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TCD" sheetId="1" r:id="rId1"/>
    <sheet name="AVP" sheetId="2" r:id="rId2"/>
  </sheets>
  <definedNames>
    <definedName name="_xlnm._FilterDatabase" localSheetId="1" hidden="1">AVP!$A$1:$AH$223</definedName>
    <definedName name="imageAVP">OFFSET(#REF!,MATCH(#REF!,#REF!,0)-1,)</definedName>
    <definedName name="images_DFL">OFFSET(#REF!,MATCH(#REF!,#REF!,0)-1,)</definedName>
    <definedName name="images02">OFFSET(#REF!,MATCH(#REF!,#REF!,0)-1,)</definedName>
    <definedName name="MARQUE_AVP">#REF!</definedName>
    <definedName name="MARQUE_DFL">#REF!</definedName>
    <definedName name="Z_58881712_5230_4568_BDB8_F260A73CF5A4_.wvu.Cols" localSheetId="1" hidden="1">AVP!$AA:$AA</definedName>
    <definedName name="Z_58881712_5230_4568_BDB8_F260A73CF5A4_.wvu.FilterData" localSheetId="1" hidden="1">AVP!$A$1:$AH$215</definedName>
    <definedName name="Z_BAB28D41_96BB_439D_A4E8_3B11BFA0DB7C_.wvu.Cols" localSheetId="1" hidden="1">AVP!$AA:$AA</definedName>
    <definedName name="Z_BAB28D41_96BB_439D_A4E8_3B11BFA0DB7C_.wvu.FilterData" localSheetId="1" hidden="1">AVP!$A$1:$AH$215</definedName>
  </definedNames>
  <calcPr calcId="152511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245" i="2" l="1"/>
  <c r="AD244" i="2"/>
  <c r="AD245" i="2" s="1"/>
  <c r="AB244" i="2"/>
  <c r="AB241" i="2"/>
  <c r="AB240" i="2"/>
  <c r="AD237" i="2"/>
  <c r="AB237" i="2"/>
  <c r="AB230" i="2"/>
  <c r="AB229" i="2"/>
  <c r="T223" i="2"/>
  <c r="R223" i="2"/>
  <c r="B223" i="2" s="1"/>
  <c r="O223" i="2"/>
  <c r="E223" i="2"/>
  <c r="A223" i="2"/>
  <c r="T222" i="2"/>
  <c r="O222" i="2"/>
  <c r="R222" i="2" s="1"/>
  <c r="B222" i="2" s="1"/>
  <c r="E222" i="2"/>
  <c r="A222" i="2"/>
  <c r="T221" i="2"/>
  <c r="R221" i="2"/>
  <c r="B221" i="2" s="1"/>
  <c r="O221" i="2"/>
  <c r="A221" i="2"/>
  <c r="R220" i="2"/>
  <c r="O220" i="2"/>
  <c r="L220" i="2"/>
  <c r="E220" i="2"/>
  <c r="B220" i="2"/>
  <c r="A220" i="2"/>
  <c r="R219" i="2"/>
  <c r="O219" i="2"/>
  <c r="L219" i="2"/>
  <c r="E219" i="2"/>
  <c r="B219" i="2"/>
  <c r="A219" i="2"/>
  <c r="R218" i="2"/>
  <c r="O218" i="2"/>
  <c r="L218" i="2"/>
  <c r="E218" i="2"/>
  <c r="B218" i="2"/>
  <c r="A218" i="2"/>
  <c r="R217" i="2"/>
  <c r="O217" i="2"/>
  <c r="L217" i="2"/>
  <c r="E217" i="2"/>
  <c r="B217" i="2"/>
  <c r="A217" i="2"/>
  <c r="T216" i="2"/>
  <c r="L216" i="2" s="1"/>
  <c r="O216" i="2"/>
  <c r="R216" i="2" s="1"/>
  <c r="B216" i="2" s="1"/>
  <c r="E216" i="2"/>
  <c r="A216" i="2"/>
  <c r="O215" i="2"/>
  <c r="R215" i="2" s="1"/>
  <c r="B215" i="2" s="1"/>
  <c r="L215" i="2"/>
  <c r="E215" i="2"/>
  <c r="A215" i="2"/>
  <c r="O214" i="2"/>
  <c r="R214" i="2" s="1"/>
  <c r="B214" i="2" s="1"/>
  <c r="L214" i="2"/>
  <c r="E214" i="2"/>
  <c r="A214" i="2"/>
  <c r="O213" i="2"/>
  <c r="R213" i="2" s="1"/>
  <c r="B213" i="2" s="1"/>
  <c r="L213" i="2"/>
  <c r="E213" i="2"/>
  <c r="A213" i="2"/>
  <c r="O212" i="2"/>
  <c r="R212" i="2" s="1"/>
  <c r="B212" i="2" s="1"/>
  <c r="L212" i="2"/>
  <c r="E212" i="2"/>
  <c r="A212" i="2"/>
  <c r="O211" i="2"/>
  <c r="R211" i="2" s="1"/>
  <c r="B211" i="2" s="1"/>
  <c r="L211" i="2"/>
  <c r="E211" i="2"/>
  <c r="A211" i="2"/>
  <c r="T210" i="2"/>
  <c r="R210" i="2"/>
  <c r="B210" i="2" s="1"/>
  <c r="O210" i="2"/>
  <c r="L210" i="2"/>
  <c r="A210" i="2"/>
  <c r="Z209" i="2"/>
  <c r="T209" i="2"/>
  <c r="O209" i="2"/>
  <c r="R209" i="2" s="1"/>
  <c r="B209" i="2" s="1"/>
  <c r="E209" i="2"/>
  <c r="A209" i="2"/>
  <c r="Z208" i="2"/>
  <c r="T208" i="2"/>
  <c r="R208" i="2"/>
  <c r="B208" i="2" s="1"/>
  <c r="O208" i="2"/>
  <c r="E208" i="2"/>
  <c r="A208" i="2"/>
  <c r="Z207" i="2"/>
  <c r="T207" i="2"/>
  <c r="O207" i="2"/>
  <c r="R207" i="2" s="1"/>
  <c r="B207" i="2" s="1"/>
  <c r="E207" i="2"/>
  <c r="A207" i="2"/>
  <c r="T206" i="2"/>
  <c r="O206" i="2"/>
  <c r="R206" i="2" s="1"/>
  <c r="B206" i="2" s="1"/>
  <c r="E206" i="2"/>
  <c r="D206" i="2"/>
  <c r="A206" i="2"/>
  <c r="T205" i="2"/>
  <c r="R205" i="2"/>
  <c r="O205" i="2"/>
  <c r="E205" i="2"/>
  <c r="D205" i="2"/>
  <c r="B205" i="2"/>
  <c r="A205" i="2"/>
  <c r="T204" i="2"/>
  <c r="O204" i="2"/>
  <c r="R204" i="2" s="1"/>
  <c r="B204" i="2" s="1"/>
  <c r="E204" i="2"/>
  <c r="D204" i="2"/>
  <c r="A204" i="2"/>
  <c r="T203" i="2"/>
  <c r="R203" i="2"/>
  <c r="O203" i="2"/>
  <c r="E203" i="2"/>
  <c r="D203" i="2"/>
  <c r="B203" i="2"/>
  <c r="A203" i="2"/>
  <c r="T202" i="2"/>
  <c r="O202" i="2"/>
  <c r="R202" i="2" s="1"/>
  <c r="B202" i="2" s="1"/>
  <c r="E202" i="2"/>
  <c r="D202" i="2"/>
  <c r="A202" i="2"/>
  <c r="T201" i="2"/>
  <c r="R201" i="2"/>
  <c r="O201" i="2"/>
  <c r="E201" i="2"/>
  <c r="D201" i="2"/>
  <c r="B201" i="2"/>
  <c r="A201" i="2"/>
  <c r="Z200" i="2"/>
  <c r="T200" i="2"/>
  <c r="R200" i="2"/>
  <c r="O200" i="2"/>
  <c r="E200" i="2"/>
  <c r="D200" i="2"/>
  <c r="B200" i="2"/>
  <c r="A200" i="2"/>
  <c r="T199" i="2"/>
  <c r="O199" i="2"/>
  <c r="R199" i="2" s="1"/>
  <c r="B199" i="2" s="1"/>
  <c r="E199" i="2"/>
  <c r="D199" i="2"/>
  <c r="A199" i="2"/>
  <c r="T198" i="2"/>
  <c r="R198" i="2"/>
  <c r="O198" i="2"/>
  <c r="E198" i="2"/>
  <c r="D198" i="2"/>
  <c r="B198" i="2"/>
  <c r="A198" i="2"/>
  <c r="T197" i="2"/>
  <c r="O197" i="2"/>
  <c r="R197" i="2" s="1"/>
  <c r="B197" i="2" s="1"/>
  <c r="E197" i="2"/>
  <c r="D197" i="2"/>
  <c r="A197" i="2"/>
  <c r="T196" i="2"/>
  <c r="R196" i="2"/>
  <c r="B196" i="2" s="1"/>
  <c r="O196" i="2"/>
  <c r="D196" i="2"/>
  <c r="A196" i="2"/>
  <c r="O195" i="2"/>
  <c r="R195" i="2" s="1"/>
  <c r="B195" i="2" s="1"/>
  <c r="E195" i="2"/>
  <c r="A195" i="2"/>
  <c r="R194" i="2"/>
  <c r="B194" i="2" s="1"/>
  <c r="O194" i="2"/>
  <c r="E194" i="2"/>
  <c r="A194" i="2"/>
  <c r="O193" i="2"/>
  <c r="R193" i="2" s="1"/>
  <c r="B193" i="2" s="1"/>
  <c r="E193" i="2"/>
  <c r="A193" i="2"/>
  <c r="Z192" i="2"/>
  <c r="Y192" i="2"/>
  <c r="X192" i="2"/>
  <c r="W192" i="2"/>
  <c r="T192" i="2"/>
  <c r="L192" i="2" s="1"/>
  <c r="O192" i="2"/>
  <c r="R192" i="2" s="1"/>
  <c r="N192" i="2"/>
  <c r="M192" i="2"/>
  <c r="K192" i="2"/>
  <c r="J192" i="2"/>
  <c r="I192" i="2"/>
  <c r="H192" i="2"/>
  <c r="G192" i="2"/>
  <c r="F192" i="2"/>
  <c r="B192" i="2" s="1"/>
  <c r="E192" i="2"/>
  <c r="A192" i="2"/>
  <c r="Z191" i="2"/>
  <c r="Y191" i="2"/>
  <c r="X191" i="2"/>
  <c r="W191" i="2"/>
  <c r="T191" i="2" s="1"/>
  <c r="L191" i="2" s="1"/>
  <c r="N191" i="2"/>
  <c r="M191" i="2"/>
  <c r="K191" i="2"/>
  <c r="J191" i="2"/>
  <c r="I191" i="2"/>
  <c r="H191" i="2"/>
  <c r="G191" i="2"/>
  <c r="F191" i="2"/>
  <c r="E191" i="2"/>
  <c r="Z190" i="2"/>
  <c r="Y190" i="2"/>
  <c r="X190" i="2"/>
  <c r="W190" i="2"/>
  <c r="T190" i="2"/>
  <c r="L190" i="2" s="1"/>
  <c r="O190" i="2"/>
  <c r="R190" i="2" s="1"/>
  <c r="N190" i="2"/>
  <c r="M190" i="2"/>
  <c r="K190" i="2"/>
  <c r="J190" i="2"/>
  <c r="J193" i="2" s="1"/>
  <c r="I190" i="2"/>
  <c r="I193" i="2" s="1"/>
  <c r="H190" i="2"/>
  <c r="G190" i="2"/>
  <c r="B190" i="2" s="1"/>
  <c r="F190" i="2"/>
  <c r="E190" i="2"/>
  <c r="A190" i="2"/>
  <c r="T189" i="2"/>
  <c r="R189" i="2"/>
  <c r="B189" i="2" s="1"/>
  <c r="O189" i="2"/>
  <c r="O191" i="2" s="1"/>
  <c r="R191" i="2" s="1"/>
  <c r="E189" i="2"/>
  <c r="A189" i="2"/>
  <c r="Z188" i="2"/>
  <c r="Y188" i="2"/>
  <c r="X188" i="2"/>
  <c r="W188" i="2"/>
  <c r="T188" i="2" s="1"/>
  <c r="L188" i="2" s="1"/>
  <c r="R188" i="2"/>
  <c r="O188" i="2"/>
  <c r="N188" i="2"/>
  <c r="M188" i="2"/>
  <c r="K188" i="2"/>
  <c r="J188" i="2"/>
  <c r="I188" i="2"/>
  <c r="H188" i="2"/>
  <c r="G188" i="2"/>
  <c r="F188" i="2"/>
  <c r="B188" i="2" s="1"/>
  <c r="E188" i="2"/>
  <c r="Z187" i="2"/>
  <c r="Y187" i="2"/>
  <c r="X187" i="2"/>
  <c r="W187" i="2"/>
  <c r="T187" i="2"/>
  <c r="L187" i="2" s="1"/>
  <c r="O187" i="2"/>
  <c r="R187" i="2" s="1"/>
  <c r="N187" i="2"/>
  <c r="M187" i="2"/>
  <c r="K187" i="2"/>
  <c r="J187" i="2"/>
  <c r="I187" i="2"/>
  <c r="H187" i="2"/>
  <c r="G187" i="2"/>
  <c r="F187" i="2"/>
  <c r="B187" i="2" s="1"/>
  <c r="E187" i="2"/>
  <c r="A187" i="2"/>
  <c r="Z186" i="2"/>
  <c r="T186" i="2"/>
  <c r="O186" i="2"/>
  <c r="R186" i="2" s="1"/>
  <c r="B186" i="2" s="1"/>
  <c r="N186" i="2"/>
  <c r="L186" i="2"/>
  <c r="K186" i="2"/>
  <c r="J186" i="2"/>
  <c r="E186" i="2"/>
  <c r="A186" i="2"/>
  <c r="Z185" i="2"/>
  <c r="Y185" i="2"/>
  <c r="X185" i="2"/>
  <c r="W185" i="2"/>
  <c r="T185" i="2"/>
  <c r="L185" i="2" s="1"/>
  <c r="O185" i="2"/>
  <c r="R185" i="2" s="1"/>
  <c r="N185" i="2"/>
  <c r="M185" i="2"/>
  <c r="K185" i="2"/>
  <c r="J185" i="2"/>
  <c r="I185" i="2"/>
  <c r="H185" i="2"/>
  <c r="G185" i="2"/>
  <c r="F185" i="2"/>
  <c r="B185" i="2" s="1"/>
  <c r="E185" i="2"/>
  <c r="A185" i="2"/>
  <c r="Z184" i="2"/>
  <c r="Y184" i="2"/>
  <c r="X184" i="2"/>
  <c r="W184" i="2"/>
  <c r="T184" i="2" s="1"/>
  <c r="L184" i="2" s="1"/>
  <c r="R184" i="2"/>
  <c r="O184" i="2"/>
  <c r="N184" i="2"/>
  <c r="M184" i="2"/>
  <c r="K184" i="2"/>
  <c r="J184" i="2"/>
  <c r="I184" i="2"/>
  <c r="H184" i="2"/>
  <c r="G184" i="2"/>
  <c r="F184" i="2"/>
  <c r="B184" i="2" s="1"/>
  <c r="E184" i="2"/>
  <c r="Z183" i="2"/>
  <c r="Y183" i="2"/>
  <c r="X183" i="2"/>
  <c r="W183" i="2"/>
  <c r="T183" i="2"/>
  <c r="L183" i="2" s="1"/>
  <c r="O183" i="2"/>
  <c r="R183" i="2" s="1"/>
  <c r="B183" i="2" s="1"/>
  <c r="N183" i="2"/>
  <c r="M183" i="2"/>
  <c r="K183" i="2"/>
  <c r="J183" i="2"/>
  <c r="I183" i="2"/>
  <c r="H183" i="2"/>
  <c r="G183" i="2"/>
  <c r="A183" i="2" s="1"/>
  <c r="F183" i="2"/>
  <c r="T182" i="2"/>
  <c r="O182" i="2"/>
  <c r="R182" i="2" s="1"/>
  <c r="B182" i="2" s="1"/>
  <c r="A182" i="2"/>
  <c r="O181" i="2"/>
  <c r="R181" i="2" s="1"/>
  <c r="B181" i="2" s="1"/>
  <c r="E181" i="2"/>
  <c r="A181" i="2"/>
  <c r="R180" i="2"/>
  <c r="B180" i="2" s="1"/>
  <c r="O180" i="2"/>
  <c r="E180" i="2"/>
  <c r="A180" i="2"/>
  <c r="T179" i="2"/>
  <c r="R179" i="2"/>
  <c r="O179" i="2"/>
  <c r="B179" i="2"/>
  <c r="A179" i="2"/>
  <c r="Z178" i="2"/>
  <c r="O178" i="2"/>
  <c r="R178" i="2" s="1"/>
  <c r="B178" i="2" s="1"/>
  <c r="E178" i="2"/>
  <c r="A178" i="2"/>
  <c r="Z177" i="2"/>
  <c r="O177" i="2"/>
  <c r="R177" i="2" s="1"/>
  <c r="B177" i="2" s="1"/>
  <c r="A177" i="2"/>
  <c r="Z176" i="2"/>
  <c r="Y176" i="2"/>
  <c r="X176" i="2"/>
  <c r="W176" i="2"/>
  <c r="T176" i="2" s="1"/>
  <c r="L176" i="2" s="1"/>
  <c r="N176" i="2"/>
  <c r="M176" i="2"/>
  <c r="K176" i="2"/>
  <c r="J176" i="2"/>
  <c r="I176" i="2"/>
  <c r="H176" i="2"/>
  <c r="G176" i="2"/>
  <c r="F176" i="2"/>
  <c r="Z175" i="2"/>
  <c r="Y175" i="2"/>
  <c r="X175" i="2"/>
  <c r="W175" i="2"/>
  <c r="T175" i="2"/>
  <c r="L175" i="2" s="1"/>
  <c r="N175" i="2"/>
  <c r="M175" i="2"/>
  <c r="K175" i="2"/>
  <c r="J175" i="2"/>
  <c r="I175" i="2"/>
  <c r="H175" i="2"/>
  <c r="G175" i="2"/>
  <c r="F175" i="2"/>
  <c r="A175" i="2"/>
  <c r="Z174" i="2"/>
  <c r="Y174" i="2"/>
  <c r="X174" i="2"/>
  <c r="W174" i="2"/>
  <c r="T174" i="2" s="1"/>
  <c r="L174" i="2" s="1"/>
  <c r="N174" i="2"/>
  <c r="M174" i="2"/>
  <c r="K174" i="2"/>
  <c r="J174" i="2"/>
  <c r="I174" i="2"/>
  <c r="H174" i="2"/>
  <c r="G174" i="2"/>
  <c r="F174" i="2"/>
  <c r="A174" i="2" s="1"/>
  <c r="Z173" i="2"/>
  <c r="Y173" i="2"/>
  <c r="X173" i="2"/>
  <c r="W173" i="2"/>
  <c r="T173" i="2"/>
  <c r="L173" i="2" s="1"/>
  <c r="O173" i="2"/>
  <c r="R173" i="2" s="1"/>
  <c r="N173" i="2"/>
  <c r="M173" i="2"/>
  <c r="K173" i="2"/>
  <c r="J173" i="2"/>
  <c r="I173" i="2"/>
  <c r="H173" i="2"/>
  <c r="G173" i="2"/>
  <c r="F173" i="2"/>
  <c r="B173" i="2" s="1"/>
  <c r="A173" i="2"/>
  <c r="T172" i="2"/>
  <c r="R172" i="2"/>
  <c r="B172" i="2" s="1"/>
  <c r="O172" i="2"/>
  <c r="O174" i="2" s="1"/>
  <c r="R174" i="2" s="1"/>
  <c r="B174" i="2" s="1"/>
  <c r="E172" i="2"/>
  <c r="E176" i="2" s="1"/>
  <c r="A172" i="2"/>
  <c r="Z171" i="2"/>
  <c r="Y171" i="2"/>
  <c r="X171" i="2"/>
  <c r="W171" i="2"/>
  <c r="V171" i="2"/>
  <c r="T171" i="2"/>
  <c r="L171" i="2" s="1"/>
  <c r="O171" i="2"/>
  <c r="R171" i="2" s="1"/>
  <c r="N171" i="2"/>
  <c r="M171" i="2"/>
  <c r="K171" i="2"/>
  <c r="J171" i="2"/>
  <c r="I171" i="2"/>
  <c r="H171" i="2"/>
  <c r="G171" i="2"/>
  <c r="F171" i="2"/>
  <c r="E171" i="2"/>
  <c r="A171" i="2"/>
  <c r="Z170" i="2"/>
  <c r="Y170" i="2"/>
  <c r="X170" i="2"/>
  <c r="W170" i="2"/>
  <c r="V170" i="2"/>
  <c r="T170" i="2"/>
  <c r="L170" i="2" s="1"/>
  <c r="O170" i="2"/>
  <c r="R170" i="2" s="1"/>
  <c r="N170" i="2"/>
  <c r="M170" i="2"/>
  <c r="K170" i="2"/>
  <c r="J170" i="2"/>
  <c r="I170" i="2"/>
  <c r="H170" i="2"/>
  <c r="G170" i="2"/>
  <c r="F170" i="2"/>
  <c r="B170" i="2" s="1"/>
  <c r="E170" i="2"/>
  <c r="A170" i="2"/>
  <c r="Z169" i="2"/>
  <c r="Y169" i="2"/>
  <c r="X169" i="2"/>
  <c r="W169" i="2"/>
  <c r="V169" i="2"/>
  <c r="T169" i="2"/>
  <c r="L169" i="2" s="1"/>
  <c r="O169" i="2"/>
  <c r="R169" i="2" s="1"/>
  <c r="N169" i="2"/>
  <c r="M169" i="2"/>
  <c r="K169" i="2"/>
  <c r="J169" i="2"/>
  <c r="I169" i="2"/>
  <c r="H169" i="2"/>
  <c r="G169" i="2"/>
  <c r="F169" i="2"/>
  <c r="B169" i="2" s="1"/>
  <c r="E169" i="2"/>
  <c r="A169" i="2"/>
  <c r="Z168" i="2"/>
  <c r="Y168" i="2"/>
  <c r="X168" i="2"/>
  <c r="W168" i="2"/>
  <c r="V168" i="2"/>
  <c r="T168" i="2"/>
  <c r="L168" i="2" s="1"/>
  <c r="O168" i="2"/>
  <c r="R168" i="2" s="1"/>
  <c r="B168" i="2" s="1"/>
  <c r="N168" i="2"/>
  <c r="M168" i="2"/>
  <c r="K168" i="2"/>
  <c r="J168" i="2"/>
  <c r="I168" i="2"/>
  <c r="H168" i="2"/>
  <c r="G168" i="2"/>
  <c r="F168" i="2"/>
  <c r="A168" i="2" s="1"/>
  <c r="R167" i="2"/>
  <c r="B167" i="2" s="1"/>
  <c r="O167" i="2"/>
  <c r="E167" i="2"/>
  <c r="A167" i="2"/>
  <c r="O166" i="2"/>
  <c r="R166" i="2" s="1"/>
  <c r="B166" i="2" s="1"/>
  <c r="A166" i="2"/>
  <c r="Z165" i="2"/>
  <c r="T165" i="2"/>
  <c r="O165" i="2"/>
  <c r="R165" i="2" s="1"/>
  <c r="B165" i="2" s="1"/>
  <c r="E165" i="2"/>
  <c r="A165" i="2"/>
  <c r="Z164" i="2"/>
  <c r="T164" i="2"/>
  <c r="R164" i="2"/>
  <c r="B164" i="2" s="1"/>
  <c r="O164" i="2"/>
  <c r="A164" i="2"/>
  <c r="T163" i="2"/>
  <c r="O163" i="2"/>
  <c r="R163" i="2" s="1"/>
  <c r="B163" i="2" s="1"/>
  <c r="E163" i="2"/>
  <c r="A163" i="2"/>
  <c r="T162" i="2"/>
  <c r="O162" i="2"/>
  <c r="R162" i="2" s="1"/>
  <c r="B162" i="2" s="1"/>
  <c r="A162" i="2"/>
  <c r="O161" i="2"/>
  <c r="R161" i="2" s="1"/>
  <c r="B161" i="2" s="1"/>
  <c r="E161" i="2"/>
  <c r="A161" i="2"/>
  <c r="AA160" i="2"/>
  <c r="Z160" i="2"/>
  <c r="Y160" i="2"/>
  <c r="X160" i="2"/>
  <c r="W160" i="2"/>
  <c r="V160" i="2"/>
  <c r="U160" i="2"/>
  <c r="T160" i="2"/>
  <c r="O160" i="2"/>
  <c r="M160" i="2"/>
  <c r="L160" i="2"/>
  <c r="K160" i="2"/>
  <c r="J160" i="2"/>
  <c r="I160" i="2"/>
  <c r="H160" i="2"/>
  <c r="G160" i="2"/>
  <c r="F160" i="2"/>
  <c r="A160" i="2" s="1"/>
  <c r="E160" i="2"/>
  <c r="D160" i="2"/>
  <c r="C160" i="2"/>
  <c r="B160" i="2"/>
  <c r="R159" i="2"/>
  <c r="O159" i="2"/>
  <c r="B159" i="2"/>
  <c r="A159" i="2"/>
  <c r="Q158" i="2"/>
  <c r="O158" i="2"/>
  <c r="R158" i="2" s="1"/>
  <c r="B158" i="2" s="1"/>
  <c r="A158" i="2"/>
  <c r="AE157" i="2"/>
  <c r="Z157" i="2"/>
  <c r="Y157" i="2"/>
  <c r="X157" i="2"/>
  <c r="W157" i="2"/>
  <c r="T157" i="2"/>
  <c r="L157" i="2" s="1"/>
  <c r="O157" i="2"/>
  <c r="R157" i="2" s="1"/>
  <c r="N157" i="2"/>
  <c r="M157" i="2"/>
  <c r="K157" i="2"/>
  <c r="J157" i="2"/>
  <c r="I157" i="2"/>
  <c r="H157" i="2"/>
  <c r="G157" i="2"/>
  <c r="F157" i="2"/>
  <c r="B157" i="2" s="1"/>
  <c r="E157" i="2"/>
  <c r="A157" i="2"/>
  <c r="AE156" i="2"/>
  <c r="Z156" i="2"/>
  <c r="Y156" i="2"/>
  <c r="X156" i="2"/>
  <c r="W156" i="2"/>
  <c r="T156" i="2"/>
  <c r="L156" i="2" s="1"/>
  <c r="O156" i="2"/>
  <c r="R156" i="2" s="1"/>
  <c r="N156" i="2"/>
  <c r="M156" i="2"/>
  <c r="K156" i="2"/>
  <c r="J156" i="2"/>
  <c r="I156" i="2"/>
  <c r="H156" i="2"/>
  <c r="G156" i="2"/>
  <c r="F156" i="2"/>
  <c r="B156" i="2" s="1"/>
  <c r="E156" i="2"/>
  <c r="A156" i="2"/>
  <c r="AE155" i="2"/>
  <c r="Z155" i="2"/>
  <c r="Y155" i="2"/>
  <c r="X155" i="2"/>
  <c r="W155" i="2"/>
  <c r="T155" i="2"/>
  <c r="L155" i="2" s="1"/>
  <c r="O155" i="2"/>
  <c r="R155" i="2" s="1"/>
  <c r="N155" i="2"/>
  <c r="M155" i="2"/>
  <c r="K155" i="2"/>
  <c r="J155" i="2"/>
  <c r="I155" i="2"/>
  <c r="H155" i="2"/>
  <c r="G155" i="2"/>
  <c r="F155" i="2"/>
  <c r="B155" i="2" s="1"/>
  <c r="E155" i="2"/>
  <c r="A155" i="2"/>
  <c r="AE154" i="2"/>
  <c r="Z154" i="2"/>
  <c r="Y154" i="2"/>
  <c r="X154" i="2"/>
  <c r="W154" i="2"/>
  <c r="T154" i="2"/>
  <c r="L154" i="2" s="1"/>
  <c r="O154" i="2"/>
  <c r="R154" i="2" s="1"/>
  <c r="N154" i="2"/>
  <c r="M154" i="2"/>
  <c r="K154" i="2"/>
  <c r="J154" i="2"/>
  <c r="I154" i="2"/>
  <c r="H154" i="2"/>
  <c r="G154" i="2"/>
  <c r="F154" i="2"/>
  <c r="B154" i="2" s="1"/>
  <c r="E154" i="2"/>
  <c r="A154" i="2"/>
  <c r="T153" i="2"/>
  <c r="R153" i="2"/>
  <c r="B153" i="2" s="1"/>
  <c r="O153" i="2"/>
  <c r="E153" i="2"/>
  <c r="A153" i="2"/>
  <c r="AE152" i="2"/>
  <c r="Z152" i="2"/>
  <c r="Y152" i="2"/>
  <c r="X152" i="2"/>
  <c r="W152" i="2"/>
  <c r="T152" i="2"/>
  <c r="L152" i="2" s="1"/>
  <c r="O152" i="2"/>
  <c r="R152" i="2" s="1"/>
  <c r="N152" i="2"/>
  <c r="M152" i="2"/>
  <c r="K152" i="2"/>
  <c r="J152" i="2"/>
  <c r="I152" i="2"/>
  <c r="H152" i="2"/>
  <c r="G152" i="2"/>
  <c r="B152" i="2" s="1"/>
  <c r="F152" i="2"/>
  <c r="E152" i="2"/>
  <c r="AE151" i="2"/>
  <c r="Z151" i="2"/>
  <c r="Y151" i="2"/>
  <c r="X151" i="2"/>
  <c r="W151" i="2"/>
  <c r="T151" i="2"/>
  <c r="L151" i="2" s="1"/>
  <c r="O151" i="2"/>
  <c r="R151" i="2" s="1"/>
  <c r="N151" i="2"/>
  <c r="M151" i="2"/>
  <c r="K151" i="2"/>
  <c r="J151" i="2"/>
  <c r="I151" i="2"/>
  <c r="H151" i="2"/>
  <c r="G151" i="2"/>
  <c r="F151" i="2"/>
  <c r="E151" i="2"/>
  <c r="A151" i="2"/>
  <c r="AE150" i="2"/>
  <c r="Z150" i="2"/>
  <c r="Y150" i="2"/>
  <c r="X150" i="2"/>
  <c r="W150" i="2"/>
  <c r="T150" i="2"/>
  <c r="L150" i="2" s="1"/>
  <c r="O150" i="2"/>
  <c r="R150" i="2" s="1"/>
  <c r="N150" i="2"/>
  <c r="M150" i="2"/>
  <c r="K150" i="2"/>
  <c r="J150" i="2"/>
  <c r="I150" i="2"/>
  <c r="G150" i="2"/>
  <c r="E150" i="2"/>
  <c r="A150" i="2"/>
  <c r="AE149" i="2"/>
  <c r="Z149" i="2"/>
  <c r="Y149" i="2"/>
  <c r="X149" i="2"/>
  <c r="W149" i="2"/>
  <c r="T149" i="2"/>
  <c r="L149" i="2" s="1"/>
  <c r="O149" i="2"/>
  <c r="R149" i="2" s="1"/>
  <c r="B149" i="2" s="1"/>
  <c r="N149" i="2"/>
  <c r="M149" i="2"/>
  <c r="K149" i="2"/>
  <c r="J149" i="2"/>
  <c r="I149" i="2"/>
  <c r="H149" i="2"/>
  <c r="G149" i="2"/>
  <c r="F149" i="2"/>
  <c r="A149" i="2" s="1"/>
  <c r="Z148" i="2"/>
  <c r="T148" i="2"/>
  <c r="R148" i="2"/>
  <c r="B148" i="2" s="1"/>
  <c r="O148" i="2"/>
  <c r="E148" i="2"/>
  <c r="A148" i="2"/>
  <c r="Z147" i="2"/>
  <c r="T147" i="2"/>
  <c r="O147" i="2"/>
  <c r="R147" i="2" s="1"/>
  <c r="E147" i="2"/>
  <c r="D147" i="2"/>
  <c r="Z146" i="2"/>
  <c r="T146" i="2"/>
  <c r="R146" i="2"/>
  <c r="O146" i="2"/>
  <c r="F146" i="2"/>
  <c r="B146" i="2" s="1"/>
  <c r="E146" i="2"/>
  <c r="D146" i="2"/>
  <c r="Z145" i="2"/>
  <c r="T145" i="2"/>
  <c r="O145" i="2"/>
  <c r="R145" i="2" s="1"/>
  <c r="E145" i="2"/>
  <c r="D145" i="2"/>
  <c r="T144" i="2"/>
  <c r="O144" i="2"/>
  <c r="R144" i="2" s="1"/>
  <c r="Z143" i="2"/>
  <c r="T143" i="2"/>
  <c r="R143" i="2"/>
  <c r="O143" i="2"/>
  <c r="F143" i="2"/>
  <c r="E143" i="2"/>
  <c r="D143" i="2"/>
  <c r="A143" i="2"/>
  <c r="Z142" i="2"/>
  <c r="T142" i="2"/>
  <c r="O142" i="2"/>
  <c r="R142" i="2" s="1"/>
  <c r="E142" i="2"/>
  <c r="D142" i="2"/>
  <c r="Z141" i="2"/>
  <c r="T141" i="2"/>
  <c r="O141" i="2"/>
  <c r="R141" i="2" s="1"/>
  <c r="B141" i="2" s="1"/>
  <c r="F141" i="2"/>
  <c r="E141" i="2"/>
  <c r="D141" i="2"/>
  <c r="A141" i="2"/>
  <c r="Z140" i="2"/>
  <c r="T140" i="2"/>
  <c r="R140" i="2"/>
  <c r="O140" i="2"/>
  <c r="E140" i="2"/>
  <c r="D140" i="2"/>
  <c r="Z139" i="2"/>
  <c r="T139" i="2"/>
  <c r="O139" i="2"/>
  <c r="R139" i="2" s="1"/>
  <c r="B139" i="2" s="1"/>
  <c r="F139" i="2"/>
  <c r="E139" i="2"/>
  <c r="D139" i="2"/>
  <c r="A139" i="2"/>
  <c r="Z138" i="2"/>
  <c r="T138" i="2"/>
  <c r="R138" i="2"/>
  <c r="O138" i="2"/>
  <c r="E138" i="2"/>
  <c r="D138" i="2"/>
  <c r="B138" i="2"/>
  <c r="A138" i="2"/>
  <c r="Z137" i="2"/>
  <c r="T137" i="2"/>
  <c r="R137" i="2"/>
  <c r="O137" i="2"/>
  <c r="E137" i="2"/>
  <c r="D137" i="2"/>
  <c r="B137" i="2"/>
  <c r="A137" i="2"/>
  <c r="Z136" i="2"/>
  <c r="O136" i="2"/>
  <c r="R136" i="2" s="1"/>
  <c r="E136" i="2"/>
  <c r="Z135" i="2"/>
  <c r="R135" i="2"/>
  <c r="O135" i="2"/>
  <c r="E135" i="2"/>
  <c r="Z134" i="2"/>
  <c r="T134" i="2"/>
  <c r="R134" i="2"/>
  <c r="O134" i="2"/>
  <c r="E134" i="2"/>
  <c r="Z133" i="2"/>
  <c r="T133" i="2"/>
  <c r="R133" i="2"/>
  <c r="O133" i="2"/>
  <c r="F133" i="2"/>
  <c r="A133" i="2" s="1"/>
  <c r="E133" i="2"/>
  <c r="B133" i="2"/>
  <c r="Z132" i="2"/>
  <c r="T132" i="2"/>
  <c r="R132" i="2"/>
  <c r="B132" i="2" s="1"/>
  <c r="O132" i="2"/>
  <c r="E132" i="2"/>
  <c r="A132" i="2"/>
  <c r="Z131" i="2"/>
  <c r="T131" i="2"/>
  <c r="O131" i="2"/>
  <c r="R131" i="2" s="1"/>
  <c r="E131" i="2"/>
  <c r="D131" i="2"/>
  <c r="Z130" i="2"/>
  <c r="T130" i="2"/>
  <c r="R130" i="2"/>
  <c r="O130" i="2"/>
  <c r="F130" i="2"/>
  <c r="B130" i="2" s="1"/>
  <c r="E130" i="2"/>
  <c r="D130" i="2"/>
  <c r="A130" i="2"/>
  <c r="Z129" i="2"/>
  <c r="T129" i="2"/>
  <c r="O129" i="2"/>
  <c r="R129" i="2" s="1"/>
  <c r="B129" i="2" s="1"/>
  <c r="F129" i="2"/>
  <c r="E129" i="2"/>
  <c r="D129" i="2"/>
  <c r="A129" i="2"/>
  <c r="Z128" i="2"/>
  <c r="T128" i="2"/>
  <c r="R128" i="2"/>
  <c r="O128" i="2"/>
  <c r="E128" i="2"/>
  <c r="D128" i="2"/>
  <c r="Z127" i="2"/>
  <c r="T127" i="2"/>
  <c r="O127" i="2"/>
  <c r="R127" i="2" s="1"/>
  <c r="B127" i="2" s="1"/>
  <c r="F127" i="2"/>
  <c r="E127" i="2"/>
  <c r="D127" i="2"/>
  <c r="A127" i="2"/>
  <c r="Z126" i="2"/>
  <c r="T126" i="2"/>
  <c r="R126" i="2"/>
  <c r="O126" i="2"/>
  <c r="F126" i="2"/>
  <c r="F145" i="2" s="1"/>
  <c r="A145" i="2" s="1"/>
  <c r="E126" i="2"/>
  <c r="D126" i="2"/>
  <c r="A126" i="2"/>
  <c r="Z125" i="2"/>
  <c r="T125" i="2"/>
  <c r="O125" i="2"/>
  <c r="R125" i="2" s="1"/>
  <c r="B125" i="2" s="1"/>
  <c r="F125" i="2"/>
  <c r="E125" i="2"/>
  <c r="D125" i="2"/>
  <c r="A125" i="2"/>
  <c r="Z124" i="2"/>
  <c r="T124" i="2"/>
  <c r="R124" i="2"/>
  <c r="O124" i="2"/>
  <c r="F124" i="2"/>
  <c r="F131" i="2" s="1"/>
  <c r="E124" i="2"/>
  <c r="D124" i="2"/>
  <c r="A124" i="2"/>
  <c r="Z123" i="2"/>
  <c r="T123" i="2"/>
  <c r="O123" i="2"/>
  <c r="R123" i="2" s="1"/>
  <c r="B123" i="2" s="1"/>
  <c r="E123" i="2"/>
  <c r="D123" i="2"/>
  <c r="A123" i="2"/>
  <c r="Z122" i="2"/>
  <c r="T122" i="2"/>
  <c r="O122" i="2"/>
  <c r="R122" i="2" s="1"/>
  <c r="B122" i="2" s="1"/>
  <c r="E122" i="2"/>
  <c r="D122" i="2"/>
  <c r="A122" i="2"/>
  <c r="Z121" i="2"/>
  <c r="T121" i="2"/>
  <c r="O121" i="2"/>
  <c r="R121" i="2" s="1"/>
  <c r="B121" i="2" s="1"/>
  <c r="D121" i="2"/>
  <c r="A121" i="2"/>
  <c r="AE120" i="2"/>
  <c r="T120" i="2"/>
  <c r="R120" i="2"/>
  <c r="B120" i="2" s="1"/>
  <c r="O120" i="2"/>
  <c r="E120" i="2"/>
  <c r="A120" i="2"/>
  <c r="AE119" i="2"/>
  <c r="T119" i="2"/>
  <c r="O119" i="2"/>
  <c r="R119" i="2" s="1"/>
  <c r="B119" i="2" s="1"/>
  <c r="E119" i="2"/>
  <c r="A119" i="2"/>
  <c r="AE118" i="2"/>
  <c r="T118" i="2"/>
  <c r="R118" i="2"/>
  <c r="B118" i="2" s="1"/>
  <c r="O118" i="2"/>
  <c r="E118" i="2"/>
  <c r="A118" i="2"/>
  <c r="AE117" i="2"/>
  <c r="T117" i="2"/>
  <c r="O117" i="2"/>
  <c r="R117" i="2" s="1"/>
  <c r="B117" i="2" s="1"/>
  <c r="A117" i="2"/>
  <c r="AE116" i="2"/>
  <c r="R116" i="2"/>
  <c r="O116" i="2"/>
  <c r="E116" i="2"/>
  <c r="D116" i="2"/>
  <c r="B116" i="2"/>
  <c r="A116" i="2"/>
  <c r="AE115" i="2"/>
  <c r="T115" i="2"/>
  <c r="R115" i="2"/>
  <c r="B115" i="2" s="1"/>
  <c r="E115" i="2"/>
  <c r="D115" i="2"/>
  <c r="A115" i="2"/>
  <c r="AE114" i="2"/>
  <c r="T114" i="2"/>
  <c r="O114" i="2"/>
  <c r="R114" i="2" s="1"/>
  <c r="B114" i="2" s="1"/>
  <c r="E114" i="2"/>
  <c r="D114" i="2"/>
  <c r="A114" i="2"/>
  <c r="AE113" i="2"/>
  <c r="T113" i="2"/>
  <c r="O113" i="2"/>
  <c r="R113" i="2" s="1"/>
  <c r="B113" i="2" s="1"/>
  <c r="E113" i="2"/>
  <c r="D113" i="2"/>
  <c r="A113" i="2"/>
  <c r="AE112" i="2"/>
  <c r="T112" i="2"/>
  <c r="O112" i="2"/>
  <c r="R112" i="2" s="1"/>
  <c r="B112" i="2" s="1"/>
  <c r="E112" i="2"/>
  <c r="D112" i="2"/>
  <c r="A112" i="2"/>
  <c r="AE111" i="2"/>
  <c r="T111" i="2"/>
  <c r="O111" i="2"/>
  <c r="R111" i="2" s="1"/>
  <c r="B111" i="2" s="1"/>
  <c r="E111" i="2"/>
  <c r="D111" i="2"/>
  <c r="A111" i="2"/>
  <c r="AE110" i="2"/>
  <c r="T110" i="2"/>
  <c r="O110" i="2"/>
  <c r="R110" i="2" s="1"/>
  <c r="B110" i="2" s="1"/>
  <c r="E110" i="2"/>
  <c r="D110" i="2"/>
  <c r="A110" i="2"/>
  <c r="AE109" i="2"/>
  <c r="T109" i="2"/>
  <c r="O109" i="2"/>
  <c r="R109" i="2" s="1"/>
  <c r="B109" i="2" s="1"/>
  <c r="E109" i="2"/>
  <c r="A109" i="2"/>
  <c r="AE108" i="2"/>
  <c r="T108" i="2"/>
  <c r="R108" i="2"/>
  <c r="B108" i="2" s="1"/>
  <c r="O108" i="2"/>
  <c r="E108" i="2"/>
  <c r="A108" i="2"/>
  <c r="AE107" i="2"/>
  <c r="T107" i="2"/>
  <c r="O107" i="2"/>
  <c r="R107" i="2" s="1"/>
  <c r="B107" i="2" s="1"/>
  <c r="E107" i="2"/>
  <c r="D107" i="2"/>
  <c r="A107" i="2"/>
  <c r="T106" i="2"/>
  <c r="R106" i="2"/>
  <c r="B106" i="2" s="1"/>
  <c r="O106" i="2"/>
  <c r="D106" i="2"/>
  <c r="A106" i="2"/>
  <c r="Z105" i="2"/>
  <c r="T105" i="2"/>
  <c r="O105" i="2"/>
  <c r="R105" i="2" s="1"/>
  <c r="B105" i="2" s="1"/>
  <c r="E105" i="2"/>
  <c r="D105" i="2"/>
  <c r="A105" i="2"/>
  <c r="Z104" i="2"/>
  <c r="T104" i="2"/>
  <c r="O104" i="2"/>
  <c r="R104" i="2" s="1"/>
  <c r="B104" i="2" s="1"/>
  <c r="E104" i="2"/>
  <c r="D104" i="2"/>
  <c r="A104" i="2"/>
  <c r="Z103" i="2"/>
  <c r="T103" i="2"/>
  <c r="O103" i="2"/>
  <c r="R103" i="2" s="1"/>
  <c r="B103" i="2" s="1"/>
  <c r="E103" i="2"/>
  <c r="D103" i="2"/>
  <c r="A103" i="2"/>
  <c r="Z102" i="2"/>
  <c r="T102" i="2"/>
  <c r="O102" i="2"/>
  <c r="R102" i="2" s="1"/>
  <c r="B102" i="2" s="1"/>
  <c r="E102" i="2"/>
  <c r="D102" i="2"/>
  <c r="A102" i="2"/>
  <c r="Z101" i="2"/>
  <c r="T101" i="2"/>
  <c r="O101" i="2"/>
  <c r="R101" i="2" s="1"/>
  <c r="B101" i="2" s="1"/>
  <c r="E101" i="2"/>
  <c r="D101" i="2"/>
  <c r="A101" i="2"/>
  <c r="Z100" i="2"/>
  <c r="T100" i="2"/>
  <c r="O100" i="2"/>
  <c r="R100" i="2" s="1"/>
  <c r="B100" i="2" s="1"/>
  <c r="E100" i="2"/>
  <c r="D100" i="2"/>
  <c r="A100" i="2"/>
  <c r="Z99" i="2"/>
  <c r="T99" i="2"/>
  <c r="O99" i="2"/>
  <c r="R99" i="2" s="1"/>
  <c r="B99" i="2" s="1"/>
  <c r="E99" i="2"/>
  <c r="D99" i="2"/>
  <c r="A99" i="2"/>
  <c r="Z98" i="2"/>
  <c r="T98" i="2"/>
  <c r="O98" i="2"/>
  <c r="R98" i="2" s="1"/>
  <c r="B98" i="2" s="1"/>
  <c r="E98" i="2"/>
  <c r="D98" i="2"/>
  <c r="A98" i="2"/>
  <c r="Z97" i="2"/>
  <c r="T97" i="2"/>
  <c r="O97" i="2"/>
  <c r="R97" i="2" s="1"/>
  <c r="B97" i="2" s="1"/>
  <c r="E97" i="2"/>
  <c r="D97" i="2"/>
  <c r="A97" i="2"/>
  <c r="Z96" i="2"/>
  <c r="T96" i="2"/>
  <c r="O96" i="2"/>
  <c r="R96" i="2" s="1"/>
  <c r="B96" i="2" s="1"/>
  <c r="E96" i="2"/>
  <c r="D96" i="2"/>
  <c r="A96" i="2"/>
  <c r="Z95" i="2"/>
  <c r="T95" i="2"/>
  <c r="O95" i="2"/>
  <c r="R95" i="2" s="1"/>
  <c r="B95" i="2" s="1"/>
  <c r="D95" i="2"/>
  <c r="A95" i="2"/>
  <c r="R94" i="2"/>
  <c r="B94" i="2" s="1"/>
  <c r="O94" i="2"/>
  <c r="E94" i="2"/>
  <c r="A94" i="2"/>
  <c r="O93" i="2"/>
  <c r="R93" i="2" s="1"/>
  <c r="B93" i="2" s="1"/>
  <c r="A93" i="2"/>
  <c r="Z92" i="2"/>
  <c r="Y92" i="2"/>
  <c r="X92" i="2"/>
  <c r="W92" i="2"/>
  <c r="T92" i="2" s="1"/>
  <c r="L92" i="2" s="1"/>
  <c r="N92" i="2"/>
  <c r="M92" i="2"/>
  <c r="K92" i="2"/>
  <c r="J92" i="2"/>
  <c r="I92" i="2"/>
  <c r="H92" i="2"/>
  <c r="G92" i="2"/>
  <c r="F92" i="2"/>
  <c r="D92" i="2"/>
  <c r="A92" i="2"/>
  <c r="Z91" i="2"/>
  <c r="Y91" i="2"/>
  <c r="X91" i="2"/>
  <c r="W91" i="2"/>
  <c r="T91" i="2" s="1"/>
  <c r="L91" i="2" s="1"/>
  <c r="N91" i="2"/>
  <c r="M91" i="2"/>
  <c r="K91" i="2"/>
  <c r="J91" i="2"/>
  <c r="I91" i="2"/>
  <c r="H91" i="2"/>
  <c r="G91" i="2"/>
  <c r="F91" i="2"/>
  <c r="A91" i="2" s="1"/>
  <c r="D91" i="2"/>
  <c r="Z90" i="2"/>
  <c r="Y90" i="2"/>
  <c r="X90" i="2"/>
  <c r="W90" i="2"/>
  <c r="T90" i="2" s="1"/>
  <c r="L90" i="2" s="1"/>
  <c r="N90" i="2"/>
  <c r="M90" i="2"/>
  <c r="K90" i="2"/>
  <c r="J90" i="2"/>
  <c r="I90" i="2"/>
  <c r="H90" i="2"/>
  <c r="G90" i="2"/>
  <c r="F90" i="2"/>
  <c r="D90" i="2"/>
  <c r="A90" i="2"/>
  <c r="Y89" i="2"/>
  <c r="X89" i="2"/>
  <c r="W89" i="2"/>
  <c r="T89" i="2"/>
  <c r="L89" i="2" s="1"/>
  <c r="N89" i="2"/>
  <c r="M89" i="2"/>
  <c r="K89" i="2"/>
  <c r="J89" i="2"/>
  <c r="I89" i="2"/>
  <c r="H89" i="2"/>
  <c r="G89" i="2"/>
  <c r="A89" i="2" s="1"/>
  <c r="F89" i="2"/>
  <c r="E89" i="2"/>
  <c r="D89" i="2"/>
  <c r="T88" i="2"/>
  <c r="O88" i="2"/>
  <c r="R88" i="2" s="1"/>
  <c r="B88" i="2" s="1"/>
  <c r="E88" i="2"/>
  <c r="E92" i="2" s="1"/>
  <c r="A88" i="2"/>
  <c r="Z87" i="2"/>
  <c r="Y87" i="2"/>
  <c r="X87" i="2"/>
  <c r="W87" i="2"/>
  <c r="U87" i="2"/>
  <c r="T87" i="2"/>
  <c r="N87" i="2"/>
  <c r="M87" i="2"/>
  <c r="O87" i="2" s="1"/>
  <c r="R87" i="2" s="1"/>
  <c r="L87" i="2"/>
  <c r="I87" i="2"/>
  <c r="H87" i="2"/>
  <c r="G87" i="2"/>
  <c r="F87" i="2"/>
  <c r="E87" i="2"/>
  <c r="Z86" i="2"/>
  <c r="Y86" i="2"/>
  <c r="X86" i="2"/>
  <c r="W86" i="2"/>
  <c r="T86" i="2" s="1"/>
  <c r="U86" i="2"/>
  <c r="N86" i="2"/>
  <c r="O86" i="2" s="1"/>
  <c r="R86" i="2" s="1"/>
  <c r="M86" i="2"/>
  <c r="L86" i="2"/>
  <c r="I86" i="2"/>
  <c r="H86" i="2"/>
  <c r="G86" i="2"/>
  <c r="F86" i="2"/>
  <c r="A86" i="2" s="1"/>
  <c r="E86" i="2"/>
  <c r="B86" i="2"/>
  <c r="Z85" i="2"/>
  <c r="Y85" i="2"/>
  <c r="X85" i="2"/>
  <c r="W85" i="2"/>
  <c r="U85" i="2"/>
  <c r="T85" i="2"/>
  <c r="N85" i="2"/>
  <c r="M85" i="2"/>
  <c r="L85" i="2"/>
  <c r="I85" i="2"/>
  <c r="H85" i="2"/>
  <c r="G85" i="2"/>
  <c r="F85" i="2"/>
  <c r="A85" i="2" s="1"/>
  <c r="E85" i="2"/>
  <c r="Z84" i="2"/>
  <c r="Y84" i="2"/>
  <c r="X84" i="2"/>
  <c r="W84" i="2"/>
  <c r="T84" i="2" s="1"/>
  <c r="L84" i="2" s="1"/>
  <c r="U84" i="2"/>
  <c r="R84" i="2"/>
  <c r="N84" i="2"/>
  <c r="O84" i="2" s="1"/>
  <c r="M84" i="2"/>
  <c r="I84" i="2"/>
  <c r="H84" i="2"/>
  <c r="G84" i="2"/>
  <c r="F84" i="2"/>
  <c r="A84" i="2" s="1"/>
  <c r="E84" i="2"/>
  <c r="Z83" i="2"/>
  <c r="Y83" i="2"/>
  <c r="X83" i="2"/>
  <c r="W83" i="2"/>
  <c r="T83" i="2"/>
  <c r="L83" i="2" s="1"/>
  <c r="O83" i="2"/>
  <c r="R83" i="2" s="1"/>
  <c r="N83" i="2"/>
  <c r="M83" i="2"/>
  <c r="K83" i="2"/>
  <c r="J83" i="2"/>
  <c r="I83" i="2"/>
  <c r="H83" i="2"/>
  <c r="G83" i="2"/>
  <c r="A83" i="2" s="1"/>
  <c r="F83" i="2"/>
  <c r="D83" i="2"/>
  <c r="B83" i="2"/>
  <c r="Z82" i="2"/>
  <c r="Y82" i="2"/>
  <c r="X82" i="2"/>
  <c r="W82" i="2"/>
  <c r="T82" i="2"/>
  <c r="L82" i="2" s="1"/>
  <c r="O82" i="2"/>
  <c r="R82" i="2" s="1"/>
  <c r="B82" i="2" s="1"/>
  <c r="N82" i="2"/>
  <c r="M82" i="2"/>
  <c r="K82" i="2"/>
  <c r="J82" i="2"/>
  <c r="I82" i="2"/>
  <c r="H82" i="2"/>
  <c r="G82" i="2"/>
  <c r="A82" i="2" s="1"/>
  <c r="F82" i="2"/>
  <c r="D82" i="2"/>
  <c r="Z81" i="2"/>
  <c r="Y81" i="2"/>
  <c r="X81" i="2"/>
  <c r="W81" i="2"/>
  <c r="T81" i="2"/>
  <c r="L81" i="2" s="1"/>
  <c r="O81" i="2"/>
  <c r="R81" i="2" s="1"/>
  <c r="N81" i="2"/>
  <c r="M81" i="2"/>
  <c r="K81" i="2"/>
  <c r="J81" i="2"/>
  <c r="I81" i="2"/>
  <c r="H81" i="2"/>
  <c r="G81" i="2"/>
  <c r="A81" i="2" s="1"/>
  <c r="F81" i="2"/>
  <c r="E81" i="2"/>
  <c r="D81" i="2"/>
  <c r="B81" i="2"/>
  <c r="Z80" i="2"/>
  <c r="Y80" i="2"/>
  <c r="X80" i="2"/>
  <c r="W80" i="2"/>
  <c r="T80" i="2"/>
  <c r="L80" i="2" s="1"/>
  <c r="O80" i="2"/>
  <c r="R80" i="2" s="1"/>
  <c r="N80" i="2"/>
  <c r="M80" i="2"/>
  <c r="K80" i="2"/>
  <c r="J80" i="2"/>
  <c r="I80" i="2"/>
  <c r="H80" i="2"/>
  <c r="G80" i="2"/>
  <c r="F80" i="2"/>
  <c r="E80" i="2"/>
  <c r="A80" i="2"/>
  <c r="T79" i="2"/>
  <c r="R79" i="2"/>
  <c r="B79" i="2" s="1"/>
  <c r="O79" i="2"/>
  <c r="E79" i="2"/>
  <c r="E83" i="2" s="1"/>
  <c r="A79" i="2"/>
  <c r="Z78" i="2"/>
  <c r="Y78" i="2"/>
  <c r="X78" i="2"/>
  <c r="W78" i="2"/>
  <c r="U78" i="2"/>
  <c r="T78" i="2"/>
  <c r="L78" i="2" s="1"/>
  <c r="N78" i="2"/>
  <c r="M78" i="2"/>
  <c r="O78" i="2" s="1"/>
  <c r="R78" i="2" s="1"/>
  <c r="I78" i="2"/>
  <c r="H78" i="2"/>
  <c r="G78" i="2"/>
  <c r="F78" i="2"/>
  <c r="E78" i="2"/>
  <c r="A78" i="2"/>
  <c r="Z77" i="2"/>
  <c r="Y77" i="2"/>
  <c r="X77" i="2"/>
  <c r="W77" i="2"/>
  <c r="T77" i="2" s="1"/>
  <c r="L77" i="2" s="1"/>
  <c r="U77" i="2"/>
  <c r="O77" i="2"/>
  <c r="R77" i="2" s="1"/>
  <c r="N77" i="2"/>
  <c r="M77" i="2"/>
  <c r="J77" i="2"/>
  <c r="I77" i="2"/>
  <c r="H77" i="2"/>
  <c r="G77" i="2"/>
  <c r="F77" i="2"/>
  <c r="A77" i="2" s="1"/>
  <c r="E77" i="2"/>
  <c r="Z76" i="2"/>
  <c r="Y76" i="2"/>
  <c r="X76" i="2"/>
  <c r="W76" i="2"/>
  <c r="T76" i="2" s="1"/>
  <c r="L76" i="2" s="1"/>
  <c r="U76" i="2"/>
  <c r="R76" i="2"/>
  <c r="B76" i="2" s="1"/>
  <c r="N76" i="2"/>
  <c r="O76" i="2" s="1"/>
  <c r="M76" i="2"/>
  <c r="I76" i="2"/>
  <c r="H76" i="2"/>
  <c r="G76" i="2"/>
  <c r="F76" i="2"/>
  <c r="A76" i="2" s="1"/>
  <c r="E76" i="2"/>
  <c r="Z75" i="2"/>
  <c r="Y75" i="2"/>
  <c r="X75" i="2"/>
  <c r="W75" i="2"/>
  <c r="U75" i="2"/>
  <c r="T75" i="2"/>
  <c r="R75" i="2"/>
  <c r="B75" i="2" s="1"/>
  <c r="N75" i="2"/>
  <c r="M75" i="2"/>
  <c r="O75" i="2" s="1"/>
  <c r="L75" i="2"/>
  <c r="I75" i="2"/>
  <c r="H75" i="2"/>
  <c r="G75" i="2"/>
  <c r="F75" i="2"/>
  <c r="A75" i="2" s="1"/>
  <c r="E75" i="2"/>
  <c r="Z74" i="2"/>
  <c r="Y74" i="2"/>
  <c r="X74" i="2"/>
  <c r="W74" i="2"/>
  <c r="T74" i="2" s="1"/>
  <c r="U74" i="2"/>
  <c r="N74" i="2"/>
  <c r="O74" i="2" s="1"/>
  <c r="R74" i="2" s="1"/>
  <c r="M74" i="2"/>
  <c r="L74" i="2"/>
  <c r="I74" i="2"/>
  <c r="H74" i="2"/>
  <c r="G74" i="2"/>
  <c r="F74" i="2"/>
  <c r="A74" i="2" s="1"/>
  <c r="O73" i="2"/>
  <c r="R73" i="2" s="1"/>
  <c r="E73" i="2"/>
  <c r="B73" i="2"/>
  <c r="A73" i="2"/>
  <c r="T72" i="2"/>
  <c r="O72" i="2"/>
  <c r="R72" i="2" s="1"/>
  <c r="B72" i="2" s="1"/>
  <c r="A72" i="2"/>
  <c r="O71" i="2"/>
  <c r="R71" i="2" s="1"/>
  <c r="B71" i="2" s="1"/>
  <c r="E71" i="2"/>
  <c r="A71" i="2"/>
  <c r="R70" i="2"/>
  <c r="B70" i="2" s="1"/>
  <c r="O70" i="2"/>
  <c r="A70" i="2"/>
  <c r="Z69" i="2"/>
  <c r="T69" i="2"/>
  <c r="R69" i="2"/>
  <c r="B69" i="2" s="1"/>
  <c r="E69" i="2"/>
  <c r="D69" i="2"/>
  <c r="A69" i="2"/>
  <c r="Z68" i="2"/>
  <c r="T68" i="2"/>
  <c r="E68" i="2"/>
  <c r="D68" i="2"/>
  <c r="A68" i="2"/>
  <c r="Z67" i="2"/>
  <c r="T67" i="2"/>
  <c r="E67" i="2"/>
  <c r="D67" i="2"/>
  <c r="A67" i="2"/>
  <c r="Z66" i="2"/>
  <c r="T66" i="2"/>
  <c r="E66" i="2"/>
  <c r="D66" i="2"/>
  <c r="A66" i="2"/>
  <c r="Z65" i="2"/>
  <c r="T65" i="2"/>
  <c r="R65" i="2"/>
  <c r="E65" i="2"/>
  <c r="D65" i="2"/>
  <c r="B65" i="2"/>
  <c r="A65" i="2"/>
  <c r="Z64" i="2"/>
  <c r="T64" i="2"/>
  <c r="R64" i="2"/>
  <c r="E64" i="2"/>
  <c r="B64" i="2"/>
  <c r="A64" i="2"/>
  <c r="Z63" i="2"/>
  <c r="T63" i="2"/>
  <c r="E63" i="2"/>
  <c r="D63" i="2"/>
  <c r="A63" i="2"/>
  <c r="Z62" i="2"/>
  <c r="T62" i="2"/>
  <c r="E62" i="2"/>
  <c r="D62" i="2"/>
  <c r="A62" i="2"/>
  <c r="Z61" i="2"/>
  <c r="T61" i="2"/>
  <c r="R61" i="2"/>
  <c r="B61" i="2" s="1"/>
  <c r="E61" i="2"/>
  <c r="D61" i="2"/>
  <c r="A61" i="2"/>
  <c r="Z60" i="2"/>
  <c r="T60" i="2"/>
  <c r="R60" i="2"/>
  <c r="D60" i="2"/>
  <c r="B60" i="2"/>
  <c r="A60" i="2"/>
  <c r="Z59" i="2"/>
  <c r="Y59" i="2"/>
  <c r="X59" i="2"/>
  <c r="W59" i="2"/>
  <c r="T59" i="2" s="1"/>
  <c r="L59" i="2" s="1"/>
  <c r="N59" i="2"/>
  <c r="M59" i="2"/>
  <c r="K59" i="2"/>
  <c r="J59" i="2"/>
  <c r="I59" i="2"/>
  <c r="H59" i="2"/>
  <c r="G59" i="2"/>
  <c r="F59" i="2"/>
  <c r="E59" i="2"/>
  <c r="D59" i="2"/>
  <c r="A59" i="2"/>
  <c r="Z58" i="2"/>
  <c r="Y58" i="2"/>
  <c r="X58" i="2"/>
  <c r="W58" i="2"/>
  <c r="T58" i="2" s="1"/>
  <c r="L58" i="2" s="1"/>
  <c r="N58" i="2"/>
  <c r="M58" i="2"/>
  <c r="K58" i="2"/>
  <c r="J58" i="2"/>
  <c r="I58" i="2"/>
  <c r="H58" i="2"/>
  <c r="G58" i="2"/>
  <c r="F58" i="2"/>
  <c r="E58" i="2"/>
  <c r="D58" i="2"/>
  <c r="A58" i="2"/>
  <c r="Z57" i="2"/>
  <c r="Y57" i="2"/>
  <c r="X57" i="2"/>
  <c r="W57" i="2"/>
  <c r="T57" i="2" s="1"/>
  <c r="L57" i="2" s="1"/>
  <c r="N57" i="2"/>
  <c r="M57" i="2"/>
  <c r="K57" i="2"/>
  <c r="J57" i="2"/>
  <c r="I57" i="2"/>
  <c r="H57" i="2"/>
  <c r="G57" i="2"/>
  <c r="F57" i="2"/>
  <c r="E57" i="2"/>
  <c r="D57" i="2"/>
  <c r="A57" i="2"/>
  <c r="Y56" i="2"/>
  <c r="X56" i="2"/>
  <c r="W56" i="2"/>
  <c r="T56" i="2"/>
  <c r="L56" i="2" s="1"/>
  <c r="N56" i="2"/>
  <c r="M56" i="2"/>
  <c r="K56" i="2"/>
  <c r="J56" i="2"/>
  <c r="I56" i="2"/>
  <c r="H56" i="2"/>
  <c r="G56" i="2"/>
  <c r="A56" i="2" s="1"/>
  <c r="F56" i="2"/>
  <c r="E56" i="2"/>
  <c r="D56" i="2"/>
  <c r="T55" i="2"/>
  <c r="O55" i="2"/>
  <c r="O56" i="2" s="1"/>
  <c r="E55" i="2"/>
  <c r="A55" i="2"/>
  <c r="Z54" i="2"/>
  <c r="Y54" i="2"/>
  <c r="X54" i="2"/>
  <c r="W54" i="2"/>
  <c r="U54" i="2"/>
  <c r="T54" i="2"/>
  <c r="N54" i="2"/>
  <c r="M54" i="2"/>
  <c r="O54" i="2" s="1"/>
  <c r="R54" i="2" s="1"/>
  <c r="B54" i="2" s="1"/>
  <c r="L54" i="2"/>
  <c r="I54" i="2"/>
  <c r="H54" i="2"/>
  <c r="G54" i="2"/>
  <c r="F54" i="2"/>
  <c r="A54" i="2" s="1"/>
  <c r="E54" i="2"/>
  <c r="Z53" i="2"/>
  <c r="Y53" i="2"/>
  <c r="X53" i="2"/>
  <c r="W53" i="2"/>
  <c r="T53" i="2" s="1"/>
  <c r="L53" i="2" s="1"/>
  <c r="U53" i="2"/>
  <c r="N53" i="2"/>
  <c r="O53" i="2" s="1"/>
  <c r="R53" i="2" s="1"/>
  <c r="M53" i="2"/>
  <c r="I53" i="2"/>
  <c r="H53" i="2"/>
  <c r="G53" i="2"/>
  <c r="F53" i="2"/>
  <c r="B53" i="2" s="1"/>
  <c r="E53" i="2"/>
  <c r="Z52" i="2"/>
  <c r="Y52" i="2"/>
  <c r="X52" i="2"/>
  <c r="W52" i="2"/>
  <c r="U52" i="2"/>
  <c r="T52" i="2"/>
  <c r="N52" i="2"/>
  <c r="M52" i="2"/>
  <c r="O52" i="2" s="1"/>
  <c r="R52" i="2" s="1"/>
  <c r="B52" i="2" s="1"/>
  <c r="L52" i="2"/>
  <c r="I52" i="2"/>
  <c r="H52" i="2"/>
  <c r="G52" i="2"/>
  <c r="F52" i="2"/>
  <c r="A52" i="2" s="1"/>
  <c r="E52" i="2"/>
  <c r="Z51" i="2"/>
  <c r="Y51" i="2"/>
  <c r="X51" i="2"/>
  <c r="W51" i="2"/>
  <c r="T51" i="2" s="1"/>
  <c r="L51" i="2" s="1"/>
  <c r="U51" i="2"/>
  <c r="N51" i="2"/>
  <c r="O51" i="2" s="1"/>
  <c r="R51" i="2" s="1"/>
  <c r="M51" i="2"/>
  <c r="I51" i="2"/>
  <c r="H51" i="2"/>
  <c r="G51" i="2"/>
  <c r="F51" i="2"/>
  <c r="B51" i="2" s="1"/>
  <c r="E51" i="2"/>
  <c r="Y50" i="2"/>
  <c r="X50" i="2"/>
  <c r="W50" i="2"/>
  <c r="T50" i="2" s="1"/>
  <c r="L50" i="2" s="1"/>
  <c r="N50" i="2"/>
  <c r="M50" i="2"/>
  <c r="K50" i="2"/>
  <c r="J50" i="2"/>
  <c r="I50" i="2"/>
  <c r="H50" i="2"/>
  <c r="G50" i="2"/>
  <c r="F50" i="2"/>
  <c r="E50" i="2"/>
  <c r="D50" i="2"/>
  <c r="A50" i="2"/>
  <c r="Z49" i="2"/>
  <c r="Y49" i="2"/>
  <c r="X49" i="2"/>
  <c r="W49" i="2"/>
  <c r="T49" i="2" s="1"/>
  <c r="L49" i="2" s="1"/>
  <c r="N49" i="2"/>
  <c r="M49" i="2"/>
  <c r="K49" i="2"/>
  <c r="J49" i="2"/>
  <c r="I49" i="2"/>
  <c r="H49" i="2"/>
  <c r="G49" i="2"/>
  <c r="F49" i="2"/>
  <c r="E49" i="2"/>
  <c r="D49" i="2"/>
  <c r="A49" i="2"/>
  <c r="Z48" i="2"/>
  <c r="Y48" i="2"/>
  <c r="X48" i="2"/>
  <c r="W48" i="2"/>
  <c r="T48" i="2" s="1"/>
  <c r="L48" i="2" s="1"/>
  <c r="N48" i="2"/>
  <c r="M48" i="2"/>
  <c r="K48" i="2"/>
  <c r="J48" i="2"/>
  <c r="I48" i="2"/>
  <c r="H48" i="2"/>
  <c r="G48" i="2"/>
  <c r="F48" i="2"/>
  <c r="E48" i="2"/>
  <c r="D48" i="2"/>
  <c r="A48" i="2"/>
  <c r="Z47" i="2"/>
  <c r="Y47" i="2"/>
  <c r="X47" i="2"/>
  <c r="W47" i="2"/>
  <c r="T47" i="2" s="1"/>
  <c r="L47" i="2" s="1"/>
  <c r="N47" i="2"/>
  <c r="M47" i="2"/>
  <c r="K47" i="2"/>
  <c r="J47" i="2"/>
  <c r="I47" i="2"/>
  <c r="H47" i="2"/>
  <c r="G47" i="2"/>
  <c r="F47" i="2"/>
  <c r="E47" i="2"/>
  <c r="T46" i="2"/>
  <c r="O46" i="2"/>
  <c r="O50" i="2" s="1"/>
  <c r="R50" i="2" s="1"/>
  <c r="E46" i="2"/>
  <c r="A46" i="2"/>
  <c r="Z45" i="2"/>
  <c r="Y45" i="2"/>
  <c r="X45" i="2"/>
  <c r="W45" i="2"/>
  <c r="U45" i="2"/>
  <c r="T45" i="2"/>
  <c r="N45" i="2"/>
  <c r="M45" i="2"/>
  <c r="O45" i="2" s="1"/>
  <c r="R45" i="2" s="1"/>
  <c r="L45" i="2"/>
  <c r="I45" i="2"/>
  <c r="H45" i="2"/>
  <c r="G45" i="2"/>
  <c r="F45" i="2"/>
  <c r="E45" i="2"/>
  <c r="Z44" i="2"/>
  <c r="Y44" i="2"/>
  <c r="X44" i="2"/>
  <c r="W44" i="2"/>
  <c r="T44" i="2" s="1"/>
  <c r="L44" i="2" s="1"/>
  <c r="U44" i="2"/>
  <c r="N44" i="2"/>
  <c r="O44" i="2" s="1"/>
  <c r="R44" i="2" s="1"/>
  <c r="M44" i="2"/>
  <c r="J44" i="2"/>
  <c r="I44" i="2"/>
  <c r="H44" i="2"/>
  <c r="G44" i="2"/>
  <c r="F44" i="2"/>
  <c r="B44" i="2" s="1"/>
  <c r="E44" i="2"/>
  <c r="A44" i="2"/>
  <c r="Z43" i="2"/>
  <c r="Y43" i="2"/>
  <c r="X43" i="2"/>
  <c r="W43" i="2"/>
  <c r="U43" i="2"/>
  <c r="T43" i="2"/>
  <c r="L43" i="2" s="1"/>
  <c r="N43" i="2"/>
  <c r="M43" i="2"/>
  <c r="O43" i="2" s="1"/>
  <c r="R43" i="2" s="1"/>
  <c r="I43" i="2"/>
  <c r="H43" i="2"/>
  <c r="G43" i="2"/>
  <c r="F43" i="2"/>
  <c r="E43" i="2"/>
  <c r="Z42" i="2"/>
  <c r="Y42" i="2"/>
  <c r="X42" i="2"/>
  <c r="W42" i="2"/>
  <c r="T42" i="2" s="1"/>
  <c r="L42" i="2" s="1"/>
  <c r="U42" i="2"/>
  <c r="O42" i="2"/>
  <c r="R42" i="2" s="1"/>
  <c r="N42" i="2"/>
  <c r="M42" i="2"/>
  <c r="I42" i="2"/>
  <c r="H42" i="2"/>
  <c r="G42" i="2"/>
  <c r="F42" i="2"/>
  <c r="B42" i="2" s="1"/>
  <c r="E42" i="2"/>
  <c r="A42" i="2"/>
  <c r="Z41" i="2"/>
  <c r="Y41" i="2"/>
  <c r="X41" i="2"/>
  <c r="W41" i="2"/>
  <c r="T41" i="2" s="1"/>
  <c r="L41" i="2" s="1"/>
  <c r="U41" i="2"/>
  <c r="O41" i="2"/>
  <c r="R41" i="2" s="1"/>
  <c r="B41" i="2" s="1"/>
  <c r="N41" i="2"/>
  <c r="M41" i="2"/>
  <c r="I41" i="2"/>
  <c r="H41" i="2"/>
  <c r="G41" i="2"/>
  <c r="A41" i="2" s="1"/>
  <c r="F41" i="2"/>
  <c r="R40" i="2"/>
  <c r="B40" i="2" s="1"/>
  <c r="O40" i="2"/>
  <c r="E40" i="2"/>
  <c r="A40" i="2"/>
  <c r="T39" i="2"/>
  <c r="R39" i="2"/>
  <c r="B39" i="2" s="1"/>
  <c r="O39" i="2"/>
  <c r="A39" i="2"/>
  <c r="T38" i="2"/>
  <c r="O38" i="2"/>
  <c r="R38" i="2" s="1"/>
  <c r="B38" i="2" s="1"/>
  <c r="A38" i="2"/>
  <c r="Z37" i="2"/>
  <c r="T37" i="2"/>
  <c r="O37" i="2"/>
  <c r="R37" i="2" s="1"/>
  <c r="B37" i="2" s="1"/>
  <c r="E37" i="2"/>
  <c r="D37" i="2"/>
  <c r="A37" i="2"/>
  <c r="Z36" i="2"/>
  <c r="T36" i="2"/>
  <c r="O36" i="2"/>
  <c r="R36" i="2" s="1"/>
  <c r="B36" i="2" s="1"/>
  <c r="E36" i="2"/>
  <c r="D36" i="2"/>
  <c r="A36" i="2"/>
  <c r="Z35" i="2"/>
  <c r="T35" i="2"/>
  <c r="O35" i="2"/>
  <c r="R35" i="2" s="1"/>
  <c r="B35" i="2" s="1"/>
  <c r="E35" i="2"/>
  <c r="D35" i="2"/>
  <c r="A35" i="2"/>
  <c r="Z34" i="2"/>
  <c r="T34" i="2"/>
  <c r="O34" i="2"/>
  <c r="R34" i="2" s="1"/>
  <c r="B34" i="2" s="1"/>
  <c r="E34" i="2"/>
  <c r="D34" i="2"/>
  <c r="A34" i="2"/>
  <c r="Z33" i="2"/>
  <c r="T33" i="2"/>
  <c r="O33" i="2"/>
  <c r="R33" i="2" s="1"/>
  <c r="B33" i="2" s="1"/>
  <c r="E33" i="2"/>
  <c r="D33" i="2"/>
  <c r="A33" i="2"/>
  <c r="Z32" i="2"/>
  <c r="T32" i="2"/>
  <c r="O32" i="2"/>
  <c r="R32" i="2" s="1"/>
  <c r="B32" i="2" s="1"/>
  <c r="E32" i="2"/>
  <c r="D32" i="2"/>
  <c r="A32" i="2"/>
  <c r="Z31" i="2"/>
  <c r="T31" i="2"/>
  <c r="O31" i="2"/>
  <c r="R31" i="2" s="1"/>
  <c r="B31" i="2" s="1"/>
  <c r="E31" i="2"/>
  <c r="D31" i="2"/>
  <c r="A31" i="2"/>
  <c r="O30" i="2"/>
  <c r="R30" i="2" s="1"/>
  <c r="B30" i="2" s="1"/>
  <c r="A30" i="2"/>
  <c r="Z29" i="2"/>
  <c r="T29" i="2"/>
  <c r="O29" i="2"/>
  <c r="R29" i="2" s="1"/>
  <c r="B29" i="2" s="1"/>
  <c r="E29" i="2"/>
  <c r="A29" i="2"/>
  <c r="Z28" i="2"/>
  <c r="T28" i="2"/>
  <c r="R28" i="2"/>
  <c r="B28" i="2" s="1"/>
  <c r="O28" i="2"/>
  <c r="E28" i="2"/>
  <c r="A28" i="2"/>
  <c r="Z27" i="2"/>
  <c r="T27" i="2"/>
  <c r="O27" i="2"/>
  <c r="R27" i="2" s="1"/>
  <c r="B27" i="2" s="1"/>
  <c r="E27" i="2"/>
  <c r="A27" i="2"/>
  <c r="Z26" i="2"/>
  <c r="T26" i="2"/>
  <c r="R26" i="2"/>
  <c r="B26" i="2" s="1"/>
  <c r="O26" i="2"/>
  <c r="A26" i="2"/>
  <c r="T25" i="2"/>
  <c r="O25" i="2"/>
  <c r="R25" i="2" s="1"/>
  <c r="B25" i="2" s="1"/>
  <c r="E25" i="2"/>
  <c r="A25" i="2"/>
  <c r="Y24" i="2"/>
  <c r="V24" i="2"/>
  <c r="T24" i="2"/>
  <c r="L24" i="2" s="1"/>
  <c r="N24" i="2"/>
  <c r="M24" i="2"/>
  <c r="O24" i="2" s="1"/>
  <c r="R24" i="2" s="1"/>
  <c r="B24" i="2" s="1"/>
  <c r="E24" i="2"/>
  <c r="A24" i="2"/>
  <c r="Y23" i="2"/>
  <c r="V23" i="2"/>
  <c r="T23" i="2"/>
  <c r="N23" i="2"/>
  <c r="O23" i="2" s="1"/>
  <c r="R23" i="2" s="1"/>
  <c r="B23" i="2" s="1"/>
  <c r="M23" i="2"/>
  <c r="L23" i="2"/>
  <c r="E23" i="2"/>
  <c r="A23" i="2"/>
  <c r="Y22" i="2"/>
  <c r="V22" i="2"/>
  <c r="T22" i="2"/>
  <c r="L22" i="2" s="1"/>
  <c r="O22" i="2"/>
  <c r="R22" i="2" s="1"/>
  <c r="B22" i="2" s="1"/>
  <c r="N22" i="2"/>
  <c r="M22" i="2"/>
  <c r="E22" i="2"/>
  <c r="A22" i="2"/>
  <c r="Y21" i="2"/>
  <c r="V21" i="2"/>
  <c r="T21" i="2"/>
  <c r="N21" i="2"/>
  <c r="M21" i="2"/>
  <c r="O21" i="2" s="1"/>
  <c r="R21" i="2" s="1"/>
  <c r="B21" i="2" s="1"/>
  <c r="L21" i="2"/>
  <c r="E21" i="2"/>
  <c r="A21" i="2"/>
  <c r="Y20" i="2"/>
  <c r="V20" i="2"/>
  <c r="T20" i="2"/>
  <c r="L20" i="2" s="1"/>
  <c r="N20" i="2"/>
  <c r="M20" i="2"/>
  <c r="O20" i="2" s="1"/>
  <c r="R20" i="2" s="1"/>
  <c r="B20" i="2" s="1"/>
  <c r="E20" i="2"/>
  <c r="A20" i="2"/>
  <c r="V19" i="2"/>
  <c r="T19" i="2"/>
  <c r="L19" i="2" s="1"/>
  <c r="O19" i="2"/>
  <c r="R19" i="2" s="1"/>
  <c r="B19" i="2" s="1"/>
  <c r="A19" i="2"/>
  <c r="R18" i="2"/>
  <c r="B18" i="2" s="1"/>
  <c r="O18" i="2"/>
  <c r="A18" i="2"/>
  <c r="Z17" i="2"/>
  <c r="T17" i="2"/>
  <c r="R17" i="2"/>
  <c r="O17" i="2"/>
  <c r="E17" i="2"/>
  <c r="D17" i="2"/>
  <c r="B17" i="2"/>
  <c r="A17" i="2"/>
  <c r="Z16" i="2"/>
  <c r="T16" i="2"/>
  <c r="R16" i="2"/>
  <c r="O16" i="2"/>
  <c r="E16" i="2"/>
  <c r="D16" i="2"/>
  <c r="B16" i="2"/>
  <c r="A16" i="2"/>
  <c r="Z15" i="2"/>
  <c r="T15" i="2"/>
  <c r="R15" i="2"/>
  <c r="O15" i="2"/>
  <c r="E15" i="2"/>
  <c r="D15" i="2"/>
  <c r="B15" i="2"/>
  <c r="A15" i="2"/>
  <c r="Z14" i="2"/>
  <c r="T14" i="2"/>
  <c r="R14" i="2"/>
  <c r="O14" i="2"/>
  <c r="E14" i="2"/>
  <c r="D14" i="2"/>
  <c r="B14" i="2"/>
  <c r="A14" i="2"/>
  <c r="Z13" i="2"/>
  <c r="T13" i="2"/>
  <c r="R13" i="2"/>
  <c r="O13" i="2"/>
  <c r="E13" i="2"/>
  <c r="D13" i="2"/>
  <c r="B13" i="2"/>
  <c r="A13" i="2"/>
  <c r="Z12" i="2"/>
  <c r="T12" i="2"/>
  <c r="R12" i="2"/>
  <c r="B12" i="2" s="1"/>
  <c r="O12" i="2"/>
  <c r="D12" i="2"/>
  <c r="A12" i="2"/>
  <c r="E11" i="2"/>
  <c r="B11" i="2"/>
  <c r="A11" i="2"/>
  <c r="T10" i="2"/>
  <c r="L10" i="2" s="1"/>
  <c r="N10" i="2"/>
  <c r="M10" i="2"/>
  <c r="E10" i="2"/>
  <c r="A10" i="2"/>
  <c r="AJ9" i="2"/>
  <c r="T9" i="2"/>
  <c r="L9" i="2" s="1"/>
  <c r="N9" i="2"/>
  <c r="M9" i="2"/>
  <c r="E9" i="2"/>
  <c r="A9" i="2"/>
  <c r="T8" i="2"/>
  <c r="N8" i="2"/>
  <c r="M8" i="2"/>
  <c r="L8" i="2"/>
  <c r="E8" i="2"/>
  <c r="A8" i="2"/>
  <c r="T7" i="2"/>
  <c r="N7" i="2"/>
  <c r="L7" i="2"/>
  <c r="E7" i="2"/>
  <c r="A7" i="2"/>
  <c r="T6" i="2"/>
  <c r="O6" i="2"/>
  <c r="O9" i="2" s="1"/>
  <c r="R9" i="2" s="1"/>
  <c r="B9" i="2" s="1"/>
  <c r="E6" i="2"/>
  <c r="A6" i="2"/>
  <c r="T5" i="2"/>
  <c r="L5" i="2" s="1"/>
  <c r="O5" i="2"/>
  <c r="R5" i="2" s="1"/>
  <c r="B5" i="2" s="1"/>
  <c r="E5" i="2"/>
  <c r="A5" i="2"/>
  <c r="T4" i="2"/>
  <c r="R4" i="2"/>
  <c r="O4" i="2"/>
  <c r="L4" i="2"/>
  <c r="E4" i="2"/>
  <c r="B4" i="2"/>
  <c r="A4" i="2"/>
  <c r="T3" i="2"/>
  <c r="O3" i="2"/>
  <c r="R3" i="2" s="1"/>
  <c r="B3" i="2" s="1"/>
  <c r="A3" i="2"/>
  <c r="T2" i="2"/>
  <c r="R2" i="2"/>
  <c r="B2" i="2" s="1"/>
  <c r="O2" i="2"/>
  <c r="A2" i="2"/>
  <c r="B1" i="2"/>
  <c r="A1" i="2"/>
  <c r="B45" i="2" l="1"/>
  <c r="O62" i="2"/>
  <c r="R62" i="2" s="1"/>
  <c r="B62" i="2" s="1"/>
  <c r="R56" i="2"/>
  <c r="B56" i="2" s="1"/>
  <c r="B43" i="2"/>
  <c r="B50" i="2"/>
  <c r="O7" i="2"/>
  <c r="R7" i="2" s="1"/>
  <c r="B7" i="2" s="1"/>
  <c r="O10" i="2"/>
  <c r="R10" i="2" s="1"/>
  <c r="B10" i="2" s="1"/>
  <c r="R6" i="2"/>
  <c r="B6" i="2" s="1"/>
  <c r="O8" i="2"/>
  <c r="R8" i="2" s="1"/>
  <c r="B8" i="2" s="1"/>
  <c r="R46" i="2"/>
  <c r="B46" i="2" s="1"/>
  <c r="A51" i="2"/>
  <c r="A53" i="2"/>
  <c r="R55" i="2"/>
  <c r="B55" i="2" s="1"/>
  <c r="B78" i="2"/>
  <c r="B80" i="2"/>
  <c r="E82" i="2"/>
  <c r="B84" i="2"/>
  <c r="B74" i="2"/>
  <c r="B77" i="2"/>
  <c r="A43" i="2"/>
  <c r="A45" i="2"/>
  <c r="A47" i="2"/>
  <c r="O47" i="2"/>
  <c r="R47" i="2" s="1"/>
  <c r="B47" i="2" s="1"/>
  <c r="O48" i="2"/>
  <c r="R48" i="2" s="1"/>
  <c r="B48" i="2" s="1"/>
  <c r="O49" i="2"/>
  <c r="R49" i="2" s="1"/>
  <c r="B49" i="2" s="1"/>
  <c r="O57" i="2"/>
  <c r="O58" i="2"/>
  <c r="O59" i="2"/>
  <c r="O85" i="2"/>
  <c r="R85" i="2" s="1"/>
  <c r="B85" i="2" s="1"/>
  <c r="B87" i="2"/>
  <c r="A87" i="2"/>
  <c r="B131" i="2"/>
  <c r="A131" i="2"/>
  <c r="O90" i="2"/>
  <c r="R90" i="2" s="1"/>
  <c r="B90" i="2" s="1"/>
  <c r="O91" i="2"/>
  <c r="R91" i="2" s="1"/>
  <c r="B91" i="2" s="1"/>
  <c r="O92" i="2"/>
  <c r="R92" i="2" s="1"/>
  <c r="B92" i="2" s="1"/>
  <c r="B124" i="2"/>
  <c r="F136" i="2"/>
  <c r="A146" i="2"/>
  <c r="A152" i="2"/>
  <c r="B171" i="2"/>
  <c r="O89" i="2"/>
  <c r="R89" i="2" s="1"/>
  <c r="B89" i="2" s="1"/>
  <c r="F134" i="2"/>
  <c r="F135" i="2"/>
  <c r="F140" i="2"/>
  <c r="B191" i="2"/>
  <c r="E90" i="2"/>
  <c r="E91" i="2"/>
  <c r="B126" i="2"/>
  <c r="B143" i="2"/>
  <c r="B145" i="2"/>
  <c r="B150" i="2"/>
  <c r="B151" i="2"/>
  <c r="F147" i="2"/>
  <c r="F144" i="2"/>
  <c r="F128" i="2"/>
  <c r="F142" i="2"/>
  <c r="E175" i="2"/>
  <c r="E174" i="2"/>
  <c r="A176" i="2"/>
  <c r="O176" i="2"/>
  <c r="R176" i="2" s="1"/>
  <c r="B176" i="2" s="1"/>
  <c r="A184" i="2"/>
  <c r="A188" i="2"/>
  <c r="A191" i="2"/>
  <c r="E173" i="2"/>
  <c r="O175" i="2"/>
  <c r="R175" i="2" s="1"/>
  <c r="B175" i="2" s="1"/>
  <c r="A147" i="2" l="1"/>
  <c r="B147" i="2"/>
  <c r="O68" i="2"/>
  <c r="R68" i="2" s="1"/>
  <c r="B68" i="2" s="1"/>
  <c r="R59" i="2"/>
  <c r="B59" i="2" s="1"/>
  <c r="A142" i="2"/>
  <c r="B142" i="2"/>
  <c r="B140" i="2"/>
  <c r="A140" i="2"/>
  <c r="B136" i="2"/>
  <c r="A136" i="2"/>
  <c r="O67" i="2"/>
  <c r="R67" i="2" s="1"/>
  <c r="B67" i="2" s="1"/>
  <c r="R58" i="2"/>
  <c r="B58" i="2" s="1"/>
  <c r="A128" i="2"/>
  <c r="B128" i="2"/>
  <c r="B135" i="2"/>
  <c r="A135" i="2"/>
  <c r="O66" i="2"/>
  <c r="R66" i="2" s="1"/>
  <c r="B66" i="2" s="1"/>
  <c r="R57" i="2"/>
  <c r="B57" i="2" s="1"/>
  <c r="O63" i="2"/>
  <c r="R63" i="2" s="1"/>
  <c r="B63" i="2" s="1"/>
  <c r="A144" i="2"/>
  <c r="B144" i="2"/>
  <c r="B134" i="2"/>
  <c r="A134" i="2"/>
</calcChain>
</file>

<file path=xl/sharedStrings.xml><?xml version="1.0" encoding="utf-8"?>
<sst xmlns="http://schemas.openxmlformats.org/spreadsheetml/2006/main" count="3103" uniqueCount="308">
  <si>
    <t>6.Marque</t>
  </si>
  <si>
    <t>IVECO_CC</t>
  </si>
  <si>
    <t>7.Modèle</t>
  </si>
  <si>
    <t>Daily_RS_RJ</t>
  </si>
  <si>
    <t>Nombre de 5.Fournisseur</t>
  </si>
  <si>
    <t>12.Designation</t>
  </si>
  <si>
    <t>16.Ht int cellule</t>
  </si>
  <si>
    <t>Total</t>
  </si>
  <si>
    <t>AVP ht2300 IVECI CITY CAR</t>
  </si>
  <si>
    <t>AVP IVECO-MASCOTT-MBZ5 Ht930 Pf1035 La2130</t>
  </si>
  <si>
    <t>AVP spécifique IVECO [2200] G303201 Ht830</t>
  </si>
  <si>
    <t>AVP spécifique IVECO [2250] G303201 Ht880</t>
  </si>
  <si>
    <t>AVP spécifique IVECO [2350] G303201 Ht980</t>
  </si>
  <si>
    <t>AVP spécifique IVECO [2400] G303201 Ht1030</t>
  </si>
  <si>
    <t>AVP spécifique IVECO [2450] G303201 Ht1080</t>
  </si>
  <si>
    <t>AVP spécifique IVECO [2500] G303201 Ht1130</t>
  </si>
  <si>
    <t>AVP TY IVECO [2150]</t>
  </si>
  <si>
    <t>AVP11 IVECO [2130x2300]</t>
  </si>
  <si>
    <t>Capucine delta volume DAILY haut. cab. 1638 chassis cabine</t>
  </si>
  <si>
    <t>Capucine profilée CC</t>
  </si>
  <si>
    <t>Total général</t>
  </si>
  <si>
    <t>3.Référence entreprise</t>
  </si>
  <si>
    <t>4.Référence fournisseur</t>
  </si>
  <si>
    <t>5.Fournisseur</t>
  </si>
  <si>
    <t>8.CC ou PC</t>
  </si>
  <si>
    <t>9.Cabine</t>
  </si>
  <si>
    <t>10.Feux gabarit sur cabine</t>
  </si>
  <si>
    <t>11.Type</t>
  </si>
  <si>
    <t>13.(Ht cabine constructeur)</t>
  </si>
  <si>
    <t>14.Ht longerons</t>
  </si>
  <si>
    <t>15.Ht cabine/Plancher</t>
  </si>
  <si>
    <t>17.HT AVP</t>
  </si>
  <si>
    <t>18.Delta</t>
  </si>
  <si>
    <t>19.Ht ouverture</t>
  </si>
  <si>
    <t>20.Ht tot AVP</t>
  </si>
  <si>
    <t>21.Ht partie sup min</t>
  </si>
  <si>
    <t>22.Ht partie sup max</t>
  </si>
  <si>
    <t>23.Ht partie bas max/Jeu</t>
  </si>
  <si>
    <t>24.Profondeur AVP</t>
  </si>
  <si>
    <t>25.Largeur AVP</t>
  </si>
  <si>
    <t>26.Ht Panneau</t>
  </si>
  <si>
    <t>26.Ref strati 11mm</t>
  </si>
  <si>
    <t>27.Masse</t>
  </si>
  <si>
    <t>28.Plans</t>
  </si>
  <si>
    <t>29.Couleur</t>
  </si>
  <si>
    <t>Année</t>
  </si>
  <si>
    <t>30.Fournisseur</t>
  </si>
  <si>
    <t>31.Ref moules</t>
  </si>
  <si>
    <t>32.Mère de moule</t>
  </si>
  <si>
    <t>G303206</t>
  </si>
  <si>
    <t>_</t>
  </si>
  <si>
    <t>A</t>
  </si>
  <si>
    <t>CC</t>
  </si>
  <si>
    <t>Fixe</t>
  </si>
  <si>
    <t>Oui</t>
  </si>
  <si>
    <t>NewWave</t>
  </si>
  <si>
    <t>38 kg</t>
  </si>
  <si>
    <t>G303206 AVP11 IVECO [2130x2300] m2.pdf</t>
  </si>
  <si>
    <t>RAL9010</t>
  </si>
  <si>
    <t>Après 2014</t>
  </si>
  <si>
    <t>PAG / S3P</t>
  </si>
  <si>
    <t>C00050190</t>
  </si>
  <si>
    <t>C00044000</t>
  </si>
  <si>
    <t>B</t>
  </si>
  <si>
    <t>Trady</t>
  </si>
  <si>
    <t>Inconnue</t>
  </si>
  <si>
    <t>100066990 AVP TY IVECO [2150].pdf</t>
  </si>
  <si>
    <t>HSTD</t>
  </si>
  <si>
    <t>YFFIPLAST</t>
  </si>
  <si>
    <t>G303201</t>
  </si>
  <si>
    <t>D204203</t>
  </si>
  <si>
    <t>G303201 AVP IVECO-MASCOTT-MBZ5 Ht930 Pf1035 La2130 FGV2010 m1.pdf</t>
  </si>
  <si>
    <t>G303017</t>
  </si>
  <si>
    <t>2006-2013</t>
  </si>
  <si>
    <t>Novi</t>
  </si>
  <si>
    <t>C</t>
  </si>
  <si>
    <t>RAL9003</t>
  </si>
  <si>
    <t>CEC</t>
  </si>
  <si>
    <t>AKICD0003</t>
  </si>
  <si>
    <t>D</t>
  </si>
  <si>
    <t>555/1075</t>
  </si>
  <si>
    <t>455/975</t>
  </si>
  <si>
    <t>RAL9016</t>
  </si>
  <si>
    <t>Spécifique</t>
  </si>
  <si>
    <t>FORD_CC</t>
  </si>
  <si>
    <t>Transit_RS_RJ</t>
  </si>
  <si>
    <t>D204053</t>
  </si>
  <si>
    <t>Spécifique AVP FORD TRANSIT [2000x2130] Ht870 La2130 Pf1035 m1.pdf</t>
  </si>
  <si>
    <t>G303205</t>
  </si>
  <si>
    <t>AVP Ford Transit Ht1220 Pf1035 La2130 FGV2010</t>
  </si>
  <si>
    <t>G303205 AVP Ford Transit Ht1220 Pf1035 La2130 FGV2010 m1.pdf</t>
  </si>
  <si>
    <t>Moule FORD TY</t>
  </si>
  <si>
    <t>24.570</t>
  </si>
  <si>
    <t>Capucine profilée</t>
  </si>
  <si>
    <t>2000-2013</t>
  </si>
  <si>
    <t>24.571</t>
  </si>
  <si>
    <t>24.572</t>
  </si>
  <si>
    <t>24.573</t>
  </si>
  <si>
    <t>G303208</t>
  </si>
  <si>
    <t>Transit_V363_RS_RJ</t>
  </si>
  <si>
    <t>AVP11 X2-50 CC [2130x2300]</t>
  </si>
  <si>
    <t>1335 + bandeau 100mm</t>
  </si>
  <si>
    <t>G303208 AVP11 X2-50 CC [2130x2300] m3.pdf</t>
  </si>
  <si>
    <t>Après 2013</t>
  </si>
  <si>
    <t>AKICD0001</t>
  </si>
  <si>
    <t>Capucine delta volume TRANSIT haut. cab. 1385 chassis cabine</t>
  </si>
  <si>
    <t>G303209</t>
  </si>
  <si>
    <t>MBZ_CC</t>
  </si>
  <si>
    <t>Sprinter_3_5_RJ</t>
  </si>
  <si>
    <t>Non</t>
  </si>
  <si>
    <t>AVP MBZ RJ [2130x2300]</t>
  </si>
  <si>
    <t>44,5 kg</t>
  </si>
  <si>
    <t>G303209 AVP11 MBZ RJ [2130x2300] m2.pdf</t>
  </si>
  <si>
    <t>PAG</t>
  </si>
  <si>
    <t>C00050180</t>
  </si>
  <si>
    <t>C00050160</t>
  </si>
  <si>
    <t>Sprinter_3_5_ISOLEE_RJ</t>
  </si>
  <si>
    <t>AVP ISOLEE + FACE ARRIERE CABINE INTEGREE MBZ5 CC RENTOKIL</t>
  </si>
  <si>
    <t>G305029</t>
  </si>
  <si>
    <t>G303202</t>
  </si>
  <si>
    <t>Sprinter_3_5_RS</t>
  </si>
  <si>
    <t>AVP MBZ -VW 3S Ht950 Pf1035 La2130 FGV2010</t>
  </si>
  <si>
    <t>D204208</t>
  </si>
  <si>
    <t>'32'</t>
  </si>
  <si>
    <t>G303202 AVP MBZ-VW 3S Ht950 Pf1035 La2130 FGV2010 m1.pdf</t>
  </si>
  <si>
    <t>Sprinter_3_5</t>
  </si>
  <si>
    <t>45 kg</t>
  </si>
  <si>
    <t>24.285.780</t>
  </si>
  <si>
    <t xml:space="preserve">Après </t>
  </si>
  <si>
    <t>40 kg</t>
  </si>
  <si>
    <t>35 kg</t>
  </si>
  <si>
    <t>30 kg</t>
  </si>
  <si>
    <t>AKICD0004</t>
  </si>
  <si>
    <t>Capucine delta volume SPRINTER haut. cab. 1628 chassis cabine</t>
  </si>
  <si>
    <t>AKICD0005</t>
  </si>
  <si>
    <t>Capucine delta volume SPRINTER haut. cab. 1648 chassis cabine</t>
  </si>
  <si>
    <t>VW_CC</t>
  </si>
  <si>
    <t>Crafter_3_5_RJ</t>
  </si>
  <si>
    <t>Crafter_3_5_ISOLEE_RJ</t>
  </si>
  <si>
    <t>Crafter_3_5_RS</t>
  </si>
  <si>
    <t>AVP IVECO-MASCOTT-MBZ5J Ht930 Pf1035 La2130</t>
  </si>
  <si>
    <t>Crafter_3_5</t>
  </si>
  <si>
    <t>New_Crafter_</t>
  </si>
  <si>
    <t>Non (ou option)</t>
  </si>
  <si>
    <t>CATALOGUE 2018-Capucine CC-NOVIPLAST</t>
  </si>
  <si>
    <t>Après 2017</t>
  </si>
  <si>
    <t>24.410</t>
  </si>
  <si>
    <t>24.135.850</t>
  </si>
  <si>
    <t>24.415</t>
  </si>
  <si>
    <t>MAN_CC</t>
  </si>
  <si>
    <t>New_TGE_</t>
  </si>
  <si>
    <t>24.411</t>
  </si>
  <si>
    <t>24.412</t>
  </si>
  <si>
    <t>24.413</t>
  </si>
  <si>
    <r>
      <t>X62_SUP_2010_</t>
    </r>
    <r>
      <rPr>
        <sz val="12"/>
        <color rgb="FF0070C0"/>
        <rFont val="Calibri"/>
        <family val="2"/>
        <scheme val="minor"/>
      </rPr>
      <t>CC</t>
    </r>
  </si>
  <si>
    <t>Master_Movano_Interstar</t>
  </si>
  <si>
    <t>Après 2010</t>
  </si>
  <si>
    <t>24.62 PCB</t>
  </si>
  <si>
    <t>X62_SUP_2010_PC</t>
  </si>
  <si>
    <t>Movano_Master_Interstar_</t>
  </si>
  <si>
    <t>PC</t>
  </si>
  <si>
    <t>Capucine profilée PC</t>
  </si>
  <si>
    <t>20 kg</t>
  </si>
  <si>
    <t>Blanc constructeur Renault</t>
  </si>
  <si>
    <t>24.62 PCM</t>
  </si>
  <si>
    <t>25 kg</t>
  </si>
  <si>
    <t>24.62 PCH</t>
  </si>
  <si>
    <t>24.50 PCB</t>
  </si>
  <si>
    <t>Movano_Master_NV400</t>
  </si>
  <si>
    <t>24.50 PCH</t>
  </si>
  <si>
    <t>22 kg</t>
  </si>
  <si>
    <t>X62_SUP_2010_CC</t>
  </si>
  <si>
    <t>Master_Movano_NV400</t>
  </si>
  <si>
    <t>21 kg</t>
  </si>
  <si>
    <t>G303207</t>
  </si>
  <si>
    <t>-</t>
  </si>
  <si>
    <t>23 kg</t>
  </si>
  <si>
    <t>Master_Movano_Interstar_</t>
  </si>
  <si>
    <t>G303203</t>
  </si>
  <si>
    <t>AVP X62 CC Ht945 Pf1035 La2130 FGV2010</t>
  </si>
  <si>
    <t>G303203 AVP X62 CC Ht945 Pf1035 La2130 FGV2010 m1.pdf</t>
  </si>
  <si>
    <t xml:space="preserve">G303058 </t>
  </si>
  <si>
    <t>AVP 11 PC MAST X62 213/230</t>
  </si>
  <si>
    <t>D204215</t>
  </si>
  <si>
    <t>m2</t>
  </si>
  <si>
    <t>AKICM0003</t>
  </si>
  <si>
    <t>Capucine mini volume MASTER 2010  haut. cab. 1748 plancher cabine</t>
  </si>
  <si>
    <t>AKICD0007</t>
  </si>
  <si>
    <t>Capucine delta volume MASTER 2010 haut. cab. 1569 chassis cabine</t>
  </si>
  <si>
    <t>2350/2500</t>
  </si>
  <si>
    <t>X62_INF_2010_CC</t>
  </si>
  <si>
    <t>Movano_Master_Interstar_Tract_RS</t>
  </si>
  <si>
    <t>Spécifique X62 Tract [2150]</t>
  </si>
  <si>
    <t>D204042</t>
  </si>
  <si>
    <t>Avant 2010</t>
  </si>
  <si>
    <t>Movano_Master_Interstar_Prop_RS_RJ</t>
  </si>
  <si>
    <t>Spécifique X62 Prop [2150]</t>
  </si>
  <si>
    <t>24.36 PCB</t>
  </si>
  <si>
    <t>X62_INF_2010_PC</t>
  </si>
  <si>
    <t>Movano</t>
  </si>
  <si>
    <t>Blanc constructeur</t>
  </si>
  <si>
    <t>24.36 PCH</t>
  </si>
  <si>
    <t>AKICM0002</t>
  </si>
  <si>
    <t>Movano_Master_Interstar</t>
  </si>
  <si>
    <t>Capucine mini volume MASTER (ancien) haut. cab. 1712 plancher cabine</t>
  </si>
  <si>
    <t>503/603</t>
  </si>
  <si>
    <t>418/518</t>
  </si>
  <si>
    <t>AKICD0006</t>
  </si>
  <si>
    <t>Capucine delta volume MASTER (ancien) haut. cab. 1608 chassis cabine</t>
  </si>
  <si>
    <t>RENAULT_CC</t>
  </si>
  <si>
    <t>Mascott_Master_Pro</t>
  </si>
  <si>
    <t>24.29 PCB</t>
  </si>
  <si>
    <t>RENAULT_PC</t>
  </si>
  <si>
    <t>Master_Mascott_</t>
  </si>
  <si>
    <t>24.29 PCH</t>
  </si>
  <si>
    <t>G303040</t>
  </si>
  <si>
    <t>X70_CC</t>
  </si>
  <si>
    <t>Interstar_Master_Movano_RS</t>
  </si>
  <si>
    <t>AVP X70 Ht1030</t>
  </si>
  <si>
    <t>D204049</t>
  </si>
  <si>
    <t>49,5  kg</t>
  </si>
  <si>
    <t>G303040 AVP TY MASTER-MOVANO-INTERSTAR Ht=1030 La=2130 Pf1035 m1.pdf</t>
  </si>
  <si>
    <t>Avant 2011</t>
  </si>
  <si>
    <t>SAV</t>
  </si>
  <si>
    <t>AVP spécifique X70 [2000]</t>
  </si>
  <si>
    <t>AVP spécifique X70 [2150]</t>
  </si>
  <si>
    <t>X2_90_CC</t>
  </si>
  <si>
    <t>Boxer_Jumper_Ducato_II</t>
  </si>
  <si>
    <t>46 kg</t>
  </si>
  <si>
    <t>LP09001LP13</t>
  </si>
  <si>
    <t>D204211</t>
  </si>
  <si>
    <t>G303204</t>
  </si>
  <si>
    <t>AVP X2-50 CC Ht1030 Pf1035 La2130 FGV2010</t>
  </si>
  <si>
    <t>G303204 AVP X2-50 CC Ht1030 Pf1035 La2130 FGV2010 m1.pdf</t>
  </si>
  <si>
    <t>G303220</t>
  </si>
  <si>
    <t>X2_90_PC</t>
  </si>
  <si>
    <t>Boxer_Jumper_Ducato_</t>
  </si>
  <si>
    <t>AVP 11 PC X2-50 [2130*2300]</t>
  </si>
  <si>
    <t>G303055 [2200x2300]</t>
  </si>
  <si>
    <r>
      <t>AVP PC X2-50 [</t>
    </r>
    <r>
      <rPr>
        <b/>
        <sz val="11"/>
        <color theme="1"/>
        <rFont val="Calibri"/>
        <family val="2"/>
        <scheme val="minor"/>
      </rPr>
      <t>2200</t>
    </r>
    <r>
      <rPr>
        <sz val="11"/>
        <color theme="1"/>
        <rFont val="Calibri"/>
        <family val="2"/>
        <scheme val="minor"/>
      </rPr>
      <t>/2300]</t>
    </r>
  </si>
  <si>
    <t>D204217</t>
  </si>
  <si>
    <t>17 kg</t>
  </si>
  <si>
    <t>Largeur de 2200</t>
  </si>
  <si>
    <t>G303221</t>
  </si>
  <si>
    <t>Boxer_Jumper_Ducato_ISOLEE</t>
  </si>
  <si>
    <t>AVP 11 PC X2-50 [2130x2300] ISOLEE</t>
  </si>
  <si>
    <t>24.23 PCBAERO</t>
  </si>
  <si>
    <t>24.23 PCMAERO</t>
  </si>
  <si>
    <t>24.23 PCHAERO</t>
  </si>
  <si>
    <t>X2_50_CC</t>
  </si>
  <si>
    <t>Boxer_Jumper_Ducato</t>
  </si>
  <si>
    <t>AKICM0001</t>
  </si>
  <si>
    <t>X2_50 PC</t>
  </si>
  <si>
    <t>_Boxer_Jumper_Ducato</t>
  </si>
  <si>
    <t>Capucine Mini Volume X2-50 haut. cab. 1700 Plancher-cabine</t>
  </si>
  <si>
    <t>AKICD0002</t>
  </si>
  <si>
    <t>Capucine Delta Volume X2-50 haut. cab. 1565 Chassis-cabine</t>
  </si>
  <si>
    <t>LB2000151</t>
  </si>
  <si>
    <t>AKICM0001-100</t>
  </si>
  <si>
    <t>X2_50_PC</t>
  </si>
  <si>
    <t>Article supprimé ou moule inexistant</t>
  </si>
  <si>
    <t>G303038</t>
  </si>
  <si>
    <t>Labbé</t>
  </si>
  <si>
    <t>D204040</t>
  </si>
  <si>
    <t>G303038 AVP TY IVECO-MASCOTT-MBZ-VW5J Ht800 La=2130 Pf=1035 m2.pdf</t>
  </si>
  <si>
    <t>G303023</t>
  </si>
  <si>
    <t>G303023 AVP TY IVECO-MASCOTT-MBZ-VW5J Ht950 La=2130 Pf=1035 m2.pdf</t>
  </si>
  <si>
    <t>G303030</t>
  </si>
  <si>
    <t>Transit_RS</t>
  </si>
  <si>
    <t>G303030 Transit 2003 2300 m7.pdf</t>
  </si>
  <si>
    <t>m7</t>
  </si>
  <si>
    <t>G303039</t>
  </si>
  <si>
    <t>MBZ/VW_CC</t>
  </si>
  <si>
    <t>Sprinter_Crafter_RS</t>
  </si>
  <si>
    <t>G303039 AVP TY MBZ - VW 3S Ht=820 La=2130 Pf1035 m2.pdf</t>
  </si>
  <si>
    <t>G303037</t>
  </si>
  <si>
    <t>50 kg</t>
  </si>
  <si>
    <t>G303037 AVP TY MBZ-VW 3S Ht970 La=2130 Pf=1035 m2.pdf</t>
  </si>
  <si>
    <t>Sprinter_Crafter_RJ</t>
  </si>
  <si>
    <t>50kg</t>
  </si>
  <si>
    <t>G303057 [2200x2300]</t>
  </si>
  <si>
    <t>X62_AP_10_2010_PC</t>
  </si>
  <si>
    <t>Master_Movano_Interstar_Tract_RS</t>
  </si>
  <si>
    <t>Extinction du produit LN</t>
  </si>
  <si>
    <t>m1</t>
  </si>
  <si>
    <t>Master_Movano_Interstar_Prop_RS</t>
  </si>
  <si>
    <t>Master_pro_RJ</t>
  </si>
  <si>
    <t>49,5kg</t>
  </si>
  <si>
    <t>G303028</t>
  </si>
  <si>
    <t>Mascott_RJ</t>
  </si>
  <si>
    <t>G303028 Boxer.Jumper.Ducato 2003 2300 m2.pdf</t>
  </si>
  <si>
    <t>G303041</t>
  </si>
  <si>
    <t>X70_PC</t>
  </si>
  <si>
    <t>'40'</t>
  </si>
  <si>
    <t>G303041 AVP X70 - X250 PLANCHER CABINE Ht700 Pf900 La 2130 m2.pdf</t>
  </si>
  <si>
    <t>m3</t>
  </si>
  <si>
    <t>G303043</t>
  </si>
  <si>
    <t>X62_AV_10_2010_CC</t>
  </si>
  <si>
    <t>G303043 AVP TY X62 HT 965 Pf 1035 La=2130.pdf</t>
  </si>
  <si>
    <t>Movano_Master_Interstar_Prop_RS</t>
  </si>
  <si>
    <t>Movano_Master_Interstar_Prop_RJ</t>
  </si>
  <si>
    <t>G303056 [2200x2300] ISOLEE</t>
  </si>
  <si>
    <t>Boxer_Jumper_Ducato_RS_ISOLEE</t>
  </si>
  <si>
    <t>34 kg</t>
  </si>
  <si>
    <t>G303042</t>
  </si>
  <si>
    <t>Boxer_Jumper_Ducato_RS</t>
  </si>
  <si>
    <t>49,5 kg</t>
  </si>
  <si>
    <t>G303042 AVP TY BOXER-JUMPER-DUCATO Ht=1050 La=2130 Pf1035 m3.pdf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</si>
</sst>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9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12"/>
      <color theme="0" tint="-0.34998626667073579"/>
      <name val="Calibri"/>
      <family val="2"/>
      <scheme val="minor"/>
    </font>
    <font>
      <u/>
      <sz val="11"/>
      <color theme="0" tint="-0.34998626667073579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 tint="-0.34998626667073579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2"/>
      <color theme="4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  <font>
      <u/>
      <sz val="11"/>
      <color theme="4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u/>
      <sz val="11"/>
      <color rgb="FF00B05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u/>
      <sz val="11"/>
      <color rgb="FF0070C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sz val="12"/>
      <color rgb="FF0070C0"/>
      <name val="Calibri"/>
      <family val="2"/>
      <scheme val="minor"/>
    </font>
    <font>
      <sz val="11"/>
      <color rgb="FF00B0F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auto="1"/>
      </top>
      <bottom/>
      <diagonal/>
    </border>
    <border>
      <left style="thin">
        <color indexed="64"/>
      </left>
      <right style="thin">
        <color indexed="64"/>
      </right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medium">
        <color indexed="64"/>
      </right>
      <top style="hair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hair">
        <color auto="1"/>
      </top>
      <bottom/>
      <diagonal/>
    </border>
    <border>
      <left style="medium">
        <color indexed="64"/>
      </left>
      <right/>
      <top/>
      <bottom style="hair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6" fillId="0" borderId="0" applyNumberFormat="0" applyFill="0" applyBorder="0" applyAlignment="0" applyProtection="0"/>
  </cellStyleXfs>
  <cellXfs count="654">
    <xf numFmtId="0" fontId="0" fillId="0" borderId="0" xfId="0"/>
    <xf numFmtId="0" fontId="0" fillId="0" borderId="0" xfId="0" applyNumberFormat="1"/>
    <xf numFmtId="0" fontId="0" fillId="0" borderId="0" xfId="0" applyNumberFormat="1" applyFill="1" applyBorder="1"/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NumberFormat="1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NumberFormat="1" applyFill="1"/>
    <xf numFmtId="0" fontId="3" fillId="6" borderId="6" xfId="0" applyFont="1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4" fillId="6" borderId="7" xfId="0" applyFont="1" applyFill="1" applyBorder="1" applyAlignment="1">
      <alignment horizontal="center" vertical="center"/>
    </xf>
    <xf numFmtId="0" fontId="3" fillId="6" borderId="2" xfId="0" applyNumberFormat="1" applyFont="1" applyFill="1" applyBorder="1"/>
    <xf numFmtId="0" fontId="3" fillId="6" borderId="2" xfId="0" applyFont="1" applyFill="1" applyBorder="1"/>
    <xf numFmtId="0" fontId="3" fillId="6" borderId="3" xfId="0" applyFont="1" applyFill="1" applyBorder="1"/>
    <xf numFmtId="0" fontId="3" fillId="6" borderId="0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  <xf numFmtId="0" fontId="6" fillId="6" borderId="0" xfId="2" applyFill="1" applyBorder="1" applyAlignment="1" applyProtection="1">
      <alignment horizontal="left"/>
    </xf>
    <xf numFmtId="0" fontId="3" fillId="6" borderId="0" xfId="0" applyFont="1" applyFill="1" applyBorder="1"/>
    <xf numFmtId="0" fontId="0" fillId="0" borderId="0" xfId="0" applyFill="1"/>
    <xf numFmtId="0" fontId="0" fillId="6" borderId="6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6" borderId="2" xfId="0" applyNumberFormat="1" applyFill="1" applyBorder="1"/>
    <xf numFmtId="0" fontId="0" fillId="6" borderId="2" xfId="0" applyFill="1" applyBorder="1"/>
    <xf numFmtId="0" fontId="0" fillId="6" borderId="3" xfId="0" applyFill="1" applyBorder="1"/>
    <xf numFmtId="0" fontId="0" fillId="6" borderId="0" xfId="0" applyFill="1" applyBorder="1" applyAlignment="1">
      <alignment horizontal="center"/>
    </xf>
    <xf numFmtId="0" fontId="0" fillId="6" borderId="2" xfId="0" applyFont="1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6" borderId="0" xfId="0" applyFill="1" applyBorder="1"/>
    <xf numFmtId="0" fontId="0" fillId="6" borderId="8" xfId="0" applyFill="1" applyBorder="1"/>
    <xf numFmtId="0" fontId="7" fillId="6" borderId="2" xfId="0" applyNumberFormat="1" applyFont="1" applyFill="1" applyBorder="1"/>
    <xf numFmtId="0" fontId="7" fillId="6" borderId="6" xfId="0" applyFont="1" applyFill="1" applyBorder="1" applyAlignment="1">
      <alignment horizontal="center"/>
    </xf>
    <xf numFmtId="0" fontId="7" fillId="6" borderId="3" xfId="0" applyFont="1" applyFill="1" applyBorder="1" applyAlignment="1">
      <alignment horizontal="center"/>
    </xf>
    <xf numFmtId="0" fontId="7" fillId="6" borderId="2" xfId="0" applyFont="1" applyFill="1" applyBorder="1" applyAlignment="1">
      <alignment horizontal="center"/>
    </xf>
    <xf numFmtId="0" fontId="8" fillId="6" borderId="7" xfId="0" applyFont="1" applyFill="1" applyBorder="1" applyAlignment="1">
      <alignment horizontal="center" vertical="center"/>
    </xf>
    <xf numFmtId="0" fontId="7" fillId="6" borderId="2" xfId="0" applyFont="1" applyFill="1" applyBorder="1"/>
    <xf numFmtId="0" fontId="7" fillId="6" borderId="3" xfId="0" applyFont="1" applyFill="1" applyBorder="1"/>
    <xf numFmtId="0" fontId="7" fillId="6" borderId="0" xfId="0" applyFont="1" applyFill="1" applyBorder="1" applyAlignment="1">
      <alignment horizontal="center"/>
    </xf>
    <xf numFmtId="0" fontId="7" fillId="6" borderId="2" xfId="0" applyFont="1" applyFill="1" applyBorder="1" applyAlignment="1">
      <alignment horizontal="center" vertical="center"/>
    </xf>
    <xf numFmtId="0" fontId="7" fillId="6" borderId="0" xfId="0" applyFont="1" applyFill="1" applyBorder="1" applyAlignment="1">
      <alignment horizontal="center" vertical="center"/>
    </xf>
    <xf numFmtId="0" fontId="7" fillId="6" borderId="8" xfId="0" applyFont="1" applyFill="1" applyBorder="1" applyAlignment="1">
      <alignment horizontal="center" vertical="center"/>
    </xf>
    <xf numFmtId="0" fontId="9" fillId="6" borderId="0" xfId="2" applyFont="1" applyFill="1" applyBorder="1" applyAlignment="1" applyProtection="1">
      <alignment horizontal="left"/>
    </xf>
    <xf numFmtId="0" fontId="7" fillId="6" borderId="0" xfId="0" applyFont="1" applyFill="1" applyBorder="1"/>
    <xf numFmtId="0" fontId="7" fillId="6" borderId="8" xfId="0" applyFont="1" applyFill="1" applyBorder="1"/>
    <xf numFmtId="0" fontId="10" fillId="6" borderId="6" xfId="0" applyFont="1" applyFill="1" applyBorder="1" applyAlignment="1">
      <alignment horizontal="center"/>
    </xf>
    <xf numFmtId="0" fontId="10" fillId="6" borderId="3" xfId="0" applyFont="1" applyFill="1" applyBorder="1" applyAlignment="1">
      <alignment horizontal="center"/>
    </xf>
    <xf numFmtId="0" fontId="10" fillId="6" borderId="2" xfId="0" applyFont="1" applyFill="1" applyBorder="1" applyAlignment="1">
      <alignment horizontal="center"/>
    </xf>
    <xf numFmtId="0" fontId="11" fillId="6" borderId="2" xfId="0" applyFont="1" applyFill="1" applyBorder="1"/>
    <xf numFmtId="0" fontId="5" fillId="6" borderId="7" xfId="0" applyFont="1" applyFill="1" applyBorder="1" applyAlignment="1">
      <alignment horizontal="center" vertical="center"/>
    </xf>
    <xf numFmtId="0" fontId="10" fillId="6" borderId="2" xfId="0" applyNumberFormat="1" applyFont="1" applyFill="1" applyBorder="1"/>
    <xf numFmtId="0" fontId="12" fillId="6" borderId="2" xfId="0" applyFont="1" applyFill="1" applyBorder="1"/>
    <xf numFmtId="0" fontId="10" fillId="6" borderId="3" xfId="0" applyFont="1" applyFill="1" applyBorder="1"/>
    <xf numFmtId="0" fontId="10" fillId="6" borderId="0" xfId="0" applyFont="1" applyFill="1" applyBorder="1" applyAlignment="1">
      <alignment horizontal="center"/>
    </xf>
    <xf numFmtId="0" fontId="10" fillId="6" borderId="2" xfId="0" applyFont="1" applyFill="1" applyBorder="1"/>
    <xf numFmtId="0" fontId="10" fillId="6" borderId="2" xfId="0" applyFont="1" applyFill="1" applyBorder="1" applyAlignment="1">
      <alignment horizontal="center" vertical="center"/>
    </xf>
    <xf numFmtId="0" fontId="10" fillId="6" borderId="0" xfId="0" applyFont="1" applyFill="1" applyBorder="1" applyAlignment="1">
      <alignment horizontal="center" vertical="center"/>
    </xf>
    <xf numFmtId="0" fontId="10" fillId="6" borderId="8" xfId="0" applyFont="1" applyFill="1" applyBorder="1" applyAlignment="1">
      <alignment horizontal="center" vertical="center"/>
    </xf>
    <xf numFmtId="0" fontId="10" fillId="6" borderId="0" xfId="2" applyFont="1" applyFill="1" applyBorder="1" applyAlignment="1" applyProtection="1">
      <alignment horizontal="left"/>
    </xf>
    <xf numFmtId="0" fontId="10" fillId="6" borderId="0" xfId="0" applyFont="1" applyFill="1" applyBorder="1"/>
    <xf numFmtId="0" fontId="10" fillId="6" borderId="8" xfId="0" applyFont="1" applyFill="1" applyBorder="1"/>
    <xf numFmtId="0" fontId="13" fillId="6" borderId="6" xfId="0" applyFont="1" applyFill="1" applyBorder="1" applyAlignment="1">
      <alignment horizontal="center"/>
    </xf>
    <xf numFmtId="0" fontId="13" fillId="6" borderId="3" xfId="0" applyFont="1" applyFill="1" applyBorder="1" applyAlignment="1">
      <alignment horizontal="center"/>
    </xf>
    <xf numFmtId="0" fontId="13" fillId="6" borderId="2" xfId="0" applyFont="1" applyFill="1" applyBorder="1" applyAlignment="1">
      <alignment horizontal="center"/>
    </xf>
    <xf numFmtId="0" fontId="14" fillId="6" borderId="7" xfId="0" applyFont="1" applyFill="1" applyBorder="1" applyAlignment="1">
      <alignment horizontal="center" vertical="center"/>
    </xf>
    <xf numFmtId="0" fontId="15" fillId="6" borderId="2" xfId="0" applyNumberFormat="1" applyFont="1" applyFill="1" applyBorder="1"/>
    <xf numFmtId="0" fontId="15" fillId="6" borderId="2" xfId="0" applyFont="1" applyFill="1" applyBorder="1"/>
    <xf numFmtId="0" fontId="15" fillId="6" borderId="3" xfId="0" applyFont="1" applyFill="1" applyBorder="1"/>
    <xf numFmtId="0" fontId="15" fillId="6" borderId="0" xfId="0" applyFont="1" applyFill="1" applyBorder="1" applyAlignment="1">
      <alignment horizontal="center"/>
    </xf>
    <xf numFmtId="0" fontId="16" fillId="6" borderId="2" xfId="0" applyFont="1" applyFill="1" applyBorder="1"/>
    <xf numFmtId="0" fontId="15" fillId="6" borderId="2" xfId="0" applyFont="1" applyFill="1" applyBorder="1" applyAlignment="1">
      <alignment horizontal="center" vertical="center"/>
    </xf>
    <xf numFmtId="0" fontId="13" fillId="6" borderId="2" xfId="0" applyFont="1" applyFill="1" applyBorder="1" applyAlignment="1">
      <alignment horizontal="center" vertical="center"/>
    </xf>
    <xf numFmtId="0" fontId="15" fillId="6" borderId="0" xfId="0" applyFont="1" applyFill="1" applyBorder="1" applyAlignment="1">
      <alignment horizontal="center" vertical="center"/>
    </xf>
    <xf numFmtId="0" fontId="16" fillId="6" borderId="2" xfId="0" applyFont="1" applyFill="1" applyBorder="1" applyAlignment="1">
      <alignment horizontal="center" vertical="center"/>
    </xf>
    <xf numFmtId="0" fontId="15" fillId="6" borderId="8" xfId="0" applyFont="1" applyFill="1" applyBorder="1" applyAlignment="1">
      <alignment horizontal="center" vertical="center"/>
    </xf>
    <xf numFmtId="0" fontId="17" fillId="6" borderId="0" xfId="2" applyFont="1" applyFill="1" applyBorder="1" applyAlignment="1" applyProtection="1">
      <alignment horizontal="left"/>
    </xf>
    <xf numFmtId="0" fontId="15" fillId="6" borderId="0" xfId="0" applyFont="1" applyFill="1" applyBorder="1"/>
    <xf numFmtId="0" fontId="13" fillId="6" borderId="0" xfId="0" applyFont="1" applyFill="1" applyBorder="1" applyAlignment="1">
      <alignment horizontal="center"/>
    </xf>
    <xf numFmtId="0" fontId="18" fillId="6" borderId="6" xfId="0" applyFont="1" applyFill="1" applyBorder="1" applyAlignment="1">
      <alignment horizontal="center"/>
    </xf>
    <xf numFmtId="0" fontId="18" fillId="6" borderId="0" xfId="0" applyFont="1" applyFill="1" applyBorder="1" applyAlignment="1">
      <alignment horizontal="center"/>
    </xf>
    <xf numFmtId="0" fontId="18" fillId="6" borderId="2" xfId="0" applyFont="1" applyFill="1" applyBorder="1" applyAlignment="1">
      <alignment horizontal="center"/>
    </xf>
    <xf numFmtId="0" fontId="19" fillId="6" borderId="7" xfId="0" applyFont="1" applyFill="1" applyBorder="1" applyAlignment="1">
      <alignment horizontal="center" vertical="center"/>
    </xf>
    <xf numFmtId="0" fontId="18" fillId="6" borderId="2" xfId="0" applyNumberFormat="1" applyFont="1" applyFill="1" applyBorder="1"/>
    <xf numFmtId="0" fontId="18" fillId="6" borderId="2" xfId="0" applyFont="1" applyFill="1" applyBorder="1"/>
    <xf numFmtId="0" fontId="18" fillId="6" borderId="3" xfId="0" applyFont="1" applyFill="1" applyBorder="1"/>
    <xf numFmtId="0" fontId="20" fillId="6" borderId="2" xfId="0" applyFont="1" applyFill="1" applyBorder="1"/>
    <xf numFmtId="0" fontId="18" fillId="6" borderId="2" xfId="0" applyFont="1" applyFill="1" applyBorder="1" applyAlignment="1">
      <alignment horizontal="center" vertical="center"/>
    </xf>
    <xf numFmtId="0" fontId="18" fillId="6" borderId="0" xfId="0" applyFont="1" applyFill="1" applyBorder="1" applyAlignment="1">
      <alignment horizontal="center" vertical="center"/>
    </xf>
    <xf numFmtId="0" fontId="18" fillId="6" borderId="8" xfId="0" applyFont="1" applyFill="1" applyBorder="1" applyAlignment="1">
      <alignment horizontal="center" vertical="center"/>
    </xf>
    <xf numFmtId="0" fontId="21" fillId="6" borderId="0" xfId="2" applyFont="1" applyFill="1" applyBorder="1" applyAlignment="1" applyProtection="1">
      <alignment horizontal="left"/>
    </xf>
    <xf numFmtId="0" fontId="18" fillId="6" borderId="0" xfId="0" applyFont="1" applyFill="1" applyBorder="1"/>
    <xf numFmtId="0" fontId="7" fillId="7" borderId="9" xfId="0" applyFont="1" applyFill="1" applyBorder="1" applyAlignment="1">
      <alignment horizontal="center"/>
    </xf>
    <xf numFmtId="0" fontId="7" fillId="7" borderId="10" xfId="0" applyFont="1" applyFill="1" applyBorder="1" applyAlignment="1">
      <alignment horizontal="center"/>
    </xf>
    <xf numFmtId="0" fontId="7" fillId="7" borderId="11" xfId="0" applyFont="1" applyFill="1" applyBorder="1" applyAlignment="1">
      <alignment horizontal="center"/>
    </xf>
    <xf numFmtId="0" fontId="8" fillId="7" borderId="12" xfId="0" applyFont="1" applyFill="1" applyBorder="1" applyAlignment="1">
      <alignment horizontal="center" vertical="center" wrapText="1"/>
    </xf>
    <xf numFmtId="0" fontId="7" fillId="7" borderId="11" xfId="0" applyNumberFormat="1" applyFont="1" applyFill="1" applyBorder="1"/>
    <xf numFmtId="0" fontId="7" fillId="7" borderId="11" xfId="0" applyFont="1" applyFill="1" applyBorder="1"/>
    <xf numFmtId="0" fontId="7" fillId="7" borderId="13" xfId="0" applyFont="1" applyFill="1" applyBorder="1"/>
    <xf numFmtId="0" fontId="7" fillId="7" borderId="12" xfId="0" applyFont="1" applyFill="1" applyBorder="1" applyAlignment="1">
      <alignment horizontal="center"/>
    </xf>
    <xf numFmtId="0" fontId="7" fillId="7" borderId="10" xfId="0" applyFont="1" applyFill="1" applyBorder="1"/>
    <xf numFmtId="0" fontId="7" fillId="7" borderId="11" xfId="0" applyFont="1" applyFill="1" applyBorder="1" applyAlignment="1">
      <alignment horizontal="left"/>
    </xf>
    <xf numFmtId="0" fontId="7" fillId="7" borderId="11" xfId="0" applyFont="1" applyFill="1" applyBorder="1" applyAlignment="1">
      <alignment horizontal="center" vertical="center"/>
    </xf>
    <xf numFmtId="0" fontId="7" fillId="7" borderId="12" xfId="0" applyFont="1" applyFill="1" applyBorder="1" applyAlignment="1">
      <alignment horizontal="center" vertical="center"/>
    </xf>
    <xf numFmtId="0" fontId="3" fillId="7" borderId="11" xfId="0" applyFont="1" applyFill="1" applyBorder="1" applyAlignment="1">
      <alignment horizontal="center" vertical="center"/>
    </xf>
    <xf numFmtId="0" fontId="7" fillId="7" borderId="14" xfId="0" applyFont="1" applyFill="1" applyBorder="1" applyAlignment="1">
      <alignment horizontal="center" vertical="center"/>
    </xf>
    <xf numFmtId="0" fontId="6" fillId="7" borderId="12" xfId="2" applyFill="1" applyBorder="1" applyAlignment="1" applyProtection="1">
      <alignment horizontal="left" vertical="center"/>
    </xf>
    <xf numFmtId="0" fontId="7" fillId="7" borderId="12" xfId="0" applyFont="1" applyFill="1" applyBorder="1"/>
    <xf numFmtId="0" fontId="0" fillId="7" borderId="14" xfId="0" applyFill="1" applyBorder="1"/>
    <xf numFmtId="0" fontId="7" fillId="7" borderId="6" xfId="0" applyFont="1" applyFill="1" applyBorder="1" applyAlignment="1">
      <alignment horizontal="center"/>
    </xf>
    <xf numFmtId="0" fontId="7" fillId="7" borderId="7" xfId="0" applyFont="1" applyFill="1" applyBorder="1" applyAlignment="1">
      <alignment horizontal="center"/>
    </xf>
    <xf numFmtId="0" fontId="7" fillId="7" borderId="2" xfId="0" applyFont="1" applyFill="1" applyBorder="1" applyAlignment="1">
      <alignment horizontal="center"/>
    </xf>
    <xf numFmtId="0" fontId="8" fillId="7" borderId="0" xfId="0" applyFont="1" applyFill="1" applyBorder="1" applyAlignment="1">
      <alignment horizontal="center" vertical="center" wrapText="1"/>
    </xf>
    <xf numFmtId="0" fontId="7" fillId="7" borderId="2" xfId="0" applyNumberFormat="1" applyFont="1" applyFill="1" applyBorder="1"/>
    <xf numFmtId="0" fontId="7" fillId="7" borderId="2" xfId="0" applyFont="1" applyFill="1" applyBorder="1"/>
    <xf numFmtId="0" fontId="7" fillId="7" borderId="3" xfId="0" applyFont="1" applyFill="1" applyBorder="1"/>
    <xf numFmtId="0" fontId="7" fillId="7" borderId="0" xfId="0" applyFont="1" applyFill="1" applyBorder="1" applyAlignment="1">
      <alignment horizontal="center"/>
    </xf>
    <xf numFmtId="0" fontId="7" fillId="7" borderId="7" xfId="0" applyFont="1" applyFill="1" applyBorder="1"/>
    <xf numFmtId="0" fontId="7" fillId="7" borderId="2" xfId="0" applyFont="1" applyFill="1" applyBorder="1" applyAlignment="1">
      <alignment horizontal="left"/>
    </xf>
    <xf numFmtId="0" fontId="7" fillId="7" borderId="2" xfId="0" applyFont="1" applyFill="1" applyBorder="1" applyAlignment="1">
      <alignment horizontal="center" vertical="center"/>
    </xf>
    <xf numFmtId="0" fontId="7" fillId="7" borderId="0" xfId="0" applyFont="1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 vertical="center"/>
    </xf>
    <xf numFmtId="0" fontId="7" fillId="7" borderId="8" xfId="0" applyFont="1" applyFill="1" applyBorder="1" applyAlignment="1">
      <alignment horizontal="center" vertical="center"/>
    </xf>
    <xf numFmtId="0" fontId="9" fillId="7" borderId="0" xfId="2" applyFont="1" applyFill="1" applyBorder="1" applyAlignment="1" applyProtection="1">
      <alignment horizontal="left" vertical="center"/>
    </xf>
    <xf numFmtId="0" fontId="7" fillId="7" borderId="0" xfId="0" applyFont="1" applyFill="1" applyBorder="1"/>
    <xf numFmtId="0" fontId="0" fillId="7" borderId="8" xfId="0" applyFill="1" applyBorder="1"/>
    <xf numFmtId="0" fontId="7" fillId="7" borderId="0" xfId="0" applyFont="1" applyFill="1" applyBorder="1" applyAlignment="1" applyProtection="1">
      <alignment horizontal="left" vertical="center"/>
    </xf>
    <xf numFmtId="0" fontId="0" fillId="7" borderId="6" xfId="0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4" fillId="7" borderId="0" xfId="0" applyFont="1" applyFill="1" applyBorder="1" applyAlignment="1">
      <alignment horizontal="center" vertical="center" wrapText="1"/>
    </xf>
    <xf numFmtId="0" fontId="0" fillId="7" borderId="2" xfId="0" applyNumberFormat="1" applyFill="1" applyBorder="1"/>
    <xf numFmtId="0" fontId="0" fillId="7" borderId="2" xfId="0" applyFill="1" applyBorder="1"/>
    <xf numFmtId="0" fontId="0" fillId="7" borderId="3" xfId="0" applyFill="1" applyBorder="1"/>
    <xf numFmtId="0" fontId="0" fillId="7" borderId="0" xfId="0" applyFill="1" applyBorder="1" applyAlignment="1">
      <alignment horizontal="center"/>
    </xf>
    <xf numFmtId="0" fontId="10" fillId="7" borderId="0" xfId="0" applyFont="1" applyFill="1" applyBorder="1" applyAlignment="1">
      <alignment horizontal="center"/>
    </xf>
    <xf numFmtId="0" fontId="0" fillId="7" borderId="2" xfId="0" applyFill="1" applyBorder="1" applyAlignment="1">
      <alignment horizontal="center" vertical="center"/>
    </xf>
    <xf numFmtId="0" fontId="10" fillId="7" borderId="2" xfId="0" applyFont="1" applyFill="1" applyBorder="1" applyAlignment="1">
      <alignment horizontal="center" vertical="center"/>
    </xf>
    <xf numFmtId="0" fontId="0" fillId="7" borderId="2" xfId="0" applyFont="1" applyFill="1" applyBorder="1" applyAlignment="1">
      <alignment horizontal="center" vertical="center"/>
    </xf>
    <xf numFmtId="0" fontId="10" fillId="7" borderId="0" xfId="0" applyFont="1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6" fillId="7" borderId="0" xfId="2" applyFill="1" applyBorder="1" applyAlignment="1" applyProtection="1">
      <alignment horizontal="left" vertical="center"/>
    </xf>
    <xf numFmtId="0" fontId="0" fillId="7" borderId="0" xfId="0" applyFill="1" applyBorder="1"/>
    <xf numFmtId="0" fontId="13" fillId="8" borderId="6" xfId="0" applyFont="1" applyFill="1" applyBorder="1" applyAlignment="1">
      <alignment horizontal="center"/>
    </xf>
    <xf numFmtId="0" fontId="13" fillId="8" borderId="7" xfId="0" applyFont="1" applyFill="1" applyBorder="1" applyAlignment="1">
      <alignment horizontal="center"/>
    </xf>
    <xf numFmtId="0" fontId="13" fillId="8" borderId="2" xfId="0" applyFont="1" applyFill="1" applyBorder="1" applyAlignment="1">
      <alignment horizontal="center"/>
    </xf>
    <xf numFmtId="0" fontId="22" fillId="8" borderId="0" xfId="0" applyFont="1" applyFill="1" applyBorder="1" applyAlignment="1">
      <alignment horizontal="center" vertical="center" wrapText="1"/>
    </xf>
    <xf numFmtId="0" fontId="13" fillId="8" borderId="2" xfId="0" applyNumberFormat="1" applyFont="1" applyFill="1" applyBorder="1"/>
    <xf numFmtId="0" fontId="13" fillId="8" borderId="2" xfId="0" applyFont="1" applyFill="1" applyBorder="1"/>
    <xf numFmtId="0" fontId="13" fillId="8" borderId="3" xfId="0" applyFont="1" applyFill="1" applyBorder="1"/>
    <xf numFmtId="0" fontId="13" fillId="8" borderId="0" xfId="0" applyFont="1" applyFill="1" applyBorder="1" applyAlignment="1">
      <alignment horizontal="center"/>
    </xf>
    <xf numFmtId="0" fontId="13" fillId="8" borderId="2" xfId="0" applyFont="1" applyFill="1" applyBorder="1" applyAlignment="1">
      <alignment horizontal="center" vertical="center"/>
    </xf>
    <xf numFmtId="0" fontId="23" fillId="8" borderId="2" xfId="0" applyFont="1" applyFill="1" applyBorder="1" applyAlignment="1">
      <alignment horizontal="center" vertical="center"/>
    </xf>
    <xf numFmtId="0" fontId="13" fillId="8" borderId="0" xfId="0" applyFont="1" applyFill="1" applyBorder="1" applyAlignment="1">
      <alignment horizontal="center" vertical="center"/>
    </xf>
    <xf numFmtId="0" fontId="3" fillId="8" borderId="2" xfId="0" applyFont="1" applyFill="1" applyBorder="1" applyAlignment="1">
      <alignment horizontal="center" vertical="center"/>
    </xf>
    <xf numFmtId="0" fontId="13" fillId="8" borderId="8" xfId="0" applyFont="1" applyFill="1" applyBorder="1" applyAlignment="1">
      <alignment horizontal="center" vertical="center"/>
    </xf>
    <xf numFmtId="0" fontId="6" fillId="8" borderId="0" xfId="2" applyFill="1" applyBorder="1" applyAlignment="1" applyProtection="1">
      <alignment horizontal="left" vertical="center"/>
    </xf>
    <xf numFmtId="0" fontId="0" fillId="8" borderId="0" xfId="0" applyFill="1" applyBorder="1"/>
    <xf numFmtId="0" fontId="0" fillId="8" borderId="2" xfId="0" applyFill="1" applyBorder="1"/>
    <xf numFmtId="0" fontId="0" fillId="8" borderId="8" xfId="0" applyFill="1" applyBorder="1"/>
    <xf numFmtId="0" fontId="3" fillId="7" borderId="6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7" borderId="2" xfId="0" applyNumberFormat="1" applyFont="1" applyFill="1" applyBorder="1"/>
    <xf numFmtId="0" fontId="3" fillId="7" borderId="2" xfId="0" applyFont="1" applyFill="1" applyBorder="1"/>
    <xf numFmtId="0" fontId="3" fillId="7" borderId="3" xfId="0" applyFont="1" applyFill="1" applyBorder="1"/>
    <xf numFmtId="0" fontId="3" fillId="7" borderId="0" xfId="0" applyFont="1" applyFill="1" applyBorder="1" applyAlignment="1">
      <alignment horizontal="center"/>
    </xf>
    <xf numFmtId="0" fontId="12" fillId="7" borderId="0" xfId="0" applyFont="1" applyFill="1" applyBorder="1" applyAlignment="1">
      <alignment horizontal="center"/>
    </xf>
    <xf numFmtId="0" fontId="12" fillId="7" borderId="2" xfId="0" applyFont="1" applyFill="1" applyBorder="1" applyAlignment="1">
      <alignment horizontal="center" vertical="center"/>
    </xf>
    <xf numFmtId="0" fontId="13" fillId="7" borderId="2" xfId="0" applyFont="1" applyFill="1" applyBorder="1" applyAlignment="1">
      <alignment horizontal="center" vertical="center"/>
    </xf>
    <xf numFmtId="0" fontId="3" fillId="7" borderId="0" xfId="0" applyFont="1" applyFill="1" applyBorder="1" applyAlignment="1">
      <alignment horizontal="center" vertical="center"/>
    </xf>
    <xf numFmtId="0" fontId="3" fillId="7" borderId="8" xfId="0" applyFont="1" applyFill="1" applyBorder="1" applyAlignment="1">
      <alignment horizontal="center" vertical="center"/>
    </xf>
    <xf numFmtId="0" fontId="23" fillId="7" borderId="6" xfId="0" applyFont="1" applyFill="1" applyBorder="1" applyAlignment="1">
      <alignment horizontal="center"/>
    </xf>
    <xf numFmtId="0" fontId="13" fillId="7" borderId="7" xfId="0" applyFont="1" applyFill="1" applyBorder="1" applyAlignment="1">
      <alignment horizontal="center"/>
    </xf>
    <xf numFmtId="0" fontId="13" fillId="7" borderId="2" xfId="0" applyFont="1" applyFill="1" applyBorder="1" applyAlignment="1">
      <alignment horizontal="center"/>
    </xf>
    <xf numFmtId="0" fontId="22" fillId="7" borderId="0" xfId="0" applyFont="1" applyFill="1" applyBorder="1" applyAlignment="1">
      <alignment horizontal="center" vertical="center" wrapText="1"/>
    </xf>
    <xf numFmtId="0" fontId="13" fillId="7" borderId="2" xfId="0" applyNumberFormat="1" applyFont="1" applyFill="1" applyBorder="1"/>
    <xf numFmtId="0" fontId="13" fillId="7" borderId="3" xfId="0" applyFont="1" applyFill="1" applyBorder="1"/>
    <xf numFmtId="0" fontId="13" fillId="7" borderId="0" xfId="0" applyFont="1" applyFill="1" applyBorder="1" applyAlignment="1">
      <alignment horizontal="center"/>
    </xf>
    <xf numFmtId="0" fontId="13" fillId="7" borderId="2" xfId="0" applyFont="1" applyFill="1" applyBorder="1"/>
    <xf numFmtId="0" fontId="23" fillId="7" borderId="2" xfId="0" applyFont="1" applyFill="1" applyBorder="1" applyAlignment="1">
      <alignment horizontal="center" vertical="center"/>
    </xf>
    <xf numFmtId="0" fontId="13" fillId="7" borderId="0" xfId="0" applyFont="1" applyFill="1" applyBorder="1" applyAlignment="1">
      <alignment horizontal="center" vertical="center"/>
    </xf>
    <xf numFmtId="0" fontId="13" fillId="7" borderId="6" xfId="0" applyFont="1" applyFill="1" applyBorder="1" applyAlignment="1">
      <alignment horizontal="center"/>
    </xf>
    <xf numFmtId="0" fontId="13" fillId="7" borderId="8" xfId="0" applyFont="1" applyFill="1" applyBorder="1" applyAlignment="1">
      <alignment horizontal="center" vertical="center"/>
    </xf>
    <xf numFmtId="0" fontId="18" fillId="7" borderId="15" xfId="0" applyFont="1" applyFill="1" applyBorder="1" applyAlignment="1">
      <alignment horizontal="center"/>
    </xf>
    <xf numFmtId="0" fontId="18" fillId="7" borderId="16" xfId="0" applyFont="1" applyFill="1" applyBorder="1" applyAlignment="1">
      <alignment horizontal="center"/>
    </xf>
    <xf numFmtId="0" fontId="19" fillId="7" borderId="17" xfId="0" applyFont="1" applyFill="1" applyBorder="1" applyAlignment="1">
      <alignment horizontal="center" vertical="center" wrapText="1"/>
    </xf>
    <xf numFmtId="0" fontId="18" fillId="7" borderId="16" xfId="0" applyNumberFormat="1" applyFont="1" applyFill="1" applyBorder="1"/>
    <xf numFmtId="0" fontId="18" fillId="7" borderId="16" xfId="0" applyFont="1" applyFill="1" applyBorder="1"/>
    <xf numFmtId="0" fontId="18" fillId="7" borderId="18" xfId="0" applyFont="1" applyFill="1" applyBorder="1"/>
    <xf numFmtId="0" fontId="18" fillId="7" borderId="19" xfId="0" applyFont="1" applyFill="1" applyBorder="1" applyAlignment="1">
      <alignment horizontal="center"/>
    </xf>
    <xf numFmtId="0" fontId="18" fillId="7" borderId="16" xfId="0" applyFont="1" applyFill="1" applyBorder="1" applyAlignment="1">
      <alignment horizontal="center" vertical="center"/>
    </xf>
    <xf numFmtId="0" fontId="18" fillId="7" borderId="19" xfId="0" applyFont="1" applyFill="1" applyBorder="1" applyAlignment="1">
      <alignment horizontal="center" vertical="center"/>
    </xf>
    <xf numFmtId="0" fontId="20" fillId="7" borderId="16" xfId="0" applyFont="1" applyFill="1" applyBorder="1" applyAlignment="1">
      <alignment horizontal="center" vertical="center"/>
    </xf>
    <xf numFmtId="0" fontId="18" fillId="7" borderId="20" xfId="0" applyFont="1" applyFill="1" applyBorder="1" applyAlignment="1">
      <alignment horizontal="center" vertical="center"/>
    </xf>
    <xf numFmtId="0" fontId="18" fillId="7" borderId="19" xfId="0" applyFont="1" applyFill="1" applyBorder="1" applyAlignment="1" applyProtection="1">
      <alignment horizontal="left" vertical="center"/>
    </xf>
    <xf numFmtId="0" fontId="18" fillId="7" borderId="19" xfId="0" applyFont="1" applyFill="1" applyBorder="1"/>
    <xf numFmtId="0" fontId="18" fillId="7" borderId="20" xfId="0" applyFont="1" applyFill="1" applyBorder="1"/>
    <xf numFmtId="0" fontId="4" fillId="6" borderId="0" xfId="0" applyFont="1" applyFill="1" applyBorder="1" applyAlignment="1">
      <alignment horizontal="center" vertical="center"/>
    </xf>
    <xf numFmtId="0" fontId="0" fillId="6" borderId="8" xfId="0" applyFont="1" applyFill="1" applyBorder="1" applyAlignment="1">
      <alignment horizontal="center" vertical="center"/>
    </xf>
    <xf numFmtId="0" fontId="0" fillId="6" borderId="6" xfId="0" applyFont="1" applyFill="1" applyBorder="1" applyAlignment="1">
      <alignment horizontal="center"/>
    </xf>
    <xf numFmtId="0" fontId="0" fillId="6" borderId="0" xfId="0" applyFont="1" applyFill="1" applyBorder="1" applyAlignment="1">
      <alignment horizontal="center"/>
    </xf>
    <xf numFmtId="0" fontId="0" fillId="6" borderId="2" xfId="0" applyFont="1" applyFill="1" applyBorder="1" applyAlignment="1">
      <alignment horizontal="center"/>
    </xf>
    <xf numFmtId="0" fontId="0" fillId="6" borderId="2" xfId="0" applyNumberFormat="1" applyFont="1" applyFill="1" applyBorder="1"/>
    <xf numFmtId="0" fontId="0" fillId="6" borderId="2" xfId="0" applyFont="1" applyFill="1" applyBorder="1"/>
    <xf numFmtId="0" fontId="0" fillId="6" borderId="3" xfId="0" applyFont="1" applyFill="1" applyBorder="1"/>
    <xf numFmtId="0" fontId="0" fillId="6" borderId="0" xfId="0" applyFont="1" applyFill="1" applyBorder="1" applyAlignment="1">
      <alignment horizontal="center" vertical="center"/>
    </xf>
    <xf numFmtId="0" fontId="8" fillId="6" borderId="0" xfId="0" applyFont="1" applyFill="1" applyBorder="1" applyAlignment="1">
      <alignment horizontal="center" vertical="center"/>
    </xf>
    <xf numFmtId="0" fontId="11" fillId="6" borderId="0" xfId="0" applyFont="1" applyFill="1" applyBorder="1" applyAlignment="1">
      <alignment horizontal="center"/>
    </xf>
    <xf numFmtId="0" fontId="11" fillId="6" borderId="2" xfId="0" applyFont="1" applyFill="1" applyBorder="1" applyAlignment="1">
      <alignment horizontal="center" vertical="center"/>
    </xf>
    <xf numFmtId="0" fontId="7" fillId="6" borderId="0" xfId="2" applyFont="1" applyFill="1" applyBorder="1" applyAlignment="1" applyProtection="1">
      <alignment horizontal="left"/>
    </xf>
    <xf numFmtId="0" fontId="2" fillId="6" borderId="8" xfId="0" quotePrefix="1" applyFont="1" applyFill="1" applyBorder="1" applyAlignment="1">
      <alignment horizontal="center" vertical="center"/>
    </xf>
    <xf numFmtId="0" fontId="7" fillId="6" borderId="8" xfId="0" quotePrefix="1" applyFont="1" applyFill="1" applyBorder="1" applyAlignment="1">
      <alignment horizontal="center" vertical="center"/>
    </xf>
    <xf numFmtId="0" fontId="13" fillId="6" borderId="21" xfId="0" applyFont="1" applyFill="1" applyBorder="1" applyAlignment="1">
      <alignment horizontal="center"/>
    </xf>
    <xf numFmtId="0" fontId="13" fillId="6" borderId="22" xfId="0" applyFont="1" applyFill="1" applyBorder="1" applyAlignment="1">
      <alignment horizontal="center"/>
    </xf>
    <xf numFmtId="0" fontId="13" fillId="6" borderId="23" xfId="0" applyFont="1" applyFill="1" applyBorder="1" applyAlignment="1">
      <alignment horizontal="center"/>
    </xf>
    <xf numFmtId="0" fontId="22" fillId="6" borderId="24" xfId="0" applyFont="1" applyFill="1" applyBorder="1" applyAlignment="1">
      <alignment horizontal="center" vertical="center"/>
    </xf>
    <xf numFmtId="0" fontId="13" fillId="6" borderId="23" xfId="0" applyNumberFormat="1" applyFont="1" applyFill="1" applyBorder="1"/>
    <xf numFmtId="0" fontId="13" fillId="6" borderId="23" xfId="0" applyFont="1" applyFill="1" applyBorder="1"/>
    <xf numFmtId="0" fontId="13" fillId="6" borderId="25" xfId="0" applyFont="1" applyFill="1" applyBorder="1"/>
    <xf numFmtId="0" fontId="13" fillId="6" borderId="24" xfId="0" applyFont="1" applyFill="1" applyBorder="1" applyAlignment="1">
      <alignment horizontal="center"/>
    </xf>
    <xf numFmtId="0" fontId="13" fillId="6" borderId="23" xfId="0" applyFont="1" applyFill="1" applyBorder="1" applyAlignment="1">
      <alignment horizontal="center" vertical="center"/>
    </xf>
    <xf numFmtId="0" fontId="13" fillId="6" borderId="22" xfId="0" applyFont="1" applyFill="1" applyBorder="1" applyAlignment="1">
      <alignment horizontal="center" vertical="center"/>
    </xf>
    <xf numFmtId="0" fontId="13" fillId="6" borderId="24" xfId="0" applyFont="1" applyFill="1" applyBorder="1" applyAlignment="1">
      <alignment horizontal="center" vertical="center"/>
    </xf>
    <xf numFmtId="0" fontId="13" fillId="6" borderId="26" xfId="0" applyFont="1" applyFill="1" applyBorder="1" applyAlignment="1">
      <alignment horizontal="center" vertical="center"/>
    </xf>
    <xf numFmtId="0" fontId="24" fillId="6" borderId="24" xfId="2" applyFont="1" applyFill="1" applyBorder="1" applyAlignment="1" applyProtection="1">
      <alignment horizontal="left"/>
    </xf>
    <xf numFmtId="0" fontId="13" fillId="6" borderId="24" xfId="0" applyFont="1" applyFill="1" applyBorder="1"/>
    <xf numFmtId="0" fontId="13" fillId="6" borderId="26" xfId="0" applyFont="1" applyFill="1" applyBorder="1"/>
    <xf numFmtId="0" fontId="13" fillId="6" borderId="7" xfId="0" applyFont="1" applyFill="1" applyBorder="1" applyAlignment="1">
      <alignment horizontal="center"/>
    </xf>
    <xf numFmtId="0" fontId="22" fillId="6" borderId="0" xfId="0" applyFont="1" applyFill="1" applyBorder="1" applyAlignment="1">
      <alignment horizontal="center" vertical="center"/>
    </xf>
    <xf numFmtId="0" fontId="13" fillId="6" borderId="2" xfId="0" applyNumberFormat="1" applyFont="1" applyFill="1" applyBorder="1"/>
    <xf numFmtId="0" fontId="13" fillId="6" borderId="2" xfId="0" applyFont="1" applyFill="1" applyBorder="1"/>
    <xf numFmtId="0" fontId="13" fillId="6" borderId="7" xfId="0" applyFont="1" applyFill="1" applyBorder="1" applyAlignment="1">
      <alignment horizontal="center" vertical="center"/>
    </xf>
    <xf numFmtId="0" fontId="13" fillId="6" borderId="0" xfId="0" applyFont="1" applyFill="1" applyBorder="1" applyAlignment="1">
      <alignment horizontal="center" vertical="center"/>
    </xf>
    <xf numFmtId="0" fontId="13" fillId="6" borderId="8" xfId="0" applyFont="1" applyFill="1" applyBorder="1" applyAlignment="1">
      <alignment horizontal="center" vertical="center"/>
    </xf>
    <xf numFmtId="0" fontId="24" fillId="6" borderId="0" xfId="2" applyFont="1" applyFill="1" applyBorder="1" applyAlignment="1" applyProtection="1">
      <alignment horizontal="left"/>
    </xf>
    <xf numFmtId="0" fontId="13" fillId="6" borderId="0" xfId="0" applyFont="1" applyFill="1" applyBorder="1"/>
    <xf numFmtId="0" fontId="13" fillId="6" borderId="8" xfId="0" applyFont="1" applyFill="1" applyBorder="1"/>
    <xf numFmtId="0" fontId="13" fillId="6" borderId="3" xfId="0" applyFont="1" applyFill="1" applyBorder="1"/>
    <xf numFmtId="0" fontId="23" fillId="6" borderId="2" xfId="0" applyFont="1" applyFill="1" applyBorder="1"/>
    <xf numFmtId="0" fontId="23" fillId="6" borderId="2" xfId="0" applyFont="1" applyFill="1" applyBorder="1" applyAlignment="1">
      <alignment horizontal="center" vertical="center"/>
    </xf>
    <xf numFmtId="0" fontId="13" fillId="6" borderId="27" xfId="0" applyFont="1" applyFill="1" applyBorder="1" applyAlignment="1">
      <alignment horizontal="center"/>
    </xf>
    <xf numFmtId="0" fontId="13" fillId="6" borderId="28" xfId="0" applyFont="1" applyFill="1" applyBorder="1" applyAlignment="1">
      <alignment horizontal="center"/>
    </xf>
    <xf numFmtId="0" fontId="13" fillId="6" borderId="29" xfId="0" applyFont="1" applyFill="1" applyBorder="1" applyAlignment="1">
      <alignment horizontal="center"/>
    </xf>
    <xf numFmtId="0" fontId="22" fillId="6" borderId="30" xfId="0" applyFont="1" applyFill="1" applyBorder="1" applyAlignment="1">
      <alignment horizontal="center" vertical="center"/>
    </xf>
    <xf numFmtId="0" fontId="13" fillId="6" borderId="29" xfId="0" applyNumberFormat="1" applyFont="1" applyFill="1" applyBorder="1"/>
    <xf numFmtId="0" fontId="13" fillId="6" borderId="29" xfId="0" applyFont="1" applyFill="1" applyBorder="1"/>
    <xf numFmtId="0" fontId="13" fillId="6" borderId="31" xfId="0" applyFont="1" applyFill="1" applyBorder="1"/>
    <xf numFmtId="0" fontId="13" fillId="6" borderId="30" xfId="0" applyFont="1" applyFill="1" applyBorder="1" applyAlignment="1">
      <alignment horizontal="center"/>
    </xf>
    <xf numFmtId="0" fontId="23" fillId="6" borderId="29" xfId="0" applyFont="1" applyFill="1" applyBorder="1"/>
    <xf numFmtId="0" fontId="13" fillId="6" borderId="29" xfId="0" applyFont="1" applyFill="1" applyBorder="1" applyAlignment="1">
      <alignment horizontal="center" vertical="center"/>
    </xf>
    <xf numFmtId="0" fontId="23" fillId="6" borderId="29" xfId="0" applyFont="1" applyFill="1" applyBorder="1" applyAlignment="1">
      <alignment horizontal="center" vertical="center"/>
    </xf>
    <xf numFmtId="0" fontId="13" fillId="6" borderId="30" xfId="0" applyFont="1" applyFill="1" applyBorder="1" applyAlignment="1">
      <alignment horizontal="center" vertical="center"/>
    </xf>
    <xf numFmtId="0" fontId="13" fillId="6" borderId="32" xfId="0" applyFont="1" applyFill="1" applyBorder="1" applyAlignment="1">
      <alignment horizontal="center" vertical="center"/>
    </xf>
    <xf numFmtId="0" fontId="10" fillId="6" borderId="30" xfId="2" applyFont="1" applyFill="1" applyBorder="1" applyAlignment="1" applyProtection="1">
      <alignment horizontal="left"/>
    </xf>
    <xf numFmtId="0" fontId="0" fillId="6" borderId="30" xfId="0" applyFill="1" applyBorder="1"/>
    <xf numFmtId="0" fontId="0" fillId="6" borderId="29" xfId="0" applyFont="1" applyFill="1" applyBorder="1" applyAlignment="1">
      <alignment horizontal="center" vertical="center"/>
    </xf>
    <xf numFmtId="0" fontId="0" fillId="6" borderId="32" xfId="0" applyFont="1" applyFill="1" applyBorder="1" applyAlignment="1">
      <alignment horizontal="center" vertical="center"/>
    </xf>
    <xf numFmtId="0" fontId="18" fillId="6" borderId="6" xfId="0" applyFont="1" applyFill="1" applyBorder="1" applyAlignment="1">
      <alignment horizontal="center" vertical="center"/>
    </xf>
    <xf numFmtId="0" fontId="18" fillId="6" borderId="3" xfId="0" applyFont="1" applyFill="1" applyBorder="1" applyAlignment="1">
      <alignment horizontal="center"/>
    </xf>
    <xf numFmtId="0" fontId="19" fillId="6" borderId="0" xfId="0" applyFont="1" applyFill="1" applyBorder="1" applyAlignment="1">
      <alignment horizontal="center" vertical="center"/>
    </xf>
    <xf numFmtId="0" fontId="20" fillId="6" borderId="2" xfId="0" applyFont="1" applyFill="1" applyBorder="1" applyAlignment="1">
      <alignment horizontal="center" vertical="center"/>
    </xf>
    <xf numFmtId="0" fontId="18" fillId="6" borderId="0" xfId="2" applyFont="1" applyFill="1" applyBorder="1" applyAlignment="1" applyProtection="1">
      <alignment horizontal="left"/>
    </xf>
    <xf numFmtId="0" fontId="3" fillId="6" borderId="9" xfId="0" applyFont="1" applyFill="1" applyBorder="1" applyAlignment="1">
      <alignment horizontal="center"/>
    </xf>
    <xf numFmtId="0" fontId="3" fillId="6" borderId="12" xfId="0" applyFont="1" applyFill="1" applyBorder="1" applyAlignment="1">
      <alignment horizontal="center"/>
    </xf>
    <xf numFmtId="0" fontId="3" fillId="6" borderId="11" xfId="0" applyFont="1" applyFill="1" applyBorder="1" applyAlignment="1">
      <alignment horizontal="center"/>
    </xf>
    <xf numFmtId="0" fontId="4" fillId="6" borderId="12" xfId="0" applyFont="1" applyFill="1" applyBorder="1" applyAlignment="1">
      <alignment horizontal="center" vertical="center"/>
    </xf>
    <xf numFmtId="0" fontId="3" fillId="6" borderId="11" xfId="0" applyNumberFormat="1" applyFont="1" applyFill="1" applyBorder="1"/>
    <xf numFmtId="0" fontId="3" fillId="6" borderId="11" xfId="0" applyFont="1" applyFill="1" applyBorder="1"/>
    <xf numFmtId="0" fontId="3" fillId="6" borderId="13" xfId="0" applyFont="1" applyFill="1" applyBorder="1"/>
    <xf numFmtId="0" fontId="3" fillId="6" borderId="11" xfId="0" applyFont="1" applyFill="1" applyBorder="1" applyAlignment="1">
      <alignment horizontal="center" vertical="center"/>
    </xf>
    <xf numFmtId="0" fontId="3" fillId="6" borderId="12" xfId="0" applyFont="1" applyFill="1" applyBorder="1" applyAlignment="1">
      <alignment horizontal="center" vertical="center"/>
    </xf>
    <xf numFmtId="0" fontId="3" fillId="6" borderId="14" xfId="0" applyFont="1" applyFill="1" applyBorder="1" applyAlignment="1">
      <alignment horizontal="center" vertical="center"/>
    </xf>
    <xf numFmtId="0" fontId="6" fillId="6" borderId="12" xfId="2" applyFill="1" applyBorder="1" applyAlignment="1" applyProtection="1">
      <alignment horizontal="left"/>
    </xf>
    <xf numFmtId="0" fontId="0" fillId="6" borderId="11" xfId="0" applyFont="1" applyFill="1" applyBorder="1" applyAlignment="1">
      <alignment horizontal="center" vertical="center"/>
    </xf>
    <xf numFmtId="0" fontId="0" fillId="6" borderId="12" xfId="0" applyFill="1" applyBorder="1"/>
    <xf numFmtId="0" fontId="0" fillId="6" borderId="14" xfId="0" applyFont="1" applyFill="1" applyBorder="1" applyAlignment="1">
      <alignment horizontal="center" vertical="center"/>
    </xf>
    <xf numFmtId="0" fontId="13" fillId="8" borderId="21" xfId="0" applyFont="1" applyFill="1" applyBorder="1" applyAlignment="1">
      <alignment horizontal="center" vertical="center"/>
    </xf>
    <xf numFmtId="0" fontId="13" fillId="8" borderId="23" xfId="0" applyFont="1" applyFill="1" applyBorder="1" applyAlignment="1">
      <alignment horizontal="center"/>
    </xf>
    <xf numFmtId="0" fontId="22" fillId="8" borderId="24" xfId="0" applyFont="1" applyFill="1" applyBorder="1" applyAlignment="1">
      <alignment horizontal="center" vertical="center"/>
    </xf>
    <xf numFmtId="0" fontId="13" fillId="8" borderId="23" xfId="0" applyNumberFormat="1" applyFont="1" applyFill="1" applyBorder="1"/>
    <xf numFmtId="0" fontId="13" fillId="8" borderId="23" xfId="0" applyFont="1" applyFill="1" applyBorder="1"/>
    <xf numFmtId="0" fontId="13" fillId="8" borderId="25" xfId="0" applyFont="1" applyFill="1" applyBorder="1"/>
    <xf numFmtId="0" fontId="13" fillId="8" borderId="24" xfId="0" applyFont="1" applyFill="1" applyBorder="1" applyAlignment="1">
      <alignment horizontal="center"/>
    </xf>
    <xf numFmtId="0" fontId="23" fillId="8" borderId="23" xfId="0" applyFont="1" applyFill="1" applyBorder="1"/>
    <xf numFmtId="0" fontId="13" fillId="8" borderId="23" xfId="0" applyFont="1" applyFill="1" applyBorder="1" applyAlignment="1">
      <alignment horizontal="center" vertical="center"/>
    </xf>
    <xf numFmtId="0" fontId="10" fillId="8" borderId="23" xfId="0" applyFont="1" applyFill="1" applyBorder="1" applyAlignment="1">
      <alignment horizontal="center" vertical="center"/>
    </xf>
    <xf numFmtId="0" fontId="13" fillId="8" borderId="24" xfId="0" applyFont="1" applyFill="1" applyBorder="1" applyAlignment="1">
      <alignment horizontal="center" vertical="center"/>
    </xf>
    <xf numFmtId="0" fontId="13" fillId="8" borderId="26" xfId="0" applyFont="1" applyFill="1" applyBorder="1" applyAlignment="1">
      <alignment horizontal="center" vertical="center"/>
    </xf>
    <xf numFmtId="0" fontId="13" fillId="8" borderId="24" xfId="2" applyFont="1" applyFill="1" applyBorder="1" applyAlignment="1" applyProtection="1">
      <alignment horizontal="left"/>
    </xf>
    <xf numFmtId="0" fontId="13" fillId="8" borderId="24" xfId="0" applyFont="1" applyFill="1" applyBorder="1"/>
    <xf numFmtId="0" fontId="13" fillId="8" borderId="6" xfId="0" applyFont="1" applyFill="1" applyBorder="1" applyAlignment="1">
      <alignment horizontal="center" vertical="center"/>
    </xf>
    <xf numFmtId="0" fontId="22" fillId="8" borderId="0" xfId="0" applyFont="1" applyFill="1" applyBorder="1" applyAlignment="1">
      <alignment horizontal="center" vertical="center"/>
    </xf>
    <xf numFmtId="0" fontId="23" fillId="8" borderId="2" xfId="0" applyFont="1" applyFill="1" applyBorder="1"/>
    <xf numFmtId="0" fontId="10" fillId="8" borderId="2" xfId="0" applyFont="1" applyFill="1" applyBorder="1" applyAlignment="1">
      <alignment horizontal="center" vertical="center"/>
    </xf>
    <xf numFmtId="0" fontId="13" fillId="8" borderId="0" xfId="2" applyFont="1" applyFill="1" applyBorder="1" applyAlignment="1" applyProtection="1">
      <alignment horizontal="left"/>
    </xf>
    <xf numFmtId="0" fontId="13" fillId="8" borderId="0" xfId="0" applyFont="1" applyFill="1" applyBorder="1"/>
    <xf numFmtId="0" fontId="10" fillId="8" borderId="0" xfId="2" applyFont="1" applyFill="1" applyBorder="1" applyAlignment="1" applyProtection="1">
      <alignment horizontal="left"/>
    </xf>
    <xf numFmtId="0" fontId="0" fillId="8" borderId="2" xfId="0" applyFont="1" applyFill="1" applyBorder="1" applyAlignment="1">
      <alignment horizontal="center" vertical="center"/>
    </xf>
    <xf numFmtId="0" fontId="0" fillId="8" borderId="8" xfId="0" applyFont="1" applyFill="1" applyBorder="1" applyAlignment="1">
      <alignment horizontal="center" vertical="center"/>
    </xf>
    <xf numFmtId="0" fontId="13" fillId="6" borderId="9" xfId="0" applyFont="1" applyFill="1" applyBorder="1" applyAlignment="1">
      <alignment horizontal="center"/>
    </xf>
    <xf numFmtId="0" fontId="13" fillId="6" borderId="12" xfId="0" applyFont="1" applyFill="1" applyBorder="1" applyAlignment="1">
      <alignment horizontal="center"/>
    </xf>
    <xf numFmtId="0" fontId="13" fillId="6" borderId="11" xfId="0" applyFont="1" applyFill="1" applyBorder="1" applyAlignment="1">
      <alignment horizontal="center"/>
    </xf>
    <xf numFmtId="0" fontId="22" fillId="6" borderId="12" xfId="0" applyFont="1" applyFill="1" applyBorder="1" applyAlignment="1">
      <alignment horizontal="center" vertical="center"/>
    </xf>
    <xf numFmtId="0" fontId="13" fillId="6" borderId="11" xfId="0" applyNumberFormat="1" applyFont="1" applyFill="1" applyBorder="1"/>
    <xf numFmtId="0" fontId="13" fillId="6" borderId="11" xfId="0" applyFont="1" applyFill="1" applyBorder="1"/>
    <xf numFmtId="0" fontId="13" fillId="6" borderId="13" xfId="0" applyFont="1" applyFill="1" applyBorder="1"/>
    <xf numFmtId="0" fontId="23" fillId="6" borderId="11" xfId="0" applyFont="1" applyFill="1" applyBorder="1"/>
    <xf numFmtId="0" fontId="13" fillId="6" borderId="11" xfId="0" applyFont="1" applyFill="1" applyBorder="1" applyAlignment="1">
      <alignment horizontal="center" vertical="center"/>
    </xf>
    <xf numFmtId="0" fontId="23" fillId="6" borderId="11" xfId="0" applyFont="1" applyFill="1" applyBorder="1" applyAlignment="1">
      <alignment horizontal="center" vertical="center"/>
    </xf>
    <xf numFmtId="0" fontId="13" fillId="6" borderId="12" xfId="0" applyFont="1" applyFill="1" applyBorder="1" applyAlignment="1">
      <alignment horizontal="center" vertical="center"/>
    </xf>
    <xf numFmtId="0" fontId="13" fillId="6" borderId="14" xfId="0" applyFont="1" applyFill="1" applyBorder="1" applyAlignment="1">
      <alignment horizontal="center" vertical="center"/>
    </xf>
    <xf numFmtId="0" fontId="25" fillId="6" borderId="12" xfId="0" applyFont="1" applyFill="1" applyBorder="1"/>
    <xf numFmtId="0" fontId="25" fillId="6" borderId="11" xfId="0" applyFont="1" applyFill="1" applyBorder="1" applyAlignment="1">
      <alignment horizontal="center" vertical="center"/>
    </xf>
    <xf numFmtId="0" fontId="25" fillId="6" borderId="14" xfId="0" applyFont="1" applyFill="1" applyBorder="1" applyAlignment="1">
      <alignment horizontal="center" vertical="center"/>
    </xf>
    <xf numFmtId="0" fontId="26" fillId="6" borderId="0" xfId="2" applyFont="1" applyFill="1" applyBorder="1" applyAlignment="1" applyProtection="1">
      <alignment horizontal="left"/>
    </xf>
    <xf numFmtId="0" fontId="25" fillId="6" borderId="0" xfId="0" applyFont="1" applyFill="1" applyBorder="1"/>
    <xf numFmtId="0" fontId="25" fillId="6" borderId="2" xfId="0" applyFont="1" applyFill="1" applyBorder="1" applyAlignment="1">
      <alignment horizontal="center" vertical="center"/>
    </xf>
    <xf numFmtId="0" fontId="25" fillId="6" borderId="8" xfId="0" applyFont="1" applyFill="1" applyBorder="1" applyAlignment="1">
      <alignment horizontal="center" vertical="center"/>
    </xf>
    <xf numFmtId="0" fontId="13" fillId="6" borderId="15" xfId="0" applyFont="1" applyFill="1" applyBorder="1" applyAlignment="1">
      <alignment horizontal="center"/>
    </xf>
    <xf numFmtId="0" fontId="13" fillId="6" borderId="16" xfId="0" applyFont="1" applyFill="1" applyBorder="1" applyAlignment="1">
      <alignment horizontal="center"/>
    </xf>
    <xf numFmtId="0" fontId="22" fillId="6" borderId="19" xfId="0" applyFont="1" applyFill="1" applyBorder="1" applyAlignment="1">
      <alignment horizontal="center" vertical="center"/>
    </xf>
    <xf numFmtId="0" fontId="13" fillId="6" borderId="16" xfId="0" applyNumberFormat="1" applyFont="1" applyFill="1" applyBorder="1"/>
    <xf numFmtId="0" fontId="13" fillId="6" borderId="16" xfId="0" applyFont="1" applyFill="1" applyBorder="1"/>
    <xf numFmtId="0" fontId="13" fillId="6" borderId="18" xfId="0" applyFont="1" applyFill="1" applyBorder="1"/>
    <xf numFmtId="0" fontId="13" fillId="6" borderId="19" xfId="0" applyFont="1" applyFill="1" applyBorder="1" applyAlignment="1">
      <alignment horizontal="center"/>
    </xf>
    <xf numFmtId="0" fontId="23" fillId="6" borderId="16" xfId="0" applyFont="1" applyFill="1" applyBorder="1"/>
    <xf numFmtId="0" fontId="13" fillId="6" borderId="16" xfId="0" applyFont="1" applyFill="1" applyBorder="1" applyAlignment="1">
      <alignment horizontal="center" vertical="center"/>
    </xf>
    <xf numFmtId="0" fontId="23" fillId="6" borderId="16" xfId="0" applyFont="1" applyFill="1" applyBorder="1" applyAlignment="1">
      <alignment horizontal="center" vertical="center"/>
    </xf>
    <xf numFmtId="0" fontId="13" fillId="6" borderId="19" xfId="0" applyFont="1" applyFill="1" applyBorder="1" applyAlignment="1">
      <alignment horizontal="center" vertical="center"/>
    </xf>
    <xf numFmtId="0" fontId="13" fillId="6" borderId="20" xfId="0" applyFont="1" applyFill="1" applyBorder="1" applyAlignment="1">
      <alignment horizontal="center" vertical="center"/>
    </xf>
    <xf numFmtId="0" fontId="10" fillId="6" borderId="19" xfId="2" applyFont="1" applyFill="1" applyBorder="1" applyAlignment="1" applyProtection="1">
      <alignment horizontal="left"/>
    </xf>
    <xf numFmtId="0" fontId="0" fillId="6" borderId="19" xfId="0" applyFill="1" applyBorder="1"/>
    <xf numFmtId="0" fontId="0" fillId="6" borderId="16" xfId="0" applyFont="1" applyFill="1" applyBorder="1" applyAlignment="1">
      <alignment horizontal="center" vertical="center"/>
    </xf>
    <xf numFmtId="0" fontId="0" fillId="6" borderId="20" xfId="0" applyFont="1" applyFill="1" applyBorder="1" applyAlignment="1">
      <alignment horizontal="center" vertical="center"/>
    </xf>
    <xf numFmtId="0" fontId="13" fillId="7" borderId="21" xfId="0" applyFont="1" applyFill="1" applyBorder="1" applyAlignment="1">
      <alignment horizontal="center"/>
    </xf>
    <xf numFmtId="0" fontId="13" fillId="7" borderId="24" xfId="0" applyFont="1" applyFill="1" applyBorder="1" applyAlignment="1">
      <alignment horizontal="center"/>
    </xf>
    <xf numFmtId="0" fontId="10" fillId="7" borderId="23" xfId="0" applyFont="1" applyFill="1" applyBorder="1" applyAlignment="1">
      <alignment horizontal="center"/>
    </xf>
    <xf numFmtId="0" fontId="22" fillId="7" borderId="22" xfId="0" applyFont="1" applyFill="1" applyBorder="1" applyAlignment="1">
      <alignment horizontal="center" vertical="center"/>
    </xf>
    <xf numFmtId="0" fontId="13" fillId="7" borderId="23" xfId="0" applyNumberFormat="1" applyFont="1" applyFill="1" applyBorder="1"/>
    <xf numFmtId="0" fontId="13" fillId="7" borderId="23" xfId="0" applyFont="1" applyFill="1" applyBorder="1"/>
    <xf numFmtId="0" fontId="13" fillId="7" borderId="25" xfId="0" applyFont="1" applyFill="1" applyBorder="1"/>
    <xf numFmtId="0" fontId="0" fillId="7" borderId="22" xfId="0" applyFont="1" applyFill="1" applyBorder="1"/>
    <xf numFmtId="0" fontId="13" fillId="7" borderId="23" xfId="0" applyFont="1" applyFill="1" applyBorder="1" applyAlignment="1">
      <alignment horizontal="center" vertical="center"/>
    </xf>
    <xf numFmtId="0" fontId="13" fillId="7" borderId="22" xfId="0" applyFont="1" applyFill="1" applyBorder="1" applyAlignment="1">
      <alignment horizontal="center" vertical="center"/>
    </xf>
    <xf numFmtId="0" fontId="23" fillId="7" borderId="23" xfId="0" applyFont="1" applyFill="1" applyBorder="1" applyAlignment="1">
      <alignment horizontal="center" vertical="center"/>
    </xf>
    <xf numFmtId="0" fontId="13" fillId="7" borderId="24" xfId="0" applyFont="1" applyFill="1" applyBorder="1" applyAlignment="1">
      <alignment horizontal="center" vertical="center"/>
    </xf>
    <xf numFmtId="0" fontId="13" fillId="7" borderId="26" xfId="0" applyFont="1" applyFill="1" applyBorder="1" applyAlignment="1">
      <alignment horizontal="center" vertical="center"/>
    </xf>
    <xf numFmtId="0" fontId="0" fillId="7" borderId="24" xfId="0" applyFill="1" applyBorder="1" applyAlignment="1" applyProtection="1">
      <alignment horizontal="left" vertical="center"/>
    </xf>
    <xf numFmtId="0" fontId="0" fillId="7" borderId="24" xfId="0" applyFill="1" applyBorder="1"/>
    <xf numFmtId="0" fontId="0" fillId="7" borderId="23" xfId="0" applyFill="1" applyBorder="1"/>
    <xf numFmtId="0" fontId="0" fillId="7" borderId="33" xfId="0" applyFill="1" applyBorder="1"/>
    <xf numFmtId="0" fontId="22" fillId="7" borderId="0" xfId="0" applyFont="1" applyFill="1" applyBorder="1" applyAlignment="1">
      <alignment horizontal="center" vertical="center"/>
    </xf>
    <xf numFmtId="0" fontId="23" fillId="7" borderId="2" xfId="0" applyFont="1" applyFill="1" applyBorder="1"/>
    <xf numFmtId="0" fontId="6" fillId="7" borderId="0" xfId="2" applyFill="1" applyBorder="1" applyAlignment="1" applyProtection="1">
      <alignment horizontal="left"/>
    </xf>
    <xf numFmtId="0" fontId="13" fillId="7" borderId="22" xfId="0" applyFont="1" applyFill="1" applyBorder="1" applyAlignment="1">
      <alignment horizontal="center"/>
    </xf>
    <xf numFmtId="0" fontId="13" fillId="7" borderId="23" xfId="0" applyFont="1" applyFill="1" applyBorder="1" applyAlignment="1">
      <alignment horizontal="center"/>
    </xf>
    <xf numFmtId="0" fontId="22" fillId="7" borderId="24" xfId="0" applyFont="1" applyFill="1" applyBorder="1" applyAlignment="1">
      <alignment horizontal="center" vertical="center"/>
    </xf>
    <xf numFmtId="0" fontId="23" fillId="7" borderId="23" xfId="0" applyFont="1" applyFill="1" applyBorder="1"/>
    <xf numFmtId="0" fontId="6" fillId="7" borderId="24" xfId="2" applyFill="1" applyBorder="1" applyAlignment="1" applyProtection="1">
      <alignment horizontal="left"/>
    </xf>
    <xf numFmtId="0" fontId="0" fillId="7" borderId="23" xfId="0" applyFill="1" applyBorder="1" applyAlignment="1">
      <alignment horizontal="center" vertical="center"/>
    </xf>
    <xf numFmtId="0" fontId="0" fillId="7" borderId="26" xfId="0" applyFill="1" applyBorder="1" applyAlignment="1">
      <alignment horizontal="center" vertical="center"/>
    </xf>
    <xf numFmtId="0" fontId="13" fillId="7" borderId="27" xfId="0" applyFont="1" applyFill="1" applyBorder="1" applyAlignment="1">
      <alignment horizontal="center"/>
    </xf>
    <xf numFmtId="0" fontId="13" fillId="7" borderId="7" xfId="0" quotePrefix="1" applyFont="1" applyFill="1" applyBorder="1" applyAlignment="1">
      <alignment horizontal="center"/>
    </xf>
    <xf numFmtId="0" fontId="13" fillId="7" borderId="30" xfId="0" applyFont="1" applyFill="1" applyBorder="1" applyAlignment="1">
      <alignment horizontal="center"/>
    </xf>
    <xf numFmtId="0" fontId="13" fillId="7" borderId="29" xfId="0" applyFont="1" applyFill="1" applyBorder="1" applyAlignment="1">
      <alignment horizontal="center"/>
    </xf>
    <xf numFmtId="0" fontId="22" fillId="7" borderId="30" xfId="0" applyFont="1" applyFill="1" applyBorder="1" applyAlignment="1">
      <alignment horizontal="center" vertical="center"/>
    </xf>
    <xf numFmtId="0" fontId="13" fillId="7" borderId="29" xfId="0" applyNumberFormat="1" applyFont="1" applyFill="1" applyBorder="1"/>
    <xf numFmtId="0" fontId="13" fillId="7" borderId="29" xfId="0" applyFont="1" applyFill="1" applyBorder="1"/>
    <xf numFmtId="0" fontId="13" fillId="7" borderId="31" xfId="0" applyFont="1" applyFill="1" applyBorder="1"/>
    <xf numFmtId="0" fontId="23" fillId="7" borderId="29" xfId="0" applyFont="1" applyFill="1" applyBorder="1"/>
    <xf numFmtId="0" fontId="13" fillId="7" borderId="29" xfId="0" applyFont="1" applyFill="1" applyBorder="1" applyAlignment="1">
      <alignment horizontal="center" vertical="center"/>
    </xf>
    <xf numFmtId="0" fontId="23" fillId="7" borderId="29" xfId="0" applyFont="1" applyFill="1" applyBorder="1" applyAlignment="1">
      <alignment horizontal="center" vertical="center"/>
    </xf>
    <xf numFmtId="0" fontId="13" fillId="7" borderId="30" xfId="0" applyFont="1" applyFill="1" applyBorder="1" applyAlignment="1">
      <alignment horizontal="center" vertical="center"/>
    </xf>
    <xf numFmtId="0" fontId="13" fillId="7" borderId="32" xfId="0" applyFont="1" applyFill="1" applyBorder="1" applyAlignment="1">
      <alignment horizontal="center" vertical="center"/>
    </xf>
    <xf numFmtId="0" fontId="6" fillId="7" borderId="30" xfId="2" applyFill="1" applyBorder="1" applyAlignment="1" applyProtection="1">
      <alignment horizontal="left"/>
    </xf>
    <xf numFmtId="0" fontId="13" fillId="7" borderId="34" xfId="0" applyFont="1" applyFill="1" applyBorder="1" applyAlignment="1">
      <alignment horizontal="center" vertical="center"/>
    </xf>
    <xf numFmtId="0" fontId="0" fillId="7" borderId="30" xfId="0" applyFill="1" applyBorder="1"/>
    <xf numFmtId="0" fontId="0" fillId="7" borderId="29" xfId="0" applyFill="1" applyBorder="1" applyAlignment="1">
      <alignment horizontal="center" vertical="center"/>
    </xf>
    <xf numFmtId="0" fontId="0" fillId="7" borderId="32" xfId="0" applyFill="1" applyBorder="1" applyAlignment="1">
      <alignment horizontal="center" vertical="center"/>
    </xf>
    <xf numFmtId="0" fontId="11" fillId="7" borderId="9" xfId="0" applyFont="1" applyFill="1" applyBorder="1" applyAlignment="1">
      <alignment horizontal="center"/>
    </xf>
    <xf numFmtId="0" fontId="11" fillId="7" borderId="12" xfId="0" applyFont="1" applyFill="1" applyBorder="1" applyAlignment="1">
      <alignment horizontal="center"/>
    </xf>
    <xf numFmtId="0" fontId="11" fillId="7" borderId="11" xfId="0" applyFont="1" applyFill="1" applyBorder="1" applyAlignment="1">
      <alignment horizontal="center"/>
    </xf>
    <xf numFmtId="0" fontId="8" fillId="7" borderId="12" xfId="0" applyFont="1" applyFill="1" applyBorder="1" applyAlignment="1">
      <alignment horizontal="center" vertical="center"/>
    </xf>
    <xf numFmtId="0" fontId="11" fillId="7" borderId="11" xfId="0" applyFont="1" applyFill="1" applyBorder="1"/>
    <xf numFmtId="0" fontId="11" fillId="7" borderId="13" xfId="0" applyFont="1" applyFill="1" applyBorder="1"/>
    <xf numFmtId="0" fontId="7" fillId="7" borderId="13" xfId="0" applyFont="1" applyFill="1" applyBorder="1" applyAlignment="1">
      <alignment horizontal="left"/>
    </xf>
    <xf numFmtId="0" fontId="11" fillId="7" borderId="11" xfId="0" applyFont="1" applyFill="1" applyBorder="1" applyAlignment="1">
      <alignment horizontal="center" vertical="center"/>
    </xf>
    <xf numFmtId="0" fontId="11" fillId="7" borderId="12" xfId="0" applyFont="1" applyFill="1" applyBorder="1" applyAlignment="1">
      <alignment horizontal="center" vertical="center"/>
    </xf>
    <xf numFmtId="0" fontId="11" fillId="7" borderId="14" xfId="0" applyFont="1" applyFill="1" applyBorder="1" applyAlignment="1">
      <alignment horizontal="center" vertical="center"/>
    </xf>
    <xf numFmtId="0" fontId="9" fillId="7" borderId="12" xfId="2" applyFont="1" applyFill="1" applyBorder="1" applyAlignment="1" applyProtection="1">
      <alignment horizontal="left"/>
    </xf>
    <xf numFmtId="0" fontId="0" fillId="7" borderId="12" xfId="0" applyFill="1" applyBorder="1"/>
    <xf numFmtId="0" fontId="0" fillId="7" borderId="11" xfId="0" applyFont="1" applyFill="1" applyBorder="1" applyAlignment="1">
      <alignment horizontal="center" vertical="center"/>
    </xf>
    <xf numFmtId="0" fontId="0" fillId="7" borderId="14" xfId="0" applyFont="1" applyFill="1" applyBorder="1" applyAlignment="1">
      <alignment horizontal="center" vertical="center"/>
    </xf>
    <xf numFmtId="0" fontId="8" fillId="7" borderId="0" xfId="0" applyFont="1" applyFill="1" applyBorder="1" applyAlignment="1">
      <alignment horizontal="center" vertical="center"/>
    </xf>
    <xf numFmtId="0" fontId="7" fillId="7" borderId="3" xfId="0" applyFont="1" applyFill="1" applyBorder="1" applyAlignment="1">
      <alignment horizontal="left"/>
    </xf>
    <xf numFmtId="0" fontId="11" fillId="7" borderId="2" xfId="0" applyFont="1" applyFill="1" applyBorder="1" applyAlignment="1">
      <alignment horizontal="center" vertical="center"/>
    </xf>
    <xf numFmtId="0" fontId="11" fillId="7" borderId="0" xfId="0" applyFont="1" applyFill="1" applyBorder="1" applyAlignment="1">
      <alignment horizontal="center" vertical="center"/>
    </xf>
    <xf numFmtId="0" fontId="7" fillId="7" borderId="0" xfId="0" applyFont="1" applyFill="1" applyBorder="1" applyAlignment="1" applyProtection="1">
      <alignment horizontal="left"/>
    </xf>
    <xf numFmtId="0" fontId="11" fillId="7" borderId="6" xfId="0" applyFont="1" applyFill="1" applyBorder="1" applyAlignment="1">
      <alignment horizontal="center"/>
    </xf>
    <xf numFmtId="0" fontId="11" fillId="7" borderId="0" xfId="0" applyFont="1" applyFill="1" applyBorder="1" applyAlignment="1">
      <alignment horizontal="center"/>
    </xf>
    <xf numFmtId="0" fontId="11" fillId="7" borderId="2" xfId="0" applyFont="1" applyFill="1" applyBorder="1" applyAlignment="1">
      <alignment horizontal="center"/>
    </xf>
    <xf numFmtId="0" fontId="11" fillId="7" borderId="2" xfId="0" applyFont="1" applyFill="1" applyBorder="1"/>
    <xf numFmtId="0" fontId="11" fillId="7" borderId="3" xfId="0" applyFont="1" applyFill="1" applyBorder="1"/>
    <xf numFmtId="0" fontId="11" fillId="7" borderId="8" xfId="0" applyFont="1" applyFill="1" applyBorder="1" applyAlignment="1">
      <alignment horizontal="center" vertical="center"/>
    </xf>
    <xf numFmtId="0" fontId="9" fillId="7" borderId="0" xfId="2" applyFont="1" applyFill="1" applyBorder="1" applyAlignment="1" applyProtection="1">
      <alignment horizontal="left"/>
    </xf>
    <xf numFmtId="0" fontId="0" fillId="7" borderId="8" xfId="0" applyFont="1" applyFill="1" applyBorder="1" applyAlignment="1">
      <alignment horizontal="center" vertical="center"/>
    </xf>
    <xf numFmtId="0" fontId="10" fillId="7" borderId="6" xfId="0" applyFont="1" applyFill="1" applyBorder="1" applyAlignment="1">
      <alignment horizontal="center"/>
    </xf>
    <xf numFmtId="0" fontId="10" fillId="7" borderId="2" xfId="0" applyFont="1" applyFill="1" applyBorder="1" applyAlignment="1">
      <alignment horizontal="center"/>
    </xf>
    <xf numFmtId="0" fontId="4" fillId="7" borderId="0" xfId="0" applyFont="1" applyFill="1" applyBorder="1" applyAlignment="1">
      <alignment horizontal="center" vertical="center"/>
    </xf>
    <xf numFmtId="0" fontId="0" fillId="7" borderId="2" xfId="0" applyNumberFormat="1" applyFont="1" applyFill="1" applyBorder="1"/>
    <xf numFmtId="0" fontId="10" fillId="7" borderId="35" xfId="0" applyFont="1" applyFill="1" applyBorder="1" applyAlignment="1">
      <alignment horizontal="center"/>
    </xf>
    <xf numFmtId="0" fontId="0" fillId="7" borderId="7" xfId="0" applyNumberFormat="1" applyFill="1" applyBorder="1"/>
    <xf numFmtId="0" fontId="0" fillId="7" borderId="7" xfId="0" applyFont="1" applyFill="1" applyBorder="1"/>
    <xf numFmtId="0" fontId="0" fillId="7" borderId="7" xfId="0" applyFill="1" applyBorder="1"/>
    <xf numFmtId="0" fontId="3" fillId="7" borderId="7" xfId="0" applyFont="1" applyFill="1" applyBorder="1"/>
    <xf numFmtId="0" fontId="3" fillId="7" borderId="7" xfId="0" applyFont="1" applyFill="1" applyBorder="1" applyAlignment="1">
      <alignment horizontal="center"/>
    </xf>
    <xf numFmtId="0" fontId="3" fillId="7" borderId="7" xfId="0" applyFont="1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0" fillId="7" borderId="0" xfId="0" applyFill="1" applyBorder="1" applyAlignment="1" applyProtection="1">
      <alignment horizontal="left" vertical="center"/>
    </xf>
    <xf numFmtId="0" fontId="0" fillId="7" borderId="36" xfId="0" applyFill="1" applyBorder="1"/>
    <xf numFmtId="0" fontId="18" fillId="7" borderId="6" xfId="0" applyFont="1" applyFill="1" applyBorder="1" applyAlignment="1">
      <alignment horizontal="center"/>
    </xf>
    <xf numFmtId="0" fontId="18" fillId="7" borderId="0" xfId="0" applyFont="1" applyFill="1" applyBorder="1" applyAlignment="1">
      <alignment horizontal="center"/>
    </xf>
    <xf numFmtId="0" fontId="18" fillId="7" borderId="2" xfId="0" applyFont="1" applyFill="1" applyBorder="1" applyAlignment="1">
      <alignment horizontal="center"/>
    </xf>
    <xf numFmtId="0" fontId="19" fillId="7" borderId="0" xfId="0" applyFont="1" applyFill="1" applyBorder="1" applyAlignment="1">
      <alignment horizontal="center" vertical="center"/>
    </xf>
    <xf numFmtId="0" fontId="18" fillId="7" borderId="2" xfId="0" applyNumberFormat="1" applyFont="1" applyFill="1" applyBorder="1"/>
    <xf numFmtId="0" fontId="18" fillId="7" borderId="2" xfId="0" applyFont="1" applyFill="1" applyBorder="1"/>
    <xf numFmtId="0" fontId="18" fillId="7" borderId="3" xfId="0" applyFont="1" applyFill="1" applyBorder="1"/>
    <xf numFmtId="0" fontId="20" fillId="7" borderId="2" xfId="0" applyFont="1" applyFill="1" applyBorder="1"/>
    <xf numFmtId="0" fontId="18" fillId="7" borderId="23" xfId="0" applyFont="1" applyFill="1" applyBorder="1" applyAlignment="1">
      <alignment horizontal="left"/>
    </xf>
    <xf numFmtId="0" fontId="18" fillId="7" borderId="2" xfId="0" applyFont="1" applyFill="1" applyBorder="1" applyAlignment="1">
      <alignment horizontal="center" vertical="center"/>
    </xf>
    <xf numFmtId="0" fontId="18" fillId="7" borderId="23" xfId="0" applyFont="1" applyFill="1" applyBorder="1" applyAlignment="1">
      <alignment horizontal="center" vertical="center"/>
    </xf>
    <xf numFmtId="0" fontId="18" fillId="7" borderId="0" xfId="0" applyFont="1" applyFill="1" applyBorder="1" applyAlignment="1">
      <alignment horizontal="center" vertical="center"/>
    </xf>
    <xf numFmtId="0" fontId="18" fillId="7" borderId="8" xfId="0" applyFont="1" applyFill="1" applyBorder="1" applyAlignment="1">
      <alignment horizontal="center" vertical="center"/>
    </xf>
    <xf numFmtId="0" fontId="21" fillId="7" borderId="0" xfId="2" applyFont="1" applyFill="1" applyBorder="1" applyAlignment="1" applyProtection="1">
      <alignment horizontal="left"/>
    </xf>
    <xf numFmtId="0" fontId="18" fillId="7" borderId="0" xfId="0" applyFont="1" applyFill="1" applyBorder="1"/>
    <xf numFmtId="0" fontId="18" fillId="7" borderId="2" xfId="0" applyFont="1" applyFill="1" applyBorder="1" applyAlignment="1">
      <alignment horizontal="left"/>
    </xf>
    <xf numFmtId="0" fontId="0" fillId="7" borderId="9" xfId="0" applyFill="1" applyBorder="1" applyAlignment="1">
      <alignment horizontal="center"/>
    </xf>
    <xf numFmtId="0" fontId="0" fillId="7" borderId="12" xfId="0" applyFill="1" applyBorder="1" applyAlignment="1">
      <alignment horizontal="center"/>
    </xf>
    <xf numFmtId="0" fontId="0" fillId="7" borderId="11" xfId="0" applyFill="1" applyBorder="1" applyAlignment="1">
      <alignment horizontal="center"/>
    </xf>
    <xf numFmtId="0" fontId="4" fillId="7" borderId="12" xfId="0" applyFont="1" applyFill="1" applyBorder="1" applyAlignment="1">
      <alignment horizontal="center" vertical="center"/>
    </xf>
    <xf numFmtId="0" fontId="0" fillId="7" borderId="11" xfId="0" applyNumberFormat="1" applyFill="1" applyBorder="1"/>
    <xf numFmtId="0" fontId="0" fillId="7" borderId="11" xfId="0" applyFill="1" applyBorder="1"/>
    <xf numFmtId="0" fontId="0" fillId="7" borderId="13" xfId="0" applyFill="1" applyBorder="1"/>
    <xf numFmtId="0" fontId="0" fillId="7" borderId="10" xfId="0" applyFill="1" applyBorder="1"/>
    <xf numFmtId="0" fontId="0" fillId="7" borderId="11" xfId="0" applyFill="1" applyBorder="1" applyAlignment="1">
      <alignment horizontal="left"/>
    </xf>
    <xf numFmtId="0" fontId="10" fillId="7" borderId="12" xfId="0" applyFont="1" applyFill="1" applyBorder="1" applyAlignment="1">
      <alignment horizontal="center"/>
    </xf>
    <xf numFmtId="0" fontId="0" fillId="7" borderId="11" xfId="0" applyFill="1" applyBorder="1" applyAlignment="1">
      <alignment horizontal="center" vertical="center"/>
    </xf>
    <xf numFmtId="0" fontId="13" fillId="7" borderId="11" xfId="0" applyFont="1" applyFill="1" applyBorder="1" applyAlignment="1">
      <alignment horizontal="center" vertical="center"/>
    </xf>
    <xf numFmtId="0" fontId="0" fillId="7" borderId="12" xfId="0" applyFill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  <xf numFmtId="0" fontId="0" fillId="7" borderId="12" xfId="0" applyFill="1" applyBorder="1" applyAlignment="1" applyProtection="1">
      <alignment horizontal="left"/>
    </xf>
    <xf numFmtId="0" fontId="0" fillId="7" borderId="2" xfId="0" applyFill="1" applyBorder="1" applyAlignment="1">
      <alignment horizontal="left"/>
    </xf>
    <xf numFmtId="0" fontId="0" fillId="7" borderId="0" xfId="0" applyFill="1" applyBorder="1" applyAlignment="1" applyProtection="1">
      <alignment horizontal="left"/>
    </xf>
    <xf numFmtId="0" fontId="0" fillId="7" borderId="26" xfId="0" applyFill="1" applyBorder="1"/>
    <xf numFmtId="0" fontId="0" fillId="7" borderId="29" xfId="0" applyFill="1" applyBorder="1"/>
    <xf numFmtId="0" fontId="0" fillId="7" borderId="32" xfId="0" applyFill="1" applyBorder="1"/>
    <xf numFmtId="0" fontId="18" fillId="7" borderId="8" xfId="0" applyFont="1" applyFill="1" applyBorder="1"/>
    <xf numFmtId="0" fontId="19" fillId="7" borderId="19" xfId="0" applyFont="1" applyFill="1" applyBorder="1" applyAlignment="1">
      <alignment horizontal="center" vertical="center"/>
    </xf>
    <xf numFmtId="0" fontId="18" fillId="7" borderId="16" xfId="0" applyFont="1" applyFill="1" applyBorder="1" applyAlignment="1">
      <alignment horizontal="left"/>
    </xf>
    <xf numFmtId="0" fontId="21" fillId="7" borderId="19" xfId="2" applyFont="1" applyFill="1" applyBorder="1" applyAlignment="1" applyProtection="1">
      <alignment horizontal="left"/>
    </xf>
    <xf numFmtId="0" fontId="13" fillId="6" borderId="2" xfId="0" applyFont="1" applyFill="1" applyBorder="1" applyAlignment="1">
      <alignment horizontal="left" vertical="center"/>
    </xf>
    <xf numFmtId="0" fontId="13" fillId="6" borderId="16" xfId="0" applyFont="1" applyFill="1" applyBorder="1" applyAlignment="1">
      <alignment horizontal="left" vertical="center"/>
    </xf>
    <xf numFmtId="0" fontId="24" fillId="6" borderId="19" xfId="2" applyFont="1" applyFill="1" applyBorder="1" applyAlignment="1" applyProtection="1">
      <alignment horizontal="left"/>
    </xf>
    <xf numFmtId="0" fontId="13" fillId="6" borderId="19" xfId="0" applyFont="1" applyFill="1" applyBorder="1"/>
    <xf numFmtId="0" fontId="13" fillId="6" borderId="20" xfId="0" applyFont="1" applyFill="1" applyBorder="1"/>
    <xf numFmtId="0" fontId="3" fillId="7" borderId="12" xfId="0" applyFont="1" applyFill="1" applyBorder="1" applyAlignment="1">
      <alignment horizontal="center" vertical="center"/>
    </xf>
    <xf numFmtId="0" fontId="0" fillId="7" borderId="10" xfId="0" applyNumberFormat="1" applyFill="1" applyBorder="1"/>
    <xf numFmtId="0" fontId="0" fillId="7" borderId="10" xfId="0" applyFill="1" applyBorder="1" applyAlignment="1">
      <alignment horizontal="center"/>
    </xf>
    <xf numFmtId="0" fontId="0" fillId="7" borderId="10" xfId="0" quotePrefix="1" applyFill="1" applyBorder="1" applyAlignment="1">
      <alignment horizontal="center"/>
    </xf>
    <xf numFmtId="0" fontId="0" fillId="7" borderId="10" xfId="0" applyFill="1" applyBorder="1" applyAlignment="1">
      <alignment horizontal="center" vertical="center"/>
    </xf>
    <xf numFmtId="0" fontId="6" fillId="7" borderId="10" xfId="2" applyFill="1" applyBorder="1" applyAlignment="1" applyProtection="1">
      <alignment horizontal="left"/>
    </xf>
    <xf numFmtId="0" fontId="0" fillId="7" borderId="37" xfId="0" applyFill="1" applyBorder="1"/>
    <xf numFmtId="0" fontId="10" fillId="7" borderId="0" xfId="0" quotePrefix="1" applyFont="1" applyFill="1" applyBorder="1" applyAlignment="1">
      <alignment horizontal="center"/>
    </xf>
    <xf numFmtId="0" fontId="12" fillId="6" borderId="9" xfId="0" applyFont="1" applyFill="1" applyBorder="1" applyAlignment="1">
      <alignment horizontal="center"/>
    </xf>
    <xf numFmtId="0" fontId="12" fillId="6" borderId="12" xfId="0" applyFont="1" applyFill="1" applyBorder="1" applyAlignment="1">
      <alignment horizontal="center"/>
    </xf>
    <xf numFmtId="0" fontId="12" fillId="6" borderId="11" xfId="0" applyFont="1" applyFill="1" applyBorder="1" applyAlignment="1">
      <alignment horizontal="center"/>
    </xf>
    <xf numFmtId="0" fontId="0" fillId="6" borderId="11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11" fillId="6" borderId="6" xfId="0" applyFont="1" applyFill="1" applyBorder="1" applyAlignment="1">
      <alignment horizontal="center"/>
    </xf>
    <xf numFmtId="0" fontId="11" fillId="6" borderId="2" xfId="0" applyFont="1" applyFill="1" applyBorder="1" applyAlignment="1">
      <alignment horizontal="center"/>
    </xf>
    <xf numFmtId="0" fontId="11" fillId="6" borderId="3" xfId="0" applyFont="1" applyFill="1" applyBorder="1"/>
    <xf numFmtId="0" fontId="11" fillId="6" borderId="0" xfId="0" applyFont="1" applyFill="1" applyBorder="1" applyAlignment="1">
      <alignment horizontal="center" vertical="center"/>
    </xf>
    <xf numFmtId="0" fontId="11" fillId="6" borderId="8" xfId="0" applyFont="1" applyFill="1" applyBorder="1" applyAlignment="1">
      <alignment horizontal="center" vertical="center"/>
    </xf>
    <xf numFmtId="0" fontId="0" fillId="6" borderId="35" xfId="0" applyFill="1" applyBorder="1" applyAlignment="1">
      <alignment horizontal="center"/>
    </xf>
    <xf numFmtId="0" fontId="0" fillId="6" borderId="7" xfId="0" applyNumberFormat="1" applyFont="1" applyFill="1" applyBorder="1"/>
    <xf numFmtId="0" fontId="3" fillId="6" borderId="7" xfId="0" applyFont="1" applyFill="1" applyBorder="1"/>
    <xf numFmtId="0" fontId="0" fillId="6" borderId="7" xfId="0" applyFont="1" applyFill="1" applyBorder="1"/>
    <xf numFmtId="0" fontId="0" fillId="6" borderId="7" xfId="0" applyFont="1" applyFill="1" applyBorder="1" applyAlignment="1">
      <alignment horizontal="center"/>
    </xf>
    <xf numFmtId="0" fontId="3" fillId="6" borderId="7" xfId="0" applyFont="1" applyFill="1" applyBorder="1" applyAlignment="1">
      <alignment horizontal="center"/>
    </xf>
    <xf numFmtId="0" fontId="3" fillId="6" borderId="7" xfId="0" applyFont="1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6" borderId="0" xfId="0" applyFill="1" applyBorder="1" applyAlignment="1" applyProtection="1">
      <alignment horizontal="left" vertical="center"/>
    </xf>
    <xf numFmtId="0" fontId="0" fillId="6" borderId="36" xfId="0" applyFill="1" applyBorder="1"/>
    <xf numFmtId="0" fontId="0" fillId="6" borderId="6" xfId="0" applyFill="1" applyBorder="1" applyAlignment="1" applyProtection="1">
      <alignment horizontal="left" vertical="center"/>
    </xf>
    <xf numFmtId="0" fontId="23" fillId="6" borderId="23" xfId="0" applyFont="1" applyFill="1" applyBorder="1"/>
    <xf numFmtId="0" fontId="23" fillId="6" borderId="22" xfId="0" applyFont="1" applyFill="1" applyBorder="1" applyAlignment="1">
      <alignment horizontal="center" vertical="center"/>
    </xf>
    <xf numFmtId="0" fontId="3" fillId="6" borderId="23" xfId="0" applyFont="1" applyFill="1" applyBorder="1" applyAlignment="1">
      <alignment horizontal="center" vertical="center"/>
    </xf>
    <xf numFmtId="0" fontId="0" fillId="6" borderId="24" xfId="0" applyFill="1" applyBorder="1" applyAlignment="1">
      <alignment horizontal="center" vertical="center"/>
    </xf>
    <xf numFmtId="0" fontId="0" fillId="6" borderId="26" xfId="0" applyFill="1" applyBorder="1" applyAlignment="1">
      <alignment horizontal="center" vertical="center"/>
    </xf>
    <xf numFmtId="0" fontId="0" fillId="6" borderId="38" xfId="0" applyFill="1" applyBorder="1" applyAlignment="1" applyProtection="1">
      <alignment horizontal="left" vertical="center"/>
    </xf>
    <xf numFmtId="0" fontId="13" fillId="6" borderId="23" xfId="0" applyNumberFormat="1" applyFont="1" applyFill="1" applyBorder="1" applyAlignment="1">
      <alignment horizontal="center" vertical="center"/>
    </xf>
    <xf numFmtId="0" fontId="0" fillId="6" borderId="24" xfId="0" applyFill="1" applyBorder="1"/>
    <xf numFmtId="0" fontId="0" fillId="6" borderId="23" xfId="0" applyFill="1" applyBorder="1"/>
    <xf numFmtId="0" fontId="0" fillId="6" borderId="33" xfId="0" applyFill="1" applyBorder="1"/>
    <xf numFmtId="0" fontId="23" fillId="6" borderId="7" xfId="0" applyFont="1" applyFill="1" applyBorder="1" applyAlignment="1">
      <alignment horizontal="center" vertical="center"/>
    </xf>
    <xf numFmtId="0" fontId="0" fillId="6" borderId="35" xfId="0" applyFill="1" applyBorder="1" applyAlignment="1" applyProtection="1">
      <alignment horizontal="left" vertical="center"/>
    </xf>
    <xf numFmtId="0" fontId="13" fillId="6" borderId="2" xfId="0" applyNumberFormat="1" applyFon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0" fillId="6" borderId="39" xfId="0" applyFill="1" applyBorder="1" applyAlignment="1" applyProtection="1">
      <alignment horizontal="left" vertical="center"/>
    </xf>
    <xf numFmtId="0" fontId="0" fillId="6" borderId="29" xfId="0" applyFill="1" applyBorder="1"/>
    <xf numFmtId="0" fontId="0" fillId="6" borderId="32" xfId="0" applyFill="1" applyBorder="1"/>
    <xf numFmtId="0" fontId="7" fillId="7" borderId="40" xfId="0" applyFont="1" applyFill="1" applyBorder="1" applyAlignment="1">
      <alignment horizontal="center"/>
    </xf>
    <xf numFmtId="0" fontId="8" fillId="7" borderId="11" xfId="0" applyFont="1" applyFill="1" applyBorder="1" applyAlignment="1">
      <alignment horizontal="center" vertical="center"/>
    </xf>
    <xf numFmtId="0" fontId="7" fillId="7" borderId="12" xfId="0" applyNumberFormat="1" applyFont="1" applyFill="1" applyBorder="1"/>
    <xf numFmtId="0" fontId="7" fillId="7" borderId="12" xfId="0" applyFont="1" applyFill="1" applyBorder="1" applyAlignment="1" applyProtection="1">
      <alignment horizontal="left"/>
    </xf>
    <xf numFmtId="0" fontId="7" fillId="7" borderId="37" xfId="0" applyFont="1" applyFill="1" applyBorder="1"/>
    <xf numFmtId="0" fontId="7" fillId="7" borderId="35" xfId="0" applyFont="1" applyFill="1" applyBorder="1" applyAlignment="1">
      <alignment horizontal="center"/>
    </xf>
    <xf numFmtId="0" fontId="8" fillId="7" borderId="2" xfId="0" applyFont="1" applyFill="1" applyBorder="1" applyAlignment="1">
      <alignment horizontal="center" vertical="center"/>
    </xf>
    <xf numFmtId="0" fontId="7" fillId="7" borderId="0" xfId="0" applyNumberFormat="1" applyFont="1" applyFill="1" applyBorder="1"/>
    <xf numFmtId="0" fontId="7" fillId="7" borderId="36" xfId="0" applyFont="1" applyFill="1" applyBorder="1"/>
    <xf numFmtId="0" fontId="7" fillId="7" borderId="8" xfId="0" applyFont="1" applyFill="1" applyBorder="1"/>
    <xf numFmtId="0" fontId="7" fillId="7" borderId="0" xfId="0" applyFont="1" applyFill="1" applyBorder="1" applyProtection="1"/>
    <xf numFmtId="0" fontId="7" fillId="7" borderId="41" xfId="0" applyFont="1" applyFill="1" applyBorder="1" applyAlignment="1">
      <alignment horizontal="center"/>
    </xf>
    <xf numFmtId="0" fontId="7" fillId="7" borderId="16" xfId="0" applyFont="1" applyFill="1" applyBorder="1" applyAlignment="1">
      <alignment horizontal="center"/>
    </xf>
    <xf numFmtId="0" fontId="7" fillId="7" borderId="19" xfId="0" applyFont="1" applyFill="1" applyBorder="1" applyAlignment="1">
      <alignment horizontal="center"/>
    </xf>
    <xf numFmtId="0" fontId="8" fillId="7" borderId="16" xfId="0" applyFont="1" applyFill="1" applyBorder="1" applyAlignment="1">
      <alignment horizontal="center" vertical="center"/>
    </xf>
    <xf numFmtId="0" fontId="7" fillId="7" borderId="19" xfId="0" applyNumberFormat="1" applyFont="1" applyFill="1" applyBorder="1"/>
    <xf numFmtId="0" fontId="7" fillId="7" borderId="16" xfId="0" applyFont="1" applyFill="1" applyBorder="1"/>
    <xf numFmtId="0" fontId="7" fillId="7" borderId="19" xfId="0" applyFont="1" applyFill="1" applyBorder="1"/>
    <xf numFmtId="0" fontId="7" fillId="7" borderId="16" xfId="0" applyFont="1" applyFill="1" applyBorder="1" applyAlignment="1">
      <alignment horizontal="center" vertical="center"/>
    </xf>
    <xf numFmtId="0" fontId="7" fillId="7" borderId="19" xfId="0" applyFont="1" applyFill="1" applyBorder="1" applyAlignment="1">
      <alignment horizontal="center" vertical="center"/>
    </xf>
    <xf numFmtId="0" fontId="7" fillId="7" borderId="20" xfId="0" applyFont="1" applyFill="1" applyBorder="1" applyAlignment="1">
      <alignment horizontal="center" vertical="center"/>
    </xf>
    <xf numFmtId="0" fontId="7" fillId="7" borderId="19" xfId="0" applyFont="1" applyFill="1" applyBorder="1" applyAlignment="1" applyProtection="1">
      <alignment horizontal="left"/>
    </xf>
    <xf numFmtId="0" fontId="7" fillId="7" borderId="42" xfId="0" applyFont="1" applyFill="1" applyBorder="1"/>
    <xf numFmtId="0" fontId="18" fillId="6" borderId="11" xfId="0" applyFont="1" applyFill="1" applyBorder="1"/>
    <xf numFmtId="0" fontId="18" fillId="6" borderId="0" xfId="0" applyFont="1" applyFill="1" applyBorder="1" applyAlignment="1" applyProtection="1">
      <alignment horizontal="left" vertical="center"/>
    </xf>
    <xf numFmtId="0" fontId="18" fillId="6" borderId="8" xfId="0" applyFont="1" applyFill="1" applyBorder="1"/>
    <xf numFmtId="0" fontId="18" fillId="6" borderId="15" xfId="0" applyFont="1" applyFill="1" applyBorder="1" applyAlignment="1">
      <alignment horizontal="center"/>
    </xf>
    <xf numFmtId="0" fontId="18" fillId="6" borderId="19" xfId="0" applyFont="1" applyFill="1" applyBorder="1" applyAlignment="1">
      <alignment horizontal="center"/>
    </xf>
    <xf numFmtId="0" fontId="18" fillId="6" borderId="16" xfId="0" applyFont="1" applyFill="1" applyBorder="1" applyAlignment="1">
      <alignment horizontal="center"/>
    </xf>
    <xf numFmtId="0" fontId="19" fillId="6" borderId="19" xfId="0" applyFont="1" applyFill="1" applyBorder="1" applyAlignment="1">
      <alignment horizontal="center" vertical="center"/>
    </xf>
    <xf numFmtId="0" fontId="18" fillId="6" borderId="16" xfId="0" applyNumberFormat="1" applyFont="1" applyFill="1" applyBorder="1"/>
    <xf numFmtId="0" fontId="20" fillId="6" borderId="16" xfId="0" applyFont="1" applyFill="1" applyBorder="1"/>
    <xf numFmtId="0" fontId="18" fillId="6" borderId="18" xfId="0" applyFont="1" applyFill="1" applyBorder="1"/>
    <xf numFmtId="0" fontId="18" fillId="6" borderId="34" xfId="0" applyFont="1" applyFill="1" applyBorder="1"/>
    <xf numFmtId="0" fontId="18" fillId="6" borderId="16" xfId="0" applyFont="1" applyFill="1" applyBorder="1" applyAlignment="1">
      <alignment horizontal="center" vertical="center"/>
    </xf>
    <xf numFmtId="0" fontId="18" fillId="6" borderId="34" xfId="0" applyFont="1" applyFill="1" applyBorder="1" applyAlignment="1">
      <alignment horizontal="center" vertical="center"/>
    </xf>
    <xf numFmtId="0" fontId="18" fillId="6" borderId="19" xfId="0" applyFont="1" applyFill="1" applyBorder="1" applyAlignment="1">
      <alignment horizontal="center" vertical="center"/>
    </xf>
    <xf numFmtId="0" fontId="18" fillId="6" borderId="20" xfId="0" applyFont="1" applyFill="1" applyBorder="1" applyAlignment="1">
      <alignment horizontal="center" vertical="center"/>
    </xf>
    <xf numFmtId="0" fontId="18" fillId="6" borderId="19" xfId="0" applyFont="1" applyFill="1" applyBorder="1" applyAlignment="1" applyProtection="1">
      <alignment horizontal="left" vertical="center"/>
    </xf>
    <xf numFmtId="0" fontId="18" fillId="6" borderId="19" xfId="0" applyFont="1" applyFill="1" applyBorder="1"/>
    <xf numFmtId="0" fontId="18" fillId="6" borderId="16" xfId="0" applyFont="1" applyFill="1" applyBorder="1"/>
    <xf numFmtId="0" fontId="18" fillId="6" borderId="20" xfId="0" applyFont="1" applyFill="1" applyBorder="1"/>
    <xf numFmtId="0" fontId="28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0" fillId="9" borderId="9" xfId="0" applyFill="1" applyBorder="1" applyAlignment="1">
      <alignment horizontal="center"/>
    </xf>
    <xf numFmtId="0" fontId="0" fillId="9" borderId="13" xfId="0" applyFill="1" applyBorder="1" applyAlignment="1">
      <alignment horizontal="center"/>
    </xf>
    <xf numFmtId="0" fontId="0" fillId="9" borderId="11" xfId="0" applyFill="1" applyBorder="1" applyAlignment="1">
      <alignment horizontal="center"/>
    </xf>
    <xf numFmtId="0" fontId="3" fillId="9" borderId="10" xfId="0" applyFont="1" applyFill="1" applyBorder="1" applyAlignment="1">
      <alignment vertical="center"/>
    </xf>
    <xf numFmtId="0" fontId="0" fillId="9" borderId="10" xfId="0" applyNumberFormat="1" applyFill="1" applyBorder="1"/>
    <xf numFmtId="0" fontId="0" fillId="9" borderId="10" xfId="0" applyFill="1" applyBorder="1"/>
    <xf numFmtId="0" fontId="0" fillId="9" borderId="10" xfId="0" applyFill="1" applyBorder="1" applyAlignment="1">
      <alignment horizontal="center"/>
    </xf>
    <xf numFmtId="0" fontId="0" fillId="9" borderId="10" xfId="0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0" fontId="0" fillId="9" borderId="12" xfId="0" applyFill="1" applyBorder="1" applyAlignment="1">
      <alignment horizontal="center" vertical="center"/>
    </xf>
    <xf numFmtId="0" fontId="6" fillId="9" borderId="10" xfId="2" applyFill="1" applyBorder="1" applyAlignment="1">
      <alignment horizontal="left"/>
    </xf>
    <xf numFmtId="0" fontId="0" fillId="9" borderId="11" xfId="0" applyFill="1" applyBorder="1"/>
    <xf numFmtId="0" fontId="0" fillId="9" borderId="14" xfId="0" applyFill="1" applyBorder="1"/>
    <xf numFmtId="0" fontId="0" fillId="9" borderId="6" xfId="0" applyFill="1" applyBorder="1" applyAlignment="1">
      <alignment horizontal="center"/>
    </xf>
    <xf numFmtId="0" fontId="0" fillId="9" borderId="3" xfId="0" applyFill="1" applyBorder="1" applyAlignment="1">
      <alignment horizontal="center"/>
    </xf>
    <xf numFmtId="0" fontId="0" fillId="9" borderId="2" xfId="0" applyFill="1" applyBorder="1" applyAlignment="1">
      <alignment horizontal="center"/>
    </xf>
    <xf numFmtId="0" fontId="3" fillId="9" borderId="7" xfId="0" applyFont="1" applyFill="1" applyBorder="1" applyAlignment="1">
      <alignment vertical="center"/>
    </xf>
    <xf numFmtId="0" fontId="0" fillId="9" borderId="7" xfId="0" applyNumberFormat="1" applyFill="1" applyBorder="1"/>
    <xf numFmtId="0" fontId="0" fillId="9" borderId="7" xfId="0" applyFill="1" applyBorder="1"/>
    <xf numFmtId="0" fontId="0" fillId="9" borderId="7" xfId="0" applyFill="1" applyBorder="1" applyAlignment="1">
      <alignment horizontal="center"/>
    </xf>
    <xf numFmtId="0" fontId="0" fillId="9" borderId="7" xfId="0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6" fillId="9" borderId="7" xfId="2" applyFill="1" applyBorder="1" applyAlignment="1">
      <alignment horizontal="left"/>
    </xf>
    <xf numFmtId="0" fontId="0" fillId="9" borderId="2" xfId="0" applyFill="1" applyBorder="1"/>
    <xf numFmtId="0" fontId="0" fillId="9" borderId="8" xfId="0" applyFill="1" applyBorder="1"/>
    <xf numFmtId="0" fontId="10" fillId="9" borderId="43" xfId="0" applyFont="1" applyFill="1" applyBorder="1" applyAlignment="1">
      <alignment horizontal="center"/>
    </xf>
    <xf numFmtId="0" fontId="10" fillId="9" borderId="44" xfId="0" applyFont="1" applyFill="1" applyBorder="1" applyAlignment="1">
      <alignment horizontal="center"/>
    </xf>
    <xf numFmtId="0" fontId="3" fillId="9" borderId="45" xfId="0" applyFont="1" applyFill="1" applyBorder="1" applyAlignment="1">
      <alignment vertical="center" wrapText="1"/>
    </xf>
    <xf numFmtId="0" fontId="0" fillId="9" borderId="46" xfId="0" applyNumberFormat="1" applyFill="1" applyBorder="1"/>
    <xf numFmtId="0" fontId="0" fillId="9" borderId="46" xfId="0" applyFill="1" applyBorder="1"/>
    <xf numFmtId="0" fontId="0" fillId="9" borderId="46" xfId="0" applyFill="1" applyBorder="1" applyAlignment="1">
      <alignment horizontal="center"/>
    </xf>
    <xf numFmtId="0" fontId="0" fillId="9" borderId="46" xfId="0" applyFill="1" applyBorder="1" applyAlignment="1">
      <alignment horizontal="center" vertical="center"/>
    </xf>
    <xf numFmtId="0" fontId="0" fillId="9" borderId="44" xfId="0" applyFill="1" applyBorder="1" applyAlignment="1">
      <alignment horizontal="center" vertical="center"/>
    </xf>
    <xf numFmtId="0" fontId="0" fillId="9" borderId="45" xfId="0" applyFill="1" applyBorder="1" applyAlignment="1">
      <alignment horizontal="center" vertical="center"/>
    </xf>
    <xf numFmtId="0" fontId="6" fillId="9" borderId="46" xfId="2" applyFill="1" applyBorder="1" applyAlignment="1">
      <alignment horizontal="left" vertical="center"/>
    </xf>
    <xf numFmtId="0" fontId="0" fillId="9" borderId="45" xfId="0" applyFill="1" applyBorder="1"/>
    <xf numFmtId="0" fontId="0" fillId="9" borderId="47" xfId="0" applyFill="1" applyBorder="1"/>
    <xf numFmtId="0" fontId="10" fillId="9" borderId="40" xfId="0" applyFont="1" applyFill="1" applyBorder="1" applyAlignment="1">
      <alignment horizontal="center"/>
    </xf>
    <xf numFmtId="0" fontId="10" fillId="9" borderId="11" xfId="0" applyFont="1" applyFill="1" applyBorder="1" applyAlignment="1">
      <alignment horizontal="center"/>
    </xf>
    <xf numFmtId="0" fontId="3" fillId="9" borderId="12" xfId="0" applyFont="1" applyFill="1" applyBorder="1" applyAlignment="1">
      <alignment vertical="center"/>
    </xf>
    <xf numFmtId="0" fontId="0" fillId="9" borderId="10" xfId="0" applyNumberFormat="1" applyFont="1" applyFill="1" applyBorder="1"/>
    <xf numFmtId="0" fontId="0" fillId="9" borderId="10" xfId="0" applyFont="1" applyFill="1" applyBorder="1"/>
    <xf numFmtId="0" fontId="0" fillId="9" borderId="10" xfId="0" applyFont="1" applyFill="1" applyBorder="1" applyAlignment="1">
      <alignment horizontal="center"/>
    </xf>
    <xf numFmtId="0" fontId="0" fillId="9" borderId="10" xfId="0" applyFont="1" applyFill="1" applyBorder="1" applyAlignment="1">
      <alignment horizontal="center" vertical="center"/>
    </xf>
    <xf numFmtId="0" fontId="0" fillId="9" borderId="11" xfId="0" applyFont="1" applyFill="1" applyBorder="1" applyAlignment="1">
      <alignment horizontal="center" vertical="center"/>
    </xf>
    <xf numFmtId="0" fontId="0" fillId="9" borderId="12" xfId="0" applyFont="1" applyFill="1" applyBorder="1" applyAlignment="1">
      <alignment horizontal="center" vertical="center"/>
    </xf>
    <xf numFmtId="0" fontId="0" fillId="9" borderId="12" xfId="0" applyFill="1" applyBorder="1"/>
    <xf numFmtId="0" fontId="0" fillId="9" borderId="37" xfId="0" applyFill="1" applyBorder="1"/>
    <xf numFmtId="0" fontId="0" fillId="9" borderId="35" xfId="0" applyFont="1" applyFill="1" applyBorder="1" applyAlignment="1">
      <alignment horizontal="center"/>
    </xf>
    <xf numFmtId="0" fontId="0" fillId="9" borderId="2" xfId="0" applyFont="1" applyFill="1" applyBorder="1" applyAlignment="1">
      <alignment horizontal="center"/>
    </xf>
    <xf numFmtId="0" fontId="3" fillId="9" borderId="0" xfId="0" applyFont="1" applyFill="1" applyBorder="1" applyAlignment="1">
      <alignment vertical="center"/>
    </xf>
    <xf numFmtId="0" fontId="0" fillId="9" borderId="7" xfId="0" applyNumberFormat="1" applyFont="1" applyFill="1" applyBorder="1"/>
    <xf numFmtId="0" fontId="0" fillId="9" borderId="7" xfId="0" applyFont="1" applyFill="1" applyBorder="1"/>
    <xf numFmtId="0" fontId="0" fillId="9" borderId="7" xfId="0" applyFont="1" applyFill="1" applyBorder="1" applyAlignment="1">
      <alignment horizontal="center"/>
    </xf>
    <xf numFmtId="0" fontId="0" fillId="9" borderId="7" xfId="0" applyFont="1" applyFill="1" applyBorder="1" applyAlignment="1">
      <alignment horizontal="center" vertical="center"/>
    </xf>
    <xf numFmtId="0" fontId="0" fillId="9" borderId="2" xfId="0" applyFont="1" applyFill="1" applyBorder="1" applyAlignment="1">
      <alignment horizontal="center" vertical="center"/>
    </xf>
    <xf numFmtId="0" fontId="0" fillId="9" borderId="0" xfId="0" applyFont="1" applyFill="1" applyBorder="1" applyAlignment="1">
      <alignment horizontal="center" vertical="center"/>
    </xf>
    <xf numFmtId="0" fontId="0" fillId="9" borderId="0" xfId="0" applyFill="1" applyBorder="1"/>
    <xf numFmtId="0" fontId="0" fillId="9" borderId="36" xfId="0" applyFill="1" applyBorder="1"/>
    <xf numFmtId="0" fontId="10" fillId="9" borderId="35" xfId="0" applyFont="1" applyFill="1" applyBorder="1" applyAlignment="1">
      <alignment horizontal="center"/>
    </xf>
    <xf numFmtId="0" fontId="10" fillId="9" borderId="2" xfId="0" applyFont="1" applyFill="1" applyBorder="1" applyAlignment="1">
      <alignment horizontal="center"/>
    </xf>
    <xf numFmtId="0" fontId="0" fillId="9" borderId="35" xfId="0" applyFill="1" applyBorder="1" applyAlignment="1">
      <alignment horizontal="center"/>
    </xf>
    <xf numFmtId="0" fontId="3" fillId="9" borderId="7" xfId="0" applyFont="1" applyFill="1" applyBorder="1"/>
    <xf numFmtId="0" fontId="3" fillId="9" borderId="7" xfId="0" applyFont="1" applyFill="1" applyBorder="1" applyAlignment="1">
      <alignment horizontal="center"/>
    </xf>
    <xf numFmtId="0" fontId="3" fillId="9" borderId="7" xfId="0" applyFont="1" applyFill="1" applyBorder="1" applyAlignment="1">
      <alignment horizontal="center" vertical="center"/>
    </xf>
    <xf numFmtId="0" fontId="0" fillId="9" borderId="7" xfId="0" applyFill="1" applyBorder="1" applyAlignment="1">
      <alignment horizontal="left" vertical="center"/>
    </xf>
    <xf numFmtId="0" fontId="0" fillId="9" borderId="41" xfId="0" applyFill="1" applyBorder="1" applyAlignment="1">
      <alignment horizontal="center"/>
    </xf>
    <xf numFmtId="0" fontId="0" fillId="9" borderId="16" xfId="0" applyFill="1" applyBorder="1" applyAlignment="1">
      <alignment horizontal="center"/>
    </xf>
    <xf numFmtId="0" fontId="3" fillId="9" borderId="19" xfId="0" applyFont="1" applyFill="1" applyBorder="1" applyAlignment="1">
      <alignment vertical="center"/>
    </xf>
    <xf numFmtId="0" fontId="0" fillId="9" borderId="17" xfId="0" applyNumberFormat="1" applyFill="1" applyBorder="1"/>
    <xf numFmtId="0" fontId="3" fillId="9" borderId="17" xfId="0" applyFont="1" applyFill="1" applyBorder="1"/>
    <xf numFmtId="0" fontId="0" fillId="9" borderId="17" xfId="0" applyFill="1" applyBorder="1"/>
    <xf numFmtId="0" fontId="0" fillId="9" borderId="17" xfId="0" applyFill="1" applyBorder="1" applyAlignment="1">
      <alignment horizontal="center"/>
    </xf>
    <xf numFmtId="0" fontId="3" fillId="9" borderId="17" xfId="0" applyFont="1" applyFill="1" applyBorder="1" applyAlignment="1">
      <alignment horizontal="center"/>
    </xf>
    <xf numFmtId="0" fontId="3" fillId="9" borderId="17" xfId="0" applyFont="1" applyFill="1" applyBorder="1" applyAlignment="1">
      <alignment horizontal="center" vertical="center"/>
    </xf>
    <xf numFmtId="0" fontId="0" fillId="9" borderId="17" xfId="0" applyFill="1" applyBorder="1" applyAlignment="1">
      <alignment horizontal="center" vertical="center"/>
    </xf>
    <xf numFmtId="0" fontId="0" fillId="9" borderId="16" xfId="0" applyFill="1" applyBorder="1" applyAlignment="1">
      <alignment horizontal="center" vertical="center"/>
    </xf>
    <xf numFmtId="0" fontId="0" fillId="9" borderId="19" xfId="0" applyFill="1" applyBorder="1" applyAlignment="1">
      <alignment horizontal="center" vertical="center"/>
    </xf>
    <xf numFmtId="0" fontId="0" fillId="9" borderId="17" xfId="0" applyFill="1" applyBorder="1" applyAlignment="1">
      <alignment horizontal="left" vertical="center"/>
    </xf>
    <xf numFmtId="0" fontId="0" fillId="9" borderId="19" xfId="0" applyFill="1" applyBorder="1"/>
    <xf numFmtId="0" fontId="0" fillId="9" borderId="42" xfId="0" applyFill="1" applyBorder="1"/>
    <xf numFmtId="0" fontId="0" fillId="9" borderId="40" xfId="0" applyFill="1" applyBorder="1" applyAlignment="1">
      <alignment horizontal="center"/>
    </xf>
    <xf numFmtId="0" fontId="6" fillId="9" borderId="17" xfId="2" applyFill="1" applyBorder="1" applyAlignment="1">
      <alignment horizontal="left"/>
    </xf>
    <xf numFmtId="0" fontId="10" fillId="9" borderId="41" xfId="0" applyFont="1" applyFill="1" applyBorder="1" applyAlignment="1">
      <alignment horizontal="center"/>
    </xf>
    <xf numFmtId="0" fontId="10" fillId="9" borderId="16" xfId="0" applyFont="1" applyFill="1" applyBorder="1" applyAlignment="1">
      <alignment horizontal="center"/>
    </xf>
    <xf numFmtId="0" fontId="2" fillId="9" borderId="17" xfId="1" quotePrefix="1" applyFont="1" applyFill="1" applyBorder="1" applyAlignment="1">
      <alignment horizontal="center" vertical="center"/>
    </xf>
    <xf numFmtId="0" fontId="2" fillId="9" borderId="17" xfId="0" quotePrefix="1" applyFont="1" applyFill="1" applyBorder="1" applyAlignment="1">
      <alignment horizontal="center" vertical="center"/>
    </xf>
  </cellXfs>
  <cellStyles count="3">
    <cellStyle name="Insatisfaisant" xfId="1" builtinId="27"/>
    <cellStyle name="Lien hypertexte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3740.456611458336" createdVersion="5" refreshedVersion="5" minRefreshableVersion="3" recordCount="222">
  <cacheSource type="worksheet">
    <worksheetSource ref="C1:AH223" sheet="AVP"/>
  </cacheSource>
  <cacheFields count="32">
    <cacheField name="3.Référence entreprise" numFmtId="0">
      <sharedItems containsMixedTypes="1" containsNumber="1" containsInteger="1" minValue="100066990" maxValue="100162610"/>
    </cacheField>
    <cacheField name="4.Référence fournisseur" numFmtId="0">
      <sharedItems containsBlank="1"/>
    </cacheField>
    <cacheField name="5.Fournisseur" numFmtId="0">
      <sharedItems count="4">
        <s v="A"/>
        <s v="B"/>
        <s v="C"/>
        <s v="D"/>
      </sharedItems>
    </cacheField>
    <cacheField name="6.Marque" numFmtId="0">
      <sharedItems count="17">
        <s v="IVECO_CC"/>
        <s v="FORD_CC"/>
        <s v="MBZ_CC"/>
        <s v="VW_CC"/>
        <s v="MAN_CC"/>
        <s v="X62_SUP_2010_CC"/>
        <s v="X62_SUP_2010_PC"/>
        <s v="X62_INF_2010_CC"/>
        <s v="X62_INF_2010_PC"/>
        <s v="RENAULT_CC"/>
        <s v="RENAULT_PC"/>
        <s v="X70_CC"/>
        <s v="X2_90_CC"/>
        <s v="X2_90_PC"/>
        <s v="X2_50_CC"/>
        <s v="X2_50 PC"/>
        <s v="X2_50_PC"/>
      </sharedItems>
    </cacheField>
    <cacheField name="7.Modèle" numFmtId="0">
      <sharedItems count="30">
        <s v="Daily_RS_RJ"/>
        <s v="Transit_RS_RJ"/>
        <s v="Transit_V363_RS_RJ"/>
        <s v="Sprinter_3_5_RJ"/>
        <s v="Sprinter_3_5_ISOLEE_RJ"/>
        <s v="Sprinter_3_5_RS"/>
        <s v="Sprinter_3_5"/>
        <s v="Crafter_3_5_RJ"/>
        <s v="Crafter_3_5_ISOLEE_RJ"/>
        <s v="Crafter_3_5_RS"/>
        <s v="Crafter_3_5"/>
        <s v="New_Crafter_"/>
        <s v="New_TGE_"/>
        <s v="Master_Movano_Interstar"/>
        <s v="Movano_Master_Interstar_"/>
        <s v="Movano_Master_NV400"/>
        <s v="Master_Movano_NV400"/>
        <s v="Master_Movano_Interstar_"/>
        <s v="Movano_Master_Interstar_Tract_RS"/>
        <s v="Movano_Master_Interstar_Prop_RS_RJ"/>
        <s v="Movano"/>
        <s v="Movano_Master_Interstar"/>
        <s v="Mascott_Master_Pro"/>
        <s v="Master_Mascott_"/>
        <s v="Interstar_Master_Movano_RS"/>
        <s v="Boxer_Jumper_Ducato_II"/>
        <s v="Boxer_Jumper_Ducato_"/>
        <s v="Boxer_Jumper_Ducato_ISOLEE"/>
        <s v="Boxer_Jumper_Ducato"/>
        <s v="_Boxer_Jumper_Ducato"/>
      </sharedItems>
    </cacheField>
    <cacheField name="8.CC ou PC" numFmtId="0">
      <sharedItems/>
    </cacheField>
    <cacheField name="9.Cabine" numFmtId="0">
      <sharedItems/>
    </cacheField>
    <cacheField name="10.Feux gabarit sur cabine" numFmtId="0">
      <sharedItems/>
    </cacheField>
    <cacheField name="11.Type" numFmtId="0">
      <sharedItems/>
    </cacheField>
    <cacheField name="12.Designation" numFmtId="0">
      <sharedItems count="99">
        <s v="AVP11 IVECO [2130x2300]"/>
        <s v="AVP TY IVECO [2150]"/>
        <s v="AVP spécifique IVECO [2200] G303201 Ht830"/>
        <s v="AVP spécifique IVECO [2250] G303201 Ht880"/>
        <s v="AVP IVECO-MASCOTT-MBZ5 Ht930 Pf1035 La2130"/>
        <s v="AVP spécifique IVECO [2350] G303201 Ht980"/>
        <s v="AVP spécifique IVECO [2400] G303201 Ht1030"/>
        <s v="AVP spécifique IVECO [2450] G303201 Ht1080"/>
        <s v="AVP spécifique IVECO [2500] G303201 Ht1130"/>
        <s v="AVP ht2300 IVECI CITY CAR"/>
        <s v="Capucine profilée CC"/>
        <s v="Capucine delta volume DAILY haut. cab. 1638 chassis cabine"/>
        <s v="AVP spécifique FORD Transit [2000] G303205 Ht920"/>
        <s v="AVP spécifique FORD Transit [2050] G303205 Ht970"/>
        <s v="AVP spécifique FORD Transit [2100] G303205 Ht1020"/>
        <s v="AVP spécifique FORD Transit [2150] G303205 Ht1070"/>
        <s v="AVP spécifique FORD Transit [2200] G303205 Ht1120"/>
        <s v="AVP spécifique FORD Transit [2250] G303205 Ht1170"/>
        <s v="AVP Ford Transit Ht1220 Pf1035 La2130 FGV2010"/>
        <s v="Capucine profilée"/>
        <s v="AVP11 X2-50 CC [2130x2300]"/>
        <s v="Capucine delta volume TRANSIT haut. cab. 1385 chassis cabine"/>
        <s v="AVP MBZ RJ [2130x2300]"/>
        <s v="AVP ISOLEE + FACE ARRIERE CABINE INTEGREE MBZ5 CC RENTOKIL"/>
        <s v="AVP spécifique MBZ -VW 3S [2050] G303202 Ht700"/>
        <s v="AVP spécifique MBZ -VW 3S [2100] G303202 Ht750"/>
        <s v="AVP spécifique MBZ -VW 3S [2150] G303202 Ht800"/>
        <s v="AVP spécifique MBZ -VW 3S [2200] G303202 Ht850"/>
        <s v="AVP spécifique MBZ -VW 3S [2250] G303202 Ht900"/>
        <s v="AVP MBZ -VW 3S Ht950 Pf1035 La2130 FGV2010"/>
        <s v="AVP spécifique MBZ -VW 3S [2350] G303202 Ht1000"/>
        <s v="AVP spécifique MBZ -VW 3S [2400] G303202 Ht1050"/>
        <s v="AVP spécifique MBZ -VW 3S [2450] G303202 Ht1100"/>
        <s v="AVP spécifique MBZ -VW 3S [2500] G303202 Ht1150"/>
        <s v="AVP spécifique MBZ5 [2100] G303201 Ht700"/>
        <s v="AVP spécifique MBZ5 [2150] G303201 Ht750"/>
        <s v="AVP spécifique MBZ5 [2200] G303201 Ht800"/>
        <s v="AVP spécifique MBZ5 [2250] G303201 Ht850"/>
        <s v="AVP spécifique-MBZ5 [2350] G303201 Ht950"/>
        <s v="AVP spécifique-MBZ5 [2400] G303201 Ht1000"/>
        <s v="AVP spécifique-MBZ5 [2450] G303201 Ht1050"/>
        <s v="AVP spécifique-MBZ5 [2500] G303201 Ht1100"/>
        <s v="Capucine delta volume SPRINTER haut. cab. 1628 chassis cabine"/>
        <s v="Capucine delta volume SPRINTER haut. cab. 1648 chassis cabine"/>
        <s v="AVP IVECO-MASCOTT-MBZ5J Ht930 Pf1035 La2130"/>
        <s v="Capucine profilée PC"/>
        <s v="AVP spécifique X62 [2100] YFFIPLAST G303203 Ht740"/>
        <s v="AVP spécifique X62 [2150] YFFIPLAST G303203 Ht795"/>
        <s v="AVP spécifique X62 [2200] YFFIPLAST G303203 Ht845"/>
        <s v="AVP spécifique X62 [2250] YFFIPLAST G303203 Ht895"/>
        <s v="AVP X62 CC Ht945 Pf1035 La2130 FGV2010"/>
        <s v="AVP spécifique X62 [2350] YFFIPLAST G303203 Ht995"/>
        <s v="AVP spécifique X62 [2400] YFFIPLAST G303203 Ht1045"/>
        <s v="AVP spécifique X62 [2450] YFFIPLAST G303203 Ht1095"/>
        <s v="AVP spécifique X62 [2500] YFFIPLAST G303203 Ht1145"/>
        <s v="AVP 11 PC MAST X62 213/230"/>
        <s v="Capucine mini volume MASTER 2010  haut. cab. 1748 plancher cabine"/>
        <s v="Capucine delta volume MASTER 2010 haut. cab. 1569 chassis cabine"/>
        <s v="Spécifique X62 Tract [2150]"/>
        <s v="Spécifique X62 Prop [2150]"/>
        <s v="Capucine mini volume MASTER (ancien) haut. cab. 1712 plancher cabine"/>
        <s v="Capucine delta volume MASTER (ancien) haut. cab. 1608 chassis cabine"/>
        <s v="AVP spécifique MASCOTT [2100] G303201 Ht730"/>
        <s v="AVP spécifique MASCOTT [2150] G303201 Ht780"/>
        <s v="AVP spécifique MASCOTT [2200] G303201 Ht830"/>
        <s v="AVP spécifique MASCOTT [2250] G303201 Ht880"/>
        <s v="AVP spécifique MASCOTT [2350] G303201 Ht980"/>
        <s v="AVP spécifique MASCOTT [2400] G303201 Ht1030"/>
        <s v="AVP spécifique MASCOTT [2450] G303201 Ht1080"/>
        <s v="AVP spécifique MASCOTT [2500] G303201 Ht1130"/>
        <s v="AVP X70 Ht1030"/>
        <s v="AVP spécifique X70 [2000]"/>
        <s v="AVP spécifique X70 [2150]"/>
        <s v="AVP spécifique X2-90 [2000] G303204 Ht730"/>
        <s v="AVP spécifique X2-90 [2050] G303204 Ht780"/>
        <s v="AVP spécifique X2-90 [2100] G303204 Ht830"/>
        <s v="AVP spécifique X2-90 [2150] G303204 Ht880"/>
        <s v="AVP spécifique X2-90 [2200] G303204 Ht930"/>
        <s v="AVP spécifique X2-90 [2250] G303204 Ht980"/>
        <s v="AVP X2-50 CC Ht1030 Pf1035 La2130 FGV2010"/>
        <s v="AVP spécifique X2-90 [2350] G303204 Ht1080"/>
        <s v="AVP spécifique X2-90 [2400] G303204 Ht1130"/>
        <s v="AVP spécifique X2-90 [2450] G303204 Ht1180"/>
        <s v="AVP 11 PC X2-50 [2130*2300]"/>
        <s v="AVP PC X2-50 [2200/2300]"/>
        <s v="AVP 11 PC X2-50 [2130x2300] ISOLEE"/>
        <s v="AVP spécifique X2-90 [2000] G303204 Ht820"/>
        <s v="AVP spécifique X2-90 [2050] G303204 Ht"/>
        <s v="AVP spécifique X2-90 [2100] G303204 Ht"/>
        <s v="AVP spécifique X2-90 [2150] G303204 Ht"/>
        <s v="AVP spécifique X2-90 [2200] G303204 Ht"/>
        <s v="AVP spécifique X2-90 [2250] G303204 Ht"/>
        <s v="AVP spécifique X2-90 [2300] G303204 Ht970"/>
        <s v="AVP spécifique X2-90 [2350] G303204 Ht"/>
        <s v="AVP spécifique X2-90 [2400] G303204 Ht"/>
        <s v="AVP spécifique X2-90 [2450] G303204 Ht"/>
        <s v="AVP spécifique X2-90 [2500] G303204 Ht"/>
        <s v="Capucine Mini Volume X2-50 haut. cab. 1700 Plancher-cabine"/>
        <s v="Capucine Delta Volume X2-50 haut. cab. 1565 Chassis-cabine"/>
      </sharedItems>
    </cacheField>
    <cacheField name="13.(Ht cabine constructeur)" numFmtId="0">
      <sharedItems containsString="0" containsBlank="1" containsNumber="1" containsInteger="1" minValue="1385" maxValue="1748"/>
    </cacheField>
    <cacheField name="14.Ht longerons" numFmtId="0">
      <sharedItems containsBlank="1" containsMixedTypes="1" containsNumber="1" containsInteger="1" minValue="90" maxValue="190"/>
    </cacheField>
    <cacheField name="15.Ht cabine/Plancher" numFmtId="0">
      <sharedItems containsString="0" containsBlank="1" containsNumber="1" containsInteger="1" minValue="1123" maxValue="1736"/>
    </cacheField>
    <cacheField name="16.Ht int cellule" numFmtId="0">
      <sharedItems containsMixedTypes="1" containsNumber="1" containsInteger="1" minValue="1800" maxValue="2500" count="16">
        <n v="2300"/>
        <n v="2150"/>
        <n v="2200"/>
        <n v="2250"/>
        <n v="2350"/>
        <n v="2400"/>
        <n v="2450"/>
        <n v="2500"/>
        <n v="2100"/>
        <n v="2000"/>
        <n v="2050"/>
        <n v="1900"/>
        <n v="1800"/>
        <n v="1850"/>
        <n v="1950"/>
        <s v="2350/2500"/>
      </sharedItems>
    </cacheField>
    <cacheField name="17.HT AVP" numFmtId="0">
      <sharedItems containsBlank="1" containsMixedTypes="1" containsNumber="1" containsInteger="1" minValue="487" maxValue="1050"/>
    </cacheField>
    <cacheField name="18.Delta" numFmtId="0">
      <sharedItems containsBlank="1" containsMixedTypes="1" containsNumber="1" containsInteger="1" minValue="492" maxValue="1177"/>
    </cacheField>
    <cacheField name="19.Ht ouverture" numFmtId="0">
      <sharedItems containsBlank="1" containsMixedTypes="1" containsNumber="1" containsInteger="1" minValue="407" maxValue="945"/>
    </cacheField>
    <cacheField name="20.Ht tot AVP" numFmtId="0">
      <sharedItems containsBlank="1" containsMixedTypes="1" containsNumber="1" containsInteger="1" minValue="487" maxValue="1220"/>
    </cacheField>
    <cacheField name="21.Ht partie sup min" numFmtId="0">
      <sharedItems containsBlank="1" containsMixedTypes="1" containsNumber="1" containsInteger="1" minValue="530" maxValue="530"/>
    </cacheField>
    <cacheField name="22.Ht partie sup max" numFmtId="0">
      <sharedItems containsBlank="1" containsMixedTypes="1" containsNumber="1" containsInteger="1" minValue="800" maxValue="1050"/>
    </cacheField>
    <cacheField name="23.Ht partie bas max/Jeu" numFmtId="0">
      <sharedItems containsBlank="1" containsMixedTypes="1" containsNumber="1" containsInteger="1" minValue="0" maxValue="170"/>
    </cacheField>
    <cacheField name="24.Profondeur AVP" numFmtId="0">
      <sharedItems containsBlank="1" containsMixedTypes="1" containsNumber="1" containsInteger="1" minValue="900" maxValue="1080"/>
    </cacheField>
    <cacheField name="25.Largeur AVP" numFmtId="0">
      <sharedItems containsString="0" containsBlank="1" containsNumber="1" containsInteger="1" minValue="2000" maxValue="2200"/>
    </cacheField>
    <cacheField name="26.Ht Panneau" numFmtId="0">
      <sharedItems containsBlank="1" containsMixedTypes="1" containsNumber="1" containsInteger="1" minValue="1200" maxValue="1800"/>
    </cacheField>
    <cacheField name="26.Ref strati 11mm" numFmtId="0">
      <sharedItems containsBlank="1"/>
    </cacheField>
    <cacheField name="27.Masse" numFmtId="0">
      <sharedItems/>
    </cacheField>
    <cacheField name="28.Plans" numFmtId="0">
      <sharedItems containsBlank="1"/>
    </cacheField>
    <cacheField name="29.Couleur" numFmtId="0">
      <sharedItems/>
    </cacheField>
    <cacheField name="Année" numFmtId="0">
      <sharedItems containsBlank="1"/>
    </cacheField>
    <cacheField name="30.Fournisseur" numFmtId="0">
      <sharedItems containsBlank="1"/>
    </cacheField>
    <cacheField name="31.Ref moules" numFmtId="0">
      <sharedItems containsBlank="1"/>
    </cacheField>
    <cacheField name="32.Mère de moul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2">
  <r>
    <s v="G303206"/>
    <s v="_"/>
    <x v="0"/>
    <x v="0"/>
    <x v="0"/>
    <s v="CC"/>
    <s v="Fixe"/>
    <s v="Oui"/>
    <s v="NewWave"/>
    <x v="0"/>
    <n v="1638"/>
    <n v="125"/>
    <n v="1426"/>
    <x v="0"/>
    <n v="838"/>
    <n v="874"/>
    <n v="783"/>
    <n v="904"/>
    <s v="Fixe"/>
    <s v="Fixe"/>
    <n v="66"/>
    <s v="_"/>
    <n v="2120"/>
    <n v="1465"/>
    <s v="_"/>
    <s v="38 kg"/>
    <s v="G303206 AVP11 IVECO [2130x2300] m2.pdf"/>
    <s v="RAL9010"/>
    <s v="Après 2014"/>
    <s v="PAG / S3P"/>
    <s v="C00050190"/>
    <s v="C00044000"/>
  </r>
  <r>
    <n v="100066990"/>
    <s v="_"/>
    <x v="1"/>
    <x v="0"/>
    <x v="0"/>
    <s v="CC"/>
    <s v="Fixe"/>
    <s v="Oui"/>
    <s v="Trady"/>
    <x v="1"/>
    <n v="1638"/>
    <n v="125"/>
    <n v="1426"/>
    <x v="1"/>
    <n v="580"/>
    <n v="724"/>
    <s v="_"/>
    <n v="750"/>
    <s v="_"/>
    <s v="_"/>
    <n v="170"/>
    <n v="1035"/>
    <n v="2130"/>
    <n v="1570"/>
    <s v="_"/>
    <s v="Inconnue"/>
    <s v="100066990 AVP TY IVECO [2150].pdf"/>
    <s v="RAL9010"/>
    <s v="Après 2014"/>
    <m/>
    <m/>
    <m/>
  </r>
  <r>
    <s v="HSTD"/>
    <s v="_"/>
    <x v="1"/>
    <x v="0"/>
    <x v="0"/>
    <s v="CC"/>
    <s v="Fixe"/>
    <s v="Oui"/>
    <s v="Trady"/>
    <x v="2"/>
    <n v="1638"/>
    <n v="125"/>
    <n v="1426"/>
    <x v="2"/>
    <n v="660"/>
    <n v="774"/>
    <s v="_"/>
    <n v="830"/>
    <m/>
    <m/>
    <n v="170"/>
    <n v="1035"/>
    <n v="2130"/>
    <n v="1570"/>
    <m/>
    <s v="Inconnue"/>
    <m/>
    <s v="RAL9010"/>
    <m/>
    <s v="YFFIPLAST"/>
    <m/>
    <m/>
  </r>
  <r>
    <s v="HSTD"/>
    <s v="_"/>
    <x v="1"/>
    <x v="0"/>
    <x v="0"/>
    <s v="CC"/>
    <s v="Fixe"/>
    <s v="Oui"/>
    <s v="Trady"/>
    <x v="3"/>
    <n v="1638"/>
    <n v="125"/>
    <n v="1426"/>
    <x v="3"/>
    <n v="710"/>
    <n v="824"/>
    <s v="_"/>
    <n v="880"/>
    <m/>
    <m/>
    <n v="170"/>
    <n v="1035"/>
    <n v="2130"/>
    <n v="1570"/>
    <m/>
    <s v="Inconnue"/>
    <m/>
    <s v="RAL9010"/>
    <m/>
    <s v="YFFIPLAST"/>
    <m/>
    <m/>
  </r>
  <r>
    <s v="G303201"/>
    <s v="_"/>
    <x v="1"/>
    <x v="0"/>
    <x v="0"/>
    <s v="CC"/>
    <s v="Fixe"/>
    <s v="Oui"/>
    <s v="Trady"/>
    <x v="4"/>
    <n v="1638"/>
    <n v="125"/>
    <n v="1426"/>
    <x v="0"/>
    <n v="760"/>
    <n v="874"/>
    <s v="_"/>
    <n v="930"/>
    <n v="530"/>
    <n v="800"/>
    <n v="170"/>
    <n v="1035"/>
    <n v="2130"/>
    <n v="1540"/>
    <s v="D204203"/>
    <s v="Inconnue"/>
    <s v="G303201 AVP IVECO-MASCOTT-MBZ5 Ht930 Pf1035 La2130 FGV2010 m1.pdf"/>
    <s v="RAL9010"/>
    <m/>
    <s v="YFFIPLAST"/>
    <m/>
    <m/>
  </r>
  <r>
    <s v="HSTD"/>
    <s v="_"/>
    <x v="1"/>
    <x v="0"/>
    <x v="0"/>
    <s v="CC"/>
    <s v="Fixe"/>
    <s v="Oui"/>
    <s v="Trady"/>
    <x v="5"/>
    <n v="1638"/>
    <n v="125"/>
    <n v="1426"/>
    <x v="4"/>
    <n v="810"/>
    <n v="924"/>
    <s v="_"/>
    <n v="980"/>
    <m/>
    <m/>
    <n v="170"/>
    <n v="1035"/>
    <n v="2130"/>
    <n v="1540"/>
    <m/>
    <s v="Inconnue"/>
    <m/>
    <s v="RAL9010"/>
    <m/>
    <s v="YFFIPLAST"/>
    <m/>
    <m/>
  </r>
  <r>
    <s v="HSTD"/>
    <s v="_"/>
    <x v="1"/>
    <x v="0"/>
    <x v="0"/>
    <s v="CC"/>
    <s v="Fixe"/>
    <s v="Oui"/>
    <s v="Trady"/>
    <x v="6"/>
    <n v="1638"/>
    <n v="125"/>
    <n v="1426"/>
    <x v="5"/>
    <n v="860"/>
    <n v="974"/>
    <s v="_"/>
    <n v="1030"/>
    <m/>
    <m/>
    <n v="170"/>
    <n v="1035"/>
    <n v="2130"/>
    <n v="1540"/>
    <m/>
    <s v="Inconnue"/>
    <m/>
    <s v="RAL9010"/>
    <m/>
    <s v="YFFIPLAST"/>
    <m/>
    <m/>
  </r>
  <r>
    <s v="HSTD"/>
    <s v="_"/>
    <x v="1"/>
    <x v="0"/>
    <x v="0"/>
    <s v="CC"/>
    <s v="Fixe"/>
    <s v="Oui"/>
    <s v="Trady"/>
    <x v="7"/>
    <n v="1638"/>
    <n v="125"/>
    <n v="1426"/>
    <x v="6"/>
    <n v="910"/>
    <n v="1024"/>
    <s v="_"/>
    <n v="1080"/>
    <m/>
    <n v="1050"/>
    <n v="170"/>
    <n v="1035"/>
    <n v="2130"/>
    <n v="1540"/>
    <m/>
    <s v="Inconnue"/>
    <m/>
    <s v="RAL9010"/>
    <m/>
    <s v="YFFIPLAST"/>
    <m/>
    <m/>
  </r>
  <r>
    <s v="HSTD"/>
    <s v="_"/>
    <x v="1"/>
    <x v="0"/>
    <x v="0"/>
    <s v="CC"/>
    <s v="Fixe"/>
    <s v="Oui"/>
    <s v="Trady"/>
    <x v="8"/>
    <n v="1638"/>
    <n v="125"/>
    <n v="1426"/>
    <x v="7"/>
    <n v="960"/>
    <n v="1074"/>
    <s v="_"/>
    <n v="1130"/>
    <m/>
    <n v="1050"/>
    <n v="170"/>
    <n v="1035"/>
    <n v="2130"/>
    <n v="1540"/>
    <m/>
    <s v="Inconnue"/>
    <m/>
    <s v="RAL9010"/>
    <m/>
    <s v="YFFIPLAST"/>
    <m/>
    <m/>
  </r>
  <r>
    <s v="G303017"/>
    <s v="_"/>
    <x v="1"/>
    <x v="0"/>
    <x v="0"/>
    <s v="CC"/>
    <s v="Fixe"/>
    <s v="Oui"/>
    <s v="Trady"/>
    <x v="9"/>
    <m/>
    <m/>
    <m/>
    <x v="0"/>
    <n v="920"/>
    <m/>
    <n v="820"/>
    <n v="1030"/>
    <s v="_"/>
    <n v="830"/>
    <n v="170"/>
    <n v="1035"/>
    <n v="2130"/>
    <n v="1540"/>
    <m/>
    <s v="Inconnue"/>
    <m/>
    <s v="RAL9010"/>
    <s v="2006-2013"/>
    <s v="YFFIPLAST"/>
    <m/>
    <m/>
  </r>
  <r>
    <s v="Novi"/>
    <s v="24.535.1040"/>
    <x v="2"/>
    <x v="0"/>
    <x v="0"/>
    <s v="CC"/>
    <s v="Fixe"/>
    <s v="Oui"/>
    <s v="_"/>
    <x v="10"/>
    <n v="1638"/>
    <n v="125"/>
    <n v="1426"/>
    <x v="7"/>
    <n v="1040"/>
    <n v="1074"/>
    <n v="930"/>
    <n v="1110"/>
    <s v="_"/>
    <s v="_"/>
    <n v="70"/>
    <s v="_"/>
    <n v="2090"/>
    <n v="1460"/>
    <m/>
    <s v="Inconnue"/>
    <m/>
    <s v="RAL9003"/>
    <m/>
    <m/>
    <m/>
    <m/>
  </r>
  <r>
    <s v="Novi"/>
    <s v="24.535.940"/>
    <x v="2"/>
    <x v="0"/>
    <x v="0"/>
    <s v="CC"/>
    <s v="Fixe"/>
    <s v="Oui"/>
    <s v="_"/>
    <x v="10"/>
    <n v="1638"/>
    <n v="125"/>
    <n v="1426"/>
    <x v="6"/>
    <n v="940"/>
    <n v="1024"/>
    <n v="870"/>
    <n v="1010"/>
    <s v="_"/>
    <s v="_"/>
    <n v="70"/>
    <s v="_"/>
    <n v="2090"/>
    <n v="1510"/>
    <s v="_"/>
    <s v="Inconnue"/>
    <m/>
    <s v="RAL9003"/>
    <m/>
    <m/>
    <m/>
    <m/>
  </r>
  <r>
    <s v="Novi"/>
    <s v="24.535.790"/>
    <x v="2"/>
    <x v="0"/>
    <x v="0"/>
    <s v="CC"/>
    <s v="Fixe"/>
    <s v="Oui"/>
    <s v="_"/>
    <x v="10"/>
    <n v="1638"/>
    <n v="125"/>
    <n v="1426"/>
    <x v="0"/>
    <n v="790"/>
    <n v="874"/>
    <n v="720"/>
    <n v="860"/>
    <s v="_"/>
    <s v="_"/>
    <n v="70"/>
    <s v="_"/>
    <n v="2090"/>
    <n v="1510"/>
    <s v="_"/>
    <s v="Inconnue"/>
    <m/>
    <s v="RAL9003"/>
    <m/>
    <m/>
    <m/>
    <m/>
  </r>
  <r>
    <s v="Novi"/>
    <s v="24.535.690"/>
    <x v="2"/>
    <x v="0"/>
    <x v="0"/>
    <s v="CC"/>
    <s v="Fixe"/>
    <s v="Oui"/>
    <s v="_"/>
    <x v="10"/>
    <n v="1638"/>
    <n v="125"/>
    <n v="1426"/>
    <x v="2"/>
    <n v="690"/>
    <n v="774"/>
    <n v="620"/>
    <n v="760"/>
    <s v="_"/>
    <s v="_"/>
    <n v="70"/>
    <s v="_"/>
    <n v="2090"/>
    <n v="1510"/>
    <s v="_"/>
    <s v="Inconnue"/>
    <m/>
    <s v="RAL9003"/>
    <m/>
    <m/>
    <m/>
    <m/>
  </r>
  <r>
    <s v="Novi"/>
    <s v="24.535.590"/>
    <x v="2"/>
    <x v="0"/>
    <x v="0"/>
    <s v="CC"/>
    <s v="Fixe"/>
    <s v="Oui"/>
    <s v="_"/>
    <x v="10"/>
    <n v="1638"/>
    <n v="125"/>
    <n v="1426"/>
    <x v="8"/>
    <n v="590"/>
    <n v="674"/>
    <n v="520"/>
    <n v="660"/>
    <s v="_"/>
    <s v="_"/>
    <n v="70"/>
    <s v="_"/>
    <n v="2090"/>
    <n v="1510"/>
    <s v="_"/>
    <s v="Inconnue"/>
    <m/>
    <s v="RAL9003"/>
    <m/>
    <m/>
    <m/>
    <m/>
  </r>
  <r>
    <s v="Novi"/>
    <s v="24.535.520"/>
    <x v="2"/>
    <x v="0"/>
    <x v="0"/>
    <s v="CC"/>
    <s v="Fixe"/>
    <s v="Oui"/>
    <s v="_"/>
    <x v="10"/>
    <n v="1638"/>
    <n v="125"/>
    <n v="1426"/>
    <x v="9"/>
    <n v="520"/>
    <n v="574"/>
    <n v="450"/>
    <n v="590"/>
    <s v="_"/>
    <s v="_"/>
    <n v="70"/>
    <s v="_"/>
    <n v="2090"/>
    <n v="1480"/>
    <m/>
    <s v="Inconnue"/>
    <m/>
    <s v="RAL9003"/>
    <m/>
    <m/>
    <m/>
    <m/>
  </r>
  <r>
    <s v="CEC"/>
    <s v="AKICD0003"/>
    <x v="3"/>
    <x v="0"/>
    <x v="0"/>
    <s v="CC"/>
    <s v="Fixe"/>
    <s v="Oui"/>
    <s v="_"/>
    <x v="11"/>
    <n v="1638"/>
    <n v="125"/>
    <n v="1426"/>
    <x v="0"/>
    <s v="555/1075"/>
    <n v="874"/>
    <s v="455/975"/>
    <s v="555/1075"/>
    <s v="_"/>
    <s v="_"/>
    <n v="35"/>
    <n v="1080"/>
    <n v="2120"/>
    <m/>
    <s v="_"/>
    <s v="Inconnue"/>
    <m/>
    <s v="RAL9016"/>
    <m/>
    <m/>
    <m/>
    <m/>
  </r>
  <r>
    <s v="Spécifique"/>
    <s v="_"/>
    <x v="1"/>
    <x v="1"/>
    <x v="1"/>
    <s v="CC"/>
    <s v="Fixe"/>
    <s v="Oui"/>
    <s v="Trady"/>
    <x v="12"/>
    <n v="1385"/>
    <n v="175"/>
    <n v="1123"/>
    <x v="9"/>
    <n v="750"/>
    <n v="877"/>
    <s v="_"/>
    <n v="920"/>
    <s v="_"/>
    <n v="1050"/>
    <n v="170"/>
    <n v="1035"/>
    <n v="2130"/>
    <n v="1245"/>
    <s v="D204053"/>
    <s v="Inconnue"/>
    <s v="Spécifique AVP FORD TRANSIT [2000x2130] Ht870 La2130 Pf1035 m1.pdf"/>
    <s v="RAL9010"/>
    <m/>
    <m/>
    <m/>
    <m/>
  </r>
  <r>
    <s v="HSTD"/>
    <s v="_"/>
    <x v="1"/>
    <x v="1"/>
    <x v="1"/>
    <s v="CC"/>
    <s v="Fixe"/>
    <s v="Oui"/>
    <s v="Trady"/>
    <x v="13"/>
    <n v="1385"/>
    <n v="175"/>
    <n v="1123"/>
    <x v="10"/>
    <n v="800"/>
    <n v="927"/>
    <s v="_"/>
    <n v="970"/>
    <s v="_"/>
    <n v="1050"/>
    <n v="170"/>
    <n v="1035"/>
    <n v="2130"/>
    <n v="1245"/>
    <m/>
    <s v="Inconnue"/>
    <m/>
    <s v="RAL9010"/>
    <m/>
    <s v="YFFIPLAST"/>
    <m/>
    <m/>
  </r>
  <r>
    <s v="HSTD"/>
    <s v="_"/>
    <x v="1"/>
    <x v="1"/>
    <x v="1"/>
    <s v="CC"/>
    <s v="Fixe"/>
    <s v="Oui"/>
    <s v="Trady"/>
    <x v="14"/>
    <n v="1385"/>
    <n v="175"/>
    <n v="1123"/>
    <x v="8"/>
    <n v="850"/>
    <n v="977"/>
    <s v="_"/>
    <n v="1020"/>
    <s v="_"/>
    <n v="1050"/>
    <n v="170"/>
    <n v="1035"/>
    <n v="2130"/>
    <n v="1245"/>
    <m/>
    <s v="Inconnue"/>
    <m/>
    <s v="RAL9010"/>
    <m/>
    <s v="YFFIPLAST"/>
    <m/>
    <m/>
  </r>
  <r>
    <s v="Spécifique"/>
    <s v="_"/>
    <x v="1"/>
    <x v="1"/>
    <x v="1"/>
    <s v="CC"/>
    <s v="Fixe"/>
    <s v="Oui"/>
    <s v="Trady"/>
    <x v="15"/>
    <n v="1385"/>
    <n v="175"/>
    <n v="1123"/>
    <x v="1"/>
    <n v="900"/>
    <n v="1027"/>
    <s v="_"/>
    <n v="1070"/>
    <s v="_"/>
    <n v="1050"/>
    <n v="170"/>
    <n v="1035"/>
    <n v="2130"/>
    <n v="1245"/>
    <s v="D204053"/>
    <s v="Inconnue"/>
    <s v="_"/>
    <s v="RAL9010"/>
    <m/>
    <s v="YFFIPLAST"/>
    <m/>
    <m/>
  </r>
  <r>
    <s v="HSTD"/>
    <s v="_"/>
    <x v="1"/>
    <x v="1"/>
    <x v="1"/>
    <s v="CC"/>
    <s v="Fixe"/>
    <s v="Oui"/>
    <s v="Trady"/>
    <x v="16"/>
    <n v="1385"/>
    <n v="175"/>
    <n v="1123"/>
    <x v="2"/>
    <n v="950"/>
    <n v="1077"/>
    <s v="_"/>
    <n v="1120"/>
    <s v="_"/>
    <n v="1050"/>
    <n v="170"/>
    <n v="1035"/>
    <n v="2130"/>
    <n v="1245"/>
    <m/>
    <s v="Inconnue"/>
    <m/>
    <s v="RAL9010"/>
    <m/>
    <s v="YFFIPLAST"/>
    <m/>
    <m/>
  </r>
  <r>
    <s v="HSTD"/>
    <s v="_"/>
    <x v="1"/>
    <x v="1"/>
    <x v="1"/>
    <s v="CC"/>
    <s v="Fixe"/>
    <s v="Oui"/>
    <s v="Trady"/>
    <x v="17"/>
    <n v="1385"/>
    <n v="175"/>
    <n v="1123"/>
    <x v="3"/>
    <n v="1000"/>
    <n v="1127"/>
    <s v="_"/>
    <n v="1170"/>
    <s v="_"/>
    <n v="1050"/>
    <n v="170"/>
    <n v="1035"/>
    <n v="2130"/>
    <n v="1245"/>
    <m/>
    <s v="Inconnue"/>
    <m/>
    <s v="RAL9010"/>
    <m/>
    <s v="YFFIPLAST"/>
    <m/>
    <m/>
  </r>
  <r>
    <s v="G303205"/>
    <s v="_"/>
    <x v="1"/>
    <x v="1"/>
    <x v="1"/>
    <s v="CC"/>
    <s v="Fixe"/>
    <s v="Oui"/>
    <s v="Trady"/>
    <x v="18"/>
    <n v="1385"/>
    <n v="175"/>
    <n v="1123"/>
    <x v="0"/>
    <n v="1050"/>
    <n v="1177"/>
    <n v="945"/>
    <n v="1220"/>
    <s v="_"/>
    <n v="1050"/>
    <n v="170"/>
    <n v="1035"/>
    <n v="2130"/>
    <n v="1245"/>
    <s v="_"/>
    <s v="Inconnue"/>
    <s v="G303205 AVP Ford Transit Ht1220 Pf1035 La2130 FGV2010 m1.pdf"/>
    <s v="RAL9010"/>
    <m/>
    <s v="YFFIPLAST"/>
    <s v="Moule FORD TY"/>
    <m/>
  </r>
  <r>
    <s v="Novi"/>
    <s v="24.570"/>
    <x v="2"/>
    <x v="1"/>
    <x v="1"/>
    <s v="CC"/>
    <s v="Fixe"/>
    <s v="Oui"/>
    <s v="_"/>
    <x v="19"/>
    <n v="1385"/>
    <n v="175"/>
    <n v="1123"/>
    <x v="8"/>
    <n v="900"/>
    <n v="977"/>
    <n v="830"/>
    <n v="990"/>
    <s v="_"/>
    <s v="_"/>
    <n v="90"/>
    <s v="_"/>
    <n v="2090"/>
    <n v="1200"/>
    <s v="_"/>
    <s v="Inconnue"/>
    <m/>
    <s v="RAL9003"/>
    <s v="2000-2013"/>
    <m/>
    <m/>
    <m/>
  </r>
  <r>
    <s v="Novi"/>
    <s v="24.571"/>
    <x v="2"/>
    <x v="1"/>
    <x v="1"/>
    <s v="CC"/>
    <s v="Fixe"/>
    <s v="Oui"/>
    <s v="_"/>
    <x v="19"/>
    <n v="1385"/>
    <n v="175"/>
    <n v="1123"/>
    <x v="9"/>
    <n v="750"/>
    <n v="877"/>
    <n v="680"/>
    <n v="840"/>
    <s v="_"/>
    <s v="_"/>
    <n v="90"/>
    <s v="_"/>
    <n v="2090"/>
    <n v="1250"/>
    <s v="_"/>
    <s v="Inconnue"/>
    <m/>
    <s v="RAL9003"/>
    <s v="2000-2013"/>
    <m/>
    <m/>
    <m/>
  </r>
  <r>
    <s v="Novi"/>
    <s v="24.572"/>
    <x v="2"/>
    <x v="1"/>
    <x v="1"/>
    <s v="CC"/>
    <s v="Fixe"/>
    <s v="Oui"/>
    <s v="_"/>
    <x v="19"/>
    <n v="1385"/>
    <n v="175"/>
    <n v="1123"/>
    <x v="11"/>
    <n v="650"/>
    <n v="777"/>
    <n v="580"/>
    <n v="740"/>
    <s v="_"/>
    <s v="_"/>
    <n v="90"/>
    <s v="_"/>
    <n v="2090"/>
    <n v="1250"/>
    <s v="_"/>
    <s v="Inconnue"/>
    <m/>
    <s v="RAL9003"/>
    <s v="2000-2013"/>
    <m/>
    <m/>
    <m/>
  </r>
  <r>
    <s v="Novi"/>
    <s v="24.573"/>
    <x v="2"/>
    <x v="1"/>
    <x v="1"/>
    <s v="CC"/>
    <s v="Fixe"/>
    <s v="Oui"/>
    <s v="_"/>
    <x v="19"/>
    <n v="1385"/>
    <n v="175"/>
    <n v="1123"/>
    <x v="12"/>
    <n v="550"/>
    <n v="677"/>
    <n v="480"/>
    <n v="640"/>
    <s v="_"/>
    <s v="_"/>
    <n v="90"/>
    <s v="_"/>
    <n v="2090"/>
    <n v="1250"/>
    <m/>
    <s v="Inconnue"/>
    <m/>
    <s v="RAL9003"/>
    <s v="2000-2013"/>
    <m/>
    <m/>
    <m/>
  </r>
  <r>
    <s v="G303208"/>
    <s v="_"/>
    <x v="0"/>
    <x v="1"/>
    <x v="2"/>
    <s v="CC"/>
    <s v="Fixe"/>
    <s v="Oui"/>
    <s v="NewWave"/>
    <x v="20"/>
    <n v="1554"/>
    <n v="175"/>
    <n v="1292"/>
    <x v="0"/>
    <n v="915"/>
    <n v="1008"/>
    <s v="_"/>
    <n v="1001"/>
    <s v="_"/>
    <s v="_"/>
    <s v="_"/>
    <s v="_"/>
    <n v="2114"/>
    <s v="1335 + bandeau 100mm"/>
    <m/>
    <s v="_"/>
    <s v="G303208 AVP11 X2-50 CC [2130x2300] m3.pdf"/>
    <s v="RAL9010"/>
    <s v="Après 2013"/>
    <m/>
    <m/>
    <m/>
  </r>
  <r>
    <s v="Novi"/>
    <s v="24.665.1000"/>
    <x v="2"/>
    <x v="1"/>
    <x v="2"/>
    <s v="CC"/>
    <s v="Fixe"/>
    <s v="Oui"/>
    <s v="_"/>
    <x v="19"/>
    <n v="1554"/>
    <n v="175"/>
    <n v="1292"/>
    <x v="4"/>
    <n v="1000"/>
    <n v="1058"/>
    <n v="930"/>
    <n v="1050"/>
    <s v="_"/>
    <s v="_"/>
    <n v="50"/>
    <s v="_"/>
    <n v="2090"/>
    <n v="1350"/>
    <m/>
    <s v="Inconnue"/>
    <m/>
    <s v="RAL9003"/>
    <s v="Après 2013"/>
    <m/>
    <m/>
    <m/>
  </r>
  <r>
    <s v="Novi"/>
    <s v="24.665.950"/>
    <x v="2"/>
    <x v="1"/>
    <x v="2"/>
    <s v="CC"/>
    <s v="Fixe"/>
    <s v="Oui"/>
    <s v="_"/>
    <x v="19"/>
    <n v="1554"/>
    <n v="175"/>
    <n v="1292"/>
    <x v="0"/>
    <n v="950"/>
    <n v="1008"/>
    <s v="_"/>
    <n v="1000"/>
    <s v="_"/>
    <s v="_"/>
    <n v="50"/>
    <s v="_"/>
    <n v="2090"/>
    <n v="1350"/>
    <m/>
    <s v="Inconnue"/>
    <m/>
    <s v="RAL9003"/>
    <s v="Après 2013"/>
    <m/>
    <m/>
    <m/>
  </r>
  <r>
    <s v="Novi"/>
    <s v="24.665.850"/>
    <x v="2"/>
    <x v="1"/>
    <x v="2"/>
    <s v="CC"/>
    <s v="Fixe"/>
    <s v="Oui"/>
    <s v="_"/>
    <x v="19"/>
    <n v="1554"/>
    <n v="175"/>
    <n v="1292"/>
    <x v="2"/>
    <n v="850"/>
    <n v="908"/>
    <s v="_"/>
    <n v="900"/>
    <s v="_"/>
    <s v="_"/>
    <n v="50"/>
    <s v="_"/>
    <n v="2090"/>
    <n v="1350"/>
    <m/>
    <s v="Inconnue"/>
    <m/>
    <s v="RAL9003"/>
    <s v="Après 2013"/>
    <m/>
    <m/>
    <m/>
  </r>
  <r>
    <s v="Novi"/>
    <s v="24.665.750"/>
    <x v="2"/>
    <x v="1"/>
    <x v="2"/>
    <s v="CC"/>
    <s v="Fixe"/>
    <s v="Oui"/>
    <s v="_"/>
    <x v="19"/>
    <n v="1554"/>
    <n v="175"/>
    <n v="1292"/>
    <x v="8"/>
    <n v="750"/>
    <n v="808"/>
    <n v="680"/>
    <n v="800"/>
    <s v="_"/>
    <s v="_"/>
    <n v="50"/>
    <s v="_"/>
    <n v="2090"/>
    <n v="1350"/>
    <s v="_"/>
    <s v="Inconnue"/>
    <m/>
    <s v="RAL9003"/>
    <s v="Après 2013"/>
    <m/>
    <m/>
    <m/>
  </r>
  <r>
    <s v="Novi"/>
    <s v="24.665.650"/>
    <x v="2"/>
    <x v="1"/>
    <x v="2"/>
    <s v="CC"/>
    <s v="Fixe"/>
    <s v="Oui"/>
    <s v="_"/>
    <x v="19"/>
    <n v="1554"/>
    <n v="175"/>
    <n v="1292"/>
    <x v="9"/>
    <n v="650"/>
    <n v="708"/>
    <n v="580"/>
    <n v="700"/>
    <s v="_"/>
    <s v="_"/>
    <n v="50"/>
    <s v="_"/>
    <n v="2090"/>
    <n v="1350"/>
    <s v="_"/>
    <s v="Inconnue"/>
    <m/>
    <s v="RAL9003"/>
    <s v="Après 2013"/>
    <m/>
    <m/>
    <m/>
  </r>
  <r>
    <s v="Novi"/>
    <s v="24.665.550"/>
    <x v="2"/>
    <x v="1"/>
    <x v="2"/>
    <s v="CC"/>
    <s v="Fixe"/>
    <s v="Oui"/>
    <s v="_"/>
    <x v="19"/>
    <n v="1554"/>
    <n v="175"/>
    <n v="1292"/>
    <x v="11"/>
    <n v="550"/>
    <n v="608"/>
    <n v="480"/>
    <n v="600"/>
    <s v="_"/>
    <s v="_"/>
    <n v="50"/>
    <s v="_"/>
    <n v="2090"/>
    <n v="1350"/>
    <s v="_"/>
    <s v="Inconnue"/>
    <m/>
    <s v="RAL9003"/>
    <s v="Après 2013"/>
    <m/>
    <m/>
    <m/>
  </r>
  <r>
    <s v="Novi"/>
    <s v="24.665.500"/>
    <x v="2"/>
    <x v="1"/>
    <x v="2"/>
    <s v="CC"/>
    <s v="Fixe"/>
    <s v="Oui"/>
    <s v="_"/>
    <x v="19"/>
    <n v="1554"/>
    <n v="175"/>
    <n v="1292"/>
    <x v="13"/>
    <n v="500"/>
    <n v="558"/>
    <n v="430"/>
    <n v="550"/>
    <s v="_"/>
    <s v="_"/>
    <n v="50"/>
    <s v="_"/>
    <n v="2090"/>
    <n v="1350"/>
    <m/>
    <s v="Inconnue"/>
    <m/>
    <s v="RAL9003"/>
    <s v="Après 2013"/>
    <m/>
    <m/>
    <m/>
  </r>
  <r>
    <s v="CEC"/>
    <s v="AKICD0001"/>
    <x v="3"/>
    <x v="1"/>
    <x v="1"/>
    <s v="CC"/>
    <s v="Fixe"/>
    <s v="Oui"/>
    <s v="_"/>
    <x v="21"/>
    <n v="1385"/>
    <n v="175"/>
    <n v="1123"/>
    <x v="0"/>
    <s v="555/1075"/>
    <n v="1177"/>
    <s v="455/975"/>
    <s v="555/1075"/>
    <s v="_"/>
    <s v="_"/>
    <n v="95"/>
    <n v="1080"/>
    <n v="2120"/>
    <m/>
    <s v="_"/>
    <s v="Inconnue"/>
    <m/>
    <s v="RAL9016"/>
    <m/>
    <m/>
    <m/>
    <m/>
  </r>
  <r>
    <s v="G303209"/>
    <s v="_"/>
    <x v="0"/>
    <x v="2"/>
    <x v="3"/>
    <s v="CC"/>
    <s v="Fixe"/>
    <s v="Non"/>
    <s v="NewWave"/>
    <x v="22"/>
    <n v="1648"/>
    <n v="90"/>
    <n v="1471"/>
    <x v="0"/>
    <n v="787"/>
    <n v="829"/>
    <n v="735"/>
    <n v="904"/>
    <s v="Fixe"/>
    <s v="Fixe"/>
    <n v="117"/>
    <n v="1033"/>
    <n v="2120"/>
    <n v="1520"/>
    <s v="_"/>
    <s v="44,5 kg"/>
    <s v="G303209 AVP11 MBZ RJ [2130x2300] m2.pdf"/>
    <s v="RAL9010"/>
    <m/>
    <s v="PAG"/>
    <s v="C00050180"/>
    <s v="C00050160"/>
  </r>
  <r>
    <n v="100108720"/>
    <s v="_"/>
    <x v="0"/>
    <x v="2"/>
    <x v="4"/>
    <s v="CC"/>
    <s v="Fixe"/>
    <s v="Non"/>
    <s v="NewWave"/>
    <x v="23"/>
    <n v="1648"/>
    <n v="90"/>
    <n v="1471"/>
    <x v="0"/>
    <s v="_"/>
    <n v="829"/>
    <s v="_"/>
    <s v="_"/>
    <s v="_"/>
    <s v="_"/>
    <s v="_"/>
    <s v="_"/>
    <m/>
    <n v="1520"/>
    <s v="_"/>
    <s v="Inconnue"/>
    <s v="_"/>
    <s v="RAL9010"/>
    <m/>
    <s v="YFFIPLAST"/>
    <s v="G305029"/>
    <m/>
  </r>
  <r>
    <s v="HSTD"/>
    <s v="_"/>
    <x v="1"/>
    <x v="2"/>
    <x v="5"/>
    <s v="CC"/>
    <s v="Fixe"/>
    <s v="Non"/>
    <s v="Trady"/>
    <x v="24"/>
    <n v="1628"/>
    <n v="125"/>
    <n v="1416"/>
    <x v="10"/>
    <n v="530"/>
    <n v="634"/>
    <m/>
    <n v="700"/>
    <n v="530"/>
    <n v="800"/>
    <n v="170"/>
    <n v="1035"/>
    <n v="2130"/>
    <n v="1520"/>
    <m/>
    <s v="Inconnue"/>
    <m/>
    <s v="RAL9010"/>
    <m/>
    <s v="YFFIPLAST"/>
    <m/>
    <m/>
  </r>
  <r>
    <s v="HSTD"/>
    <s v="_"/>
    <x v="1"/>
    <x v="2"/>
    <x v="5"/>
    <s v="CC"/>
    <s v="Fixe"/>
    <s v="Non"/>
    <s v="Trady"/>
    <x v="25"/>
    <n v="1628"/>
    <n v="125"/>
    <n v="1416"/>
    <x v="8"/>
    <n v="580"/>
    <n v="684"/>
    <m/>
    <n v="750"/>
    <n v="530"/>
    <n v="800"/>
    <n v="170"/>
    <n v="1035"/>
    <n v="2130"/>
    <n v="1520"/>
    <m/>
    <s v="Inconnue"/>
    <m/>
    <s v="RAL9010"/>
    <m/>
    <s v="YFFIPLAST"/>
    <m/>
    <m/>
  </r>
  <r>
    <s v="Spécifique"/>
    <s v="_"/>
    <x v="1"/>
    <x v="2"/>
    <x v="5"/>
    <s v="CC"/>
    <s v="Fixe"/>
    <s v="Non"/>
    <s v="Trady"/>
    <x v="26"/>
    <n v="1628"/>
    <n v="125"/>
    <n v="1416"/>
    <x v="1"/>
    <n v="630"/>
    <n v="734"/>
    <m/>
    <n v="800"/>
    <n v="530"/>
    <n v="800"/>
    <n v="170"/>
    <n v="1035"/>
    <n v="2130"/>
    <n v="1520"/>
    <m/>
    <s v="Inconnue"/>
    <m/>
    <s v="RAL9010"/>
    <m/>
    <s v="YFFIPLAST"/>
    <m/>
    <m/>
  </r>
  <r>
    <s v="HSTD"/>
    <s v="_"/>
    <x v="1"/>
    <x v="2"/>
    <x v="5"/>
    <s v="CC"/>
    <s v="Fixe"/>
    <s v="Non"/>
    <s v="Trady"/>
    <x v="27"/>
    <n v="1628"/>
    <n v="125"/>
    <n v="1416"/>
    <x v="2"/>
    <n v="680"/>
    <n v="784"/>
    <m/>
    <n v="850"/>
    <n v="530"/>
    <n v="800"/>
    <n v="170"/>
    <n v="1035"/>
    <n v="2130"/>
    <n v="1520"/>
    <m/>
    <s v="Inconnue"/>
    <m/>
    <s v="RAL9010"/>
    <m/>
    <s v="YFFIPLAST"/>
    <m/>
    <m/>
  </r>
  <r>
    <s v="HSTD"/>
    <s v="_"/>
    <x v="1"/>
    <x v="2"/>
    <x v="5"/>
    <s v="CC"/>
    <s v="Fixe"/>
    <s v="Non"/>
    <s v="Trady"/>
    <x v="28"/>
    <n v="1628"/>
    <n v="125"/>
    <n v="1416"/>
    <x v="3"/>
    <n v="730"/>
    <n v="834"/>
    <m/>
    <n v="900"/>
    <n v="530"/>
    <n v="800"/>
    <n v="170"/>
    <n v="1035"/>
    <n v="2130"/>
    <n v="1520"/>
    <m/>
    <s v="Inconnue"/>
    <m/>
    <s v="RAL9010"/>
    <m/>
    <s v="YFFIPLAST"/>
    <m/>
    <m/>
  </r>
  <r>
    <s v="G303202"/>
    <s v="_"/>
    <x v="1"/>
    <x v="2"/>
    <x v="5"/>
    <s v="CC"/>
    <s v="Fixe"/>
    <s v="Non"/>
    <s v="Trady"/>
    <x v="29"/>
    <n v="1628"/>
    <n v="125"/>
    <n v="1416"/>
    <x v="0"/>
    <n v="780"/>
    <n v="884"/>
    <n v="725"/>
    <n v="950"/>
    <n v="530"/>
    <n v="800"/>
    <n v="170"/>
    <n v="1035"/>
    <n v="2130"/>
    <n v="1520"/>
    <s v="D204208"/>
    <s v="'32'"/>
    <s v="G303202 AVP MBZ-VW 3S Ht950 Pf1035 La2130 FGV2010 m1.pdf"/>
    <s v="RAL9010"/>
    <m/>
    <s v="YFFIPLAST"/>
    <m/>
    <m/>
  </r>
  <r>
    <s v="HSTD"/>
    <s v="_"/>
    <x v="1"/>
    <x v="2"/>
    <x v="5"/>
    <s v="CC"/>
    <s v="Fixe"/>
    <s v="Non"/>
    <s v="Trady"/>
    <x v="30"/>
    <n v="1628"/>
    <n v="125"/>
    <n v="1416"/>
    <x v="4"/>
    <n v="830"/>
    <n v="934"/>
    <m/>
    <n v="1000"/>
    <n v="530"/>
    <n v="800"/>
    <n v="170"/>
    <n v="1035"/>
    <n v="2130"/>
    <n v="1520"/>
    <m/>
    <s v="Inconnue"/>
    <m/>
    <s v="RAL9010"/>
    <m/>
    <s v="YFFIPLAST"/>
    <m/>
    <m/>
  </r>
  <r>
    <s v="HSTD"/>
    <s v="_"/>
    <x v="1"/>
    <x v="2"/>
    <x v="5"/>
    <s v="CC"/>
    <s v="Fixe"/>
    <s v="Non"/>
    <s v="Trady"/>
    <x v="31"/>
    <n v="1628"/>
    <n v="125"/>
    <n v="1416"/>
    <x v="5"/>
    <n v="880"/>
    <n v="984"/>
    <m/>
    <n v="1050"/>
    <n v="530"/>
    <n v="1050"/>
    <n v="170"/>
    <n v="1035"/>
    <n v="2130"/>
    <n v="1520"/>
    <m/>
    <s v="Inconnue"/>
    <m/>
    <s v="RAL9010"/>
    <m/>
    <s v="YFFIPLAST"/>
    <m/>
    <m/>
  </r>
  <r>
    <s v="HSTD"/>
    <s v="_"/>
    <x v="1"/>
    <x v="2"/>
    <x v="5"/>
    <s v="CC"/>
    <s v="Fixe"/>
    <s v="Non"/>
    <s v="Trady"/>
    <x v="32"/>
    <n v="1628"/>
    <n v="125"/>
    <n v="1416"/>
    <x v="6"/>
    <n v="930"/>
    <n v="1034"/>
    <m/>
    <n v="1100"/>
    <n v="530"/>
    <n v="1050"/>
    <n v="170"/>
    <n v="1035"/>
    <n v="2130"/>
    <n v="1520"/>
    <m/>
    <s v="Inconnue"/>
    <m/>
    <s v="RAL9010"/>
    <m/>
    <s v="YFFIPLAST"/>
    <m/>
    <m/>
  </r>
  <r>
    <s v="HSTD"/>
    <s v="_"/>
    <x v="1"/>
    <x v="2"/>
    <x v="5"/>
    <s v="CC"/>
    <s v="Fixe"/>
    <s v="Non"/>
    <s v="Trady"/>
    <x v="33"/>
    <n v="1628"/>
    <n v="125"/>
    <n v="1416"/>
    <x v="7"/>
    <n v="980"/>
    <n v="1084"/>
    <m/>
    <n v="1150"/>
    <n v="530"/>
    <n v="1050"/>
    <n v="170"/>
    <n v="1035"/>
    <n v="2130"/>
    <n v="1520"/>
    <m/>
    <s v="Inconnue"/>
    <m/>
    <s v="RAL9010"/>
    <m/>
    <s v="YFFIPLAST"/>
    <m/>
    <m/>
  </r>
  <r>
    <s v="HSTD"/>
    <s v="_"/>
    <x v="1"/>
    <x v="2"/>
    <x v="3"/>
    <s v="CC"/>
    <s v="Fixe"/>
    <s v="Non"/>
    <s v="Trady"/>
    <x v="34"/>
    <n v="1648"/>
    <n v="90"/>
    <n v="1471"/>
    <x v="8"/>
    <n v="530"/>
    <n v="629"/>
    <m/>
    <n v="700"/>
    <n v="530"/>
    <n v="800"/>
    <n v="170"/>
    <n v="1035"/>
    <n v="2130"/>
    <n v="1540"/>
    <m/>
    <s v="Inconnue"/>
    <m/>
    <s v="RAL9010"/>
    <m/>
    <s v="YFFIPLAST"/>
    <m/>
    <m/>
  </r>
  <r>
    <s v="Spécifique"/>
    <s v="_"/>
    <x v="1"/>
    <x v="2"/>
    <x v="3"/>
    <s v="CC"/>
    <s v="Fixe"/>
    <s v="Non"/>
    <s v="Trady"/>
    <x v="35"/>
    <n v="1648"/>
    <n v="90"/>
    <n v="1471"/>
    <x v="1"/>
    <n v="580"/>
    <n v="679"/>
    <m/>
    <n v="750"/>
    <n v="530"/>
    <n v="800"/>
    <n v="170"/>
    <n v="1035"/>
    <n v="2130"/>
    <n v="1540"/>
    <m/>
    <s v="Inconnue"/>
    <m/>
    <s v="RAL9010"/>
    <m/>
    <s v="YFFIPLAST"/>
    <m/>
    <m/>
  </r>
  <r>
    <s v="HSTD"/>
    <s v="_"/>
    <x v="1"/>
    <x v="2"/>
    <x v="3"/>
    <s v="CC"/>
    <s v="Fixe"/>
    <s v="Non"/>
    <s v="Trady"/>
    <x v="36"/>
    <n v="1648"/>
    <n v="90"/>
    <n v="1471"/>
    <x v="2"/>
    <n v="630"/>
    <n v="729"/>
    <m/>
    <n v="800"/>
    <n v="530"/>
    <n v="800"/>
    <n v="170"/>
    <n v="1035"/>
    <n v="2130"/>
    <n v="1540"/>
    <m/>
    <s v="Inconnue"/>
    <m/>
    <s v="RAL9010"/>
    <m/>
    <s v="YFFIPLAST"/>
    <m/>
    <m/>
  </r>
  <r>
    <s v="HSTD"/>
    <s v="_"/>
    <x v="1"/>
    <x v="2"/>
    <x v="3"/>
    <s v="CC"/>
    <s v="Fixe"/>
    <s v="Non"/>
    <s v="Trady"/>
    <x v="37"/>
    <n v="1648"/>
    <n v="90"/>
    <n v="1471"/>
    <x v="3"/>
    <n v="680"/>
    <n v="779"/>
    <m/>
    <n v="850"/>
    <n v="530"/>
    <n v="800"/>
    <n v="170"/>
    <n v="1035"/>
    <n v="2130"/>
    <n v="1540"/>
    <m/>
    <s v="Inconnue"/>
    <m/>
    <s v="RAL9010"/>
    <m/>
    <s v="YFFIPLAST"/>
    <m/>
    <m/>
  </r>
  <r>
    <s v="G303201"/>
    <s v="_"/>
    <x v="1"/>
    <x v="2"/>
    <x v="3"/>
    <s v="CC"/>
    <s v="Fixe"/>
    <s v="Non"/>
    <s v="Trady"/>
    <x v="4"/>
    <n v="1648"/>
    <n v="90"/>
    <n v="1471"/>
    <x v="0"/>
    <n v="760"/>
    <n v="829"/>
    <n v="715"/>
    <n v="930"/>
    <n v="530"/>
    <n v="800"/>
    <n v="170"/>
    <n v="1035"/>
    <n v="2130"/>
    <n v="1540"/>
    <s v="D204203"/>
    <s v="Inconnue"/>
    <s v="G303201 AVP IVECO-MASCOTT-MBZ5 Ht930 Pf1035 La2130 FGV2010 m1.pdf"/>
    <s v="RAL9010"/>
    <m/>
    <s v="YFFIPLAST"/>
    <m/>
    <m/>
  </r>
  <r>
    <s v="HSTD"/>
    <s v="_"/>
    <x v="1"/>
    <x v="2"/>
    <x v="3"/>
    <s v="CC"/>
    <s v="Fixe"/>
    <s v="Non"/>
    <s v="Trady"/>
    <x v="38"/>
    <n v="1648"/>
    <n v="90"/>
    <n v="1471"/>
    <x v="4"/>
    <n v="780"/>
    <n v="879"/>
    <m/>
    <n v="950"/>
    <n v="530"/>
    <n v="800"/>
    <n v="170"/>
    <n v="1035"/>
    <n v="2130"/>
    <n v="1540"/>
    <m/>
    <s v="Inconnue"/>
    <m/>
    <s v="RAL9010"/>
    <m/>
    <s v="YFFIPLAST"/>
    <m/>
    <m/>
  </r>
  <r>
    <s v="HSTD"/>
    <s v="_"/>
    <x v="1"/>
    <x v="2"/>
    <x v="3"/>
    <s v="CC"/>
    <s v="Fixe"/>
    <s v="Non"/>
    <s v="Trady"/>
    <x v="39"/>
    <n v="1648"/>
    <n v="90"/>
    <n v="1471"/>
    <x v="5"/>
    <n v="830"/>
    <n v="929"/>
    <m/>
    <n v="1000"/>
    <n v="530"/>
    <n v="1050"/>
    <n v="170"/>
    <n v="1035"/>
    <n v="2130"/>
    <n v="1540"/>
    <m/>
    <s v="Inconnue"/>
    <m/>
    <s v="RAL9010"/>
    <m/>
    <s v="YFFIPLAST"/>
    <m/>
    <m/>
  </r>
  <r>
    <s v="HSTD"/>
    <s v="_"/>
    <x v="1"/>
    <x v="2"/>
    <x v="3"/>
    <s v="CC"/>
    <s v="Fixe"/>
    <s v="Non"/>
    <s v="Trady"/>
    <x v="40"/>
    <n v="1648"/>
    <n v="90"/>
    <n v="1471"/>
    <x v="6"/>
    <n v="880"/>
    <n v="979"/>
    <m/>
    <n v="1050"/>
    <n v="530"/>
    <n v="1050"/>
    <n v="170"/>
    <n v="1035"/>
    <n v="2130"/>
    <n v="1540"/>
    <m/>
    <s v="Inconnue"/>
    <m/>
    <s v="RAL9010"/>
    <m/>
    <s v="YFFIPLAST"/>
    <m/>
    <m/>
  </r>
  <r>
    <s v="HSTD"/>
    <s v="_"/>
    <x v="1"/>
    <x v="2"/>
    <x v="3"/>
    <s v="CC"/>
    <s v="Fixe"/>
    <s v="Non"/>
    <s v="Trady"/>
    <x v="41"/>
    <n v="1648"/>
    <n v="90"/>
    <n v="1471"/>
    <x v="7"/>
    <n v="930"/>
    <n v="1029"/>
    <m/>
    <n v="1100"/>
    <n v="530"/>
    <n v="1050"/>
    <n v="170"/>
    <n v="1035"/>
    <n v="2130"/>
    <n v="1540"/>
    <m/>
    <s v="Inconnue"/>
    <m/>
    <s v="RAL9010"/>
    <m/>
    <s v="YFFIPLAST"/>
    <m/>
    <m/>
  </r>
  <r>
    <s v="Novi"/>
    <s v="24.285.1000"/>
    <x v="2"/>
    <x v="2"/>
    <x v="6"/>
    <s v="CC"/>
    <s v="Fixe"/>
    <s v="Non"/>
    <s v="_"/>
    <x v="19"/>
    <n v="1648"/>
    <n v="90"/>
    <n v="1471"/>
    <x v="7"/>
    <n v="1000"/>
    <n v="1029"/>
    <n v="930"/>
    <n v="1050"/>
    <s v="_"/>
    <s v="_"/>
    <n v="50"/>
    <s v="_"/>
    <n v="2080"/>
    <n v="1500"/>
    <m/>
    <s v="Inconnue"/>
    <m/>
    <s v="RAL9003"/>
    <m/>
    <m/>
    <m/>
    <m/>
  </r>
  <r>
    <s v="Novi"/>
    <s v="24.285.950"/>
    <x v="2"/>
    <x v="2"/>
    <x v="6"/>
    <s v="CC"/>
    <s v="Fixe"/>
    <s v="Non"/>
    <s v="_"/>
    <x v="19"/>
    <n v="1648"/>
    <n v="90"/>
    <n v="1471"/>
    <x v="6"/>
    <n v="950"/>
    <n v="979"/>
    <s v="_"/>
    <n v="1000"/>
    <s v="_"/>
    <s v="_"/>
    <n v="50"/>
    <s v="_"/>
    <n v="2080"/>
    <n v="1500"/>
    <m/>
    <s v="Inconnue"/>
    <m/>
    <s v="RAL9003"/>
    <m/>
    <m/>
    <m/>
    <m/>
  </r>
  <r>
    <s v="Novi"/>
    <s v="24.285.900"/>
    <x v="2"/>
    <x v="2"/>
    <x v="6"/>
    <s v="CC"/>
    <s v="Fixe"/>
    <s v="Non"/>
    <s v="_"/>
    <x v="19"/>
    <n v="1648"/>
    <n v="90"/>
    <n v="1471"/>
    <x v="5"/>
    <n v="900"/>
    <n v="929"/>
    <n v="830"/>
    <n v="950"/>
    <s v="_"/>
    <s v="_"/>
    <n v="50"/>
    <s v="_"/>
    <n v="2080"/>
    <n v="1500"/>
    <s v="_"/>
    <s v="45 kg"/>
    <s v="_"/>
    <s v="RAL9003"/>
    <m/>
    <m/>
    <m/>
    <m/>
  </r>
  <r>
    <s v="Novi"/>
    <s v="24.285.850"/>
    <x v="2"/>
    <x v="2"/>
    <x v="6"/>
    <s v="CC"/>
    <s v="Fixe"/>
    <s v="Non"/>
    <s v="_"/>
    <x v="19"/>
    <n v="1648"/>
    <n v="90"/>
    <n v="1471"/>
    <x v="4"/>
    <n v="850"/>
    <n v="879"/>
    <s v="_"/>
    <n v="900"/>
    <s v="_"/>
    <s v="_"/>
    <n v="50"/>
    <s v="_"/>
    <n v="2080"/>
    <n v="1500"/>
    <m/>
    <s v="Inconnue"/>
    <m/>
    <s v="RAL9003"/>
    <m/>
    <m/>
    <m/>
    <m/>
  </r>
  <r>
    <n v="100079230"/>
    <s v="24.285.780"/>
    <x v="2"/>
    <x v="2"/>
    <x v="6"/>
    <s v="CC"/>
    <s v="Fixe"/>
    <s v="Non"/>
    <s v="_"/>
    <x v="19"/>
    <n v="1648"/>
    <n v="90"/>
    <n v="1471"/>
    <x v="0"/>
    <n v="780"/>
    <n v="829"/>
    <m/>
    <n v="830"/>
    <m/>
    <m/>
    <n v="50"/>
    <m/>
    <n v="2080"/>
    <n v="1520"/>
    <m/>
    <s v="Inconnue"/>
    <m/>
    <s v="RAL9003"/>
    <s v="Après "/>
    <m/>
    <m/>
    <m/>
  </r>
  <r>
    <s v="Novi"/>
    <s v="24.285.750"/>
    <x v="2"/>
    <x v="2"/>
    <x v="6"/>
    <s v="CC"/>
    <s v="Fixe"/>
    <s v="Non"/>
    <s v="_"/>
    <x v="19"/>
    <n v="1648"/>
    <n v="90"/>
    <n v="1471"/>
    <x v="3"/>
    <n v="750"/>
    <n v="779"/>
    <s v="_"/>
    <n v="800"/>
    <s v="_"/>
    <s v="_"/>
    <n v="50"/>
    <s v="_"/>
    <n v="2080"/>
    <n v="1500"/>
    <m/>
    <s v="Inconnue"/>
    <m/>
    <s v="RAL9003"/>
    <m/>
    <m/>
    <m/>
    <m/>
  </r>
  <r>
    <s v="Novi"/>
    <s v="24.285.700"/>
    <x v="2"/>
    <x v="2"/>
    <x v="6"/>
    <s v="CC"/>
    <s v="Fixe"/>
    <s v="Non"/>
    <s v="_"/>
    <x v="19"/>
    <n v="1648"/>
    <n v="90"/>
    <n v="1471"/>
    <x v="2"/>
    <n v="700"/>
    <n v="729"/>
    <n v="680"/>
    <n v="750"/>
    <s v="_"/>
    <s v="_"/>
    <n v="50"/>
    <s v="_"/>
    <n v="2080"/>
    <n v="1500"/>
    <s v="_"/>
    <s v="40 kg"/>
    <s v="_"/>
    <s v="RAL9003"/>
    <m/>
    <m/>
    <m/>
    <m/>
  </r>
  <r>
    <s v="Novi"/>
    <s v="24.285.650"/>
    <x v="2"/>
    <x v="2"/>
    <x v="6"/>
    <s v="CC"/>
    <s v="Fixe"/>
    <s v="Non"/>
    <s v="_"/>
    <x v="19"/>
    <n v="1648"/>
    <n v="90"/>
    <n v="1471"/>
    <x v="1"/>
    <n v="650"/>
    <n v="679"/>
    <n v="580"/>
    <n v="700"/>
    <s v="_"/>
    <s v="_"/>
    <n v="50"/>
    <s v="_"/>
    <n v="2080"/>
    <n v="1500"/>
    <s v="_"/>
    <s v="35 kg"/>
    <s v="_"/>
    <s v="RAL9003"/>
    <m/>
    <m/>
    <m/>
    <m/>
  </r>
  <r>
    <s v="Novi"/>
    <s v="24.285.550"/>
    <x v="2"/>
    <x v="2"/>
    <x v="6"/>
    <s v="CC"/>
    <s v="Fixe"/>
    <s v="Non"/>
    <s v="_"/>
    <x v="19"/>
    <n v="1648"/>
    <n v="90"/>
    <n v="1471"/>
    <x v="10"/>
    <n v="550"/>
    <n v="579"/>
    <n v="480"/>
    <n v="600"/>
    <s v="_"/>
    <s v="_"/>
    <n v="50"/>
    <s v="_"/>
    <n v="2080"/>
    <n v="1500"/>
    <s v="_"/>
    <s v="30 kg"/>
    <s v="_"/>
    <s v="RAL9003"/>
    <m/>
    <m/>
    <m/>
    <m/>
  </r>
  <r>
    <s v="Novi"/>
    <s v="24.285.500"/>
    <x v="2"/>
    <x v="2"/>
    <x v="6"/>
    <s v="CC"/>
    <s v="Fixe"/>
    <s v="Non"/>
    <s v="_"/>
    <x v="19"/>
    <n v="1648"/>
    <n v="90"/>
    <n v="1471"/>
    <x v="9"/>
    <n v="500"/>
    <n v="529"/>
    <n v="430"/>
    <n v="550"/>
    <s v="_"/>
    <s v="_"/>
    <n v="50"/>
    <s v="_"/>
    <n v="2080"/>
    <n v="1500"/>
    <m/>
    <s v="Inconnue"/>
    <m/>
    <s v="RAL9003"/>
    <m/>
    <m/>
    <m/>
    <m/>
  </r>
  <r>
    <s v="CEC"/>
    <s v="AKICD0004"/>
    <x v="3"/>
    <x v="2"/>
    <x v="5"/>
    <s v="CC"/>
    <s v="Fixe"/>
    <s v="Non"/>
    <s v="_"/>
    <x v="42"/>
    <n v="1628"/>
    <n v="125"/>
    <n v="1416"/>
    <x v="0"/>
    <s v="555/1075"/>
    <n v="884"/>
    <s v="455/975"/>
    <s v="_"/>
    <s v="_"/>
    <s v="_"/>
    <n v="25"/>
    <n v="1080"/>
    <n v="2120"/>
    <s v="_"/>
    <s v="_"/>
    <s v="Inconnue"/>
    <s v="_"/>
    <s v="RAL9016"/>
    <m/>
    <m/>
    <m/>
    <m/>
  </r>
  <r>
    <s v="CEC"/>
    <s v="AKICD0005"/>
    <x v="3"/>
    <x v="2"/>
    <x v="3"/>
    <s v="CC"/>
    <s v="Fixe"/>
    <s v="Non"/>
    <s v="_"/>
    <x v="43"/>
    <n v="1648"/>
    <n v="90"/>
    <n v="1471"/>
    <x v="0"/>
    <s v="555/1075"/>
    <n v="829"/>
    <s v="455/975"/>
    <s v="_"/>
    <s v="_"/>
    <s v="_"/>
    <n v="25"/>
    <n v="1080"/>
    <n v="2120"/>
    <s v="_"/>
    <s v="_"/>
    <s v="Inconnue"/>
    <s v="_"/>
    <s v="RAL9016"/>
    <m/>
    <m/>
    <m/>
    <m/>
  </r>
  <r>
    <s v="G303209"/>
    <s v="_"/>
    <x v="0"/>
    <x v="3"/>
    <x v="7"/>
    <s v="CC"/>
    <s v="Fixe"/>
    <s v="Non"/>
    <s v="NewWave"/>
    <x v="22"/>
    <n v="1648"/>
    <n v="90"/>
    <n v="1471"/>
    <x v="0"/>
    <n v="787"/>
    <n v="829"/>
    <n v="735"/>
    <n v="904"/>
    <s v="Fixe"/>
    <s v="Fixe"/>
    <n v="117"/>
    <n v="1033"/>
    <n v="2120"/>
    <n v="1520"/>
    <s v="_"/>
    <s v="44,5 kg"/>
    <s v="G303209 AVP11 MBZ RJ [2130x2300] m2.pdf"/>
    <s v="RAL9010"/>
    <m/>
    <s v="PAG"/>
    <s v="C00050180"/>
    <s v="C00050160"/>
  </r>
  <r>
    <n v="100108720"/>
    <s v="_"/>
    <x v="0"/>
    <x v="3"/>
    <x v="8"/>
    <s v="CC"/>
    <s v="Fixe"/>
    <s v="Non"/>
    <s v="NewWave"/>
    <x v="23"/>
    <n v="1648"/>
    <n v="90"/>
    <n v="1471"/>
    <x v="0"/>
    <s v="_"/>
    <n v="829"/>
    <s v="_"/>
    <s v="_"/>
    <s v="_"/>
    <s v="_"/>
    <s v="_"/>
    <s v="_"/>
    <m/>
    <n v="1520"/>
    <s v="_"/>
    <s v="Inconnue"/>
    <s v="_"/>
    <s v="RAL9010"/>
    <m/>
    <s v="YFFIPLAST"/>
    <s v="G305029"/>
    <m/>
  </r>
  <r>
    <s v="HSTD"/>
    <s v="_"/>
    <x v="1"/>
    <x v="3"/>
    <x v="9"/>
    <s v="CC"/>
    <s v="Fixe"/>
    <s v="Non"/>
    <s v="Trady"/>
    <x v="24"/>
    <n v="1628"/>
    <n v="125"/>
    <n v="1416"/>
    <x v="10"/>
    <n v="530"/>
    <n v="634"/>
    <s v="_"/>
    <n v="700"/>
    <n v="530"/>
    <n v="800"/>
    <n v="170"/>
    <n v="1035"/>
    <n v="2130"/>
    <n v="1520"/>
    <m/>
    <s v="Inconnue"/>
    <m/>
    <s v="RAL9010"/>
    <m/>
    <s v="YFFIPLAST"/>
    <m/>
    <m/>
  </r>
  <r>
    <s v="HSTD"/>
    <s v="_"/>
    <x v="1"/>
    <x v="3"/>
    <x v="9"/>
    <s v="CC"/>
    <s v="Fixe"/>
    <s v="Non"/>
    <s v="Trady"/>
    <x v="25"/>
    <n v="1628"/>
    <n v="125"/>
    <n v="1416"/>
    <x v="8"/>
    <n v="580"/>
    <n v="684"/>
    <s v="_"/>
    <n v="750"/>
    <n v="530"/>
    <n v="800"/>
    <n v="170"/>
    <n v="1035"/>
    <n v="2130"/>
    <n v="1520"/>
    <m/>
    <s v="Inconnue"/>
    <m/>
    <s v="RAL9010"/>
    <m/>
    <s v="YFFIPLAST"/>
    <m/>
    <m/>
  </r>
  <r>
    <s v="Spécifique"/>
    <s v="_"/>
    <x v="1"/>
    <x v="3"/>
    <x v="9"/>
    <s v="CC"/>
    <s v="Fixe"/>
    <s v="Non"/>
    <s v="Trady"/>
    <x v="26"/>
    <n v="1628"/>
    <n v="125"/>
    <n v="1416"/>
    <x v="1"/>
    <n v="630"/>
    <n v="734"/>
    <s v="_"/>
    <n v="800"/>
    <n v="530"/>
    <n v="800"/>
    <n v="170"/>
    <n v="1035"/>
    <n v="2130"/>
    <n v="1520"/>
    <m/>
    <s v="Inconnue"/>
    <m/>
    <s v="RAL9010"/>
    <m/>
    <s v="YFFIPLAST"/>
    <m/>
    <m/>
  </r>
  <r>
    <s v="HSTD"/>
    <s v="_"/>
    <x v="1"/>
    <x v="3"/>
    <x v="9"/>
    <s v="CC"/>
    <s v="Fixe"/>
    <s v="Non"/>
    <s v="Trady"/>
    <x v="27"/>
    <n v="1628"/>
    <n v="125"/>
    <n v="1416"/>
    <x v="2"/>
    <n v="680"/>
    <n v="784"/>
    <s v="_"/>
    <n v="850"/>
    <n v="530"/>
    <n v="800"/>
    <n v="170"/>
    <n v="1035"/>
    <n v="2130"/>
    <n v="1520"/>
    <m/>
    <s v="Inconnue"/>
    <m/>
    <s v="RAL9010"/>
    <m/>
    <s v="YFFIPLAST"/>
    <m/>
    <m/>
  </r>
  <r>
    <s v="HSTD"/>
    <s v="_"/>
    <x v="1"/>
    <x v="3"/>
    <x v="9"/>
    <s v="CC"/>
    <s v="Fixe"/>
    <s v="Non"/>
    <s v="Trady"/>
    <x v="28"/>
    <n v="1628"/>
    <n v="125"/>
    <n v="1416"/>
    <x v="3"/>
    <n v="730"/>
    <n v="834"/>
    <s v="_"/>
    <n v="900"/>
    <n v="530"/>
    <n v="800"/>
    <n v="170"/>
    <n v="1035"/>
    <n v="2130"/>
    <n v="1520"/>
    <m/>
    <s v="Inconnue"/>
    <m/>
    <s v="RAL9010"/>
    <m/>
    <s v="YFFIPLAST"/>
    <m/>
    <m/>
  </r>
  <r>
    <s v="G303202"/>
    <s v="_"/>
    <x v="1"/>
    <x v="3"/>
    <x v="9"/>
    <s v="CC"/>
    <s v="Fixe"/>
    <s v="Non"/>
    <s v="Trady"/>
    <x v="29"/>
    <n v="1628"/>
    <n v="125"/>
    <n v="1416"/>
    <x v="0"/>
    <n v="780"/>
    <n v="884"/>
    <n v="725"/>
    <n v="950"/>
    <n v="530"/>
    <n v="800"/>
    <n v="170"/>
    <n v="1035"/>
    <n v="2130"/>
    <n v="1520"/>
    <s v="D204208"/>
    <s v="'32'"/>
    <s v="G303202 AVP MBZ-VW 3S Ht950 Pf1035 La2130 FGV2010 m1.pdf"/>
    <s v="RAL9010"/>
    <m/>
    <s v="YFFIPLAST"/>
    <m/>
    <m/>
  </r>
  <r>
    <s v="HSTD"/>
    <s v="_"/>
    <x v="1"/>
    <x v="3"/>
    <x v="9"/>
    <s v="CC"/>
    <s v="Fixe"/>
    <s v="Non"/>
    <s v="Trady"/>
    <x v="30"/>
    <n v="1628"/>
    <n v="125"/>
    <n v="1416"/>
    <x v="4"/>
    <n v="830"/>
    <n v="934"/>
    <s v="_"/>
    <n v="1000"/>
    <n v="530"/>
    <n v="800"/>
    <n v="170"/>
    <n v="1035"/>
    <n v="2130"/>
    <n v="1520"/>
    <m/>
    <s v="Inconnue"/>
    <m/>
    <s v="RAL9010"/>
    <m/>
    <s v="YFFIPLAST"/>
    <m/>
    <m/>
  </r>
  <r>
    <s v="HSTD"/>
    <s v="_"/>
    <x v="1"/>
    <x v="3"/>
    <x v="9"/>
    <s v="CC"/>
    <s v="Fixe"/>
    <s v="Non"/>
    <s v="Trady"/>
    <x v="31"/>
    <n v="1628"/>
    <n v="125"/>
    <n v="1416"/>
    <x v="5"/>
    <n v="880"/>
    <n v="984"/>
    <s v="_"/>
    <n v="1050"/>
    <n v="530"/>
    <n v="1050"/>
    <n v="170"/>
    <n v="1035"/>
    <n v="2130"/>
    <n v="1520"/>
    <m/>
    <s v="Inconnue"/>
    <m/>
    <s v="RAL9010"/>
    <m/>
    <s v="YFFIPLAST"/>
    <m/>
    <m/>
  </r>
  <r>
    <s v="HSTD"/>
    <s v="_"/>
    <x v="1"/>
    <x v="3"/>
    <x v="9"/>
    <s v="CC"/>
    <s v="Fixe"/>
    <s v="Non"/>
    <s v="Trady"/>
    <x v="32"/>
    <n v="1628"/>
    <n v="125"/>
    <n v="1416"/>
    <x v="6"/>
    <n v="930"/>
    <n v="1034"/>
    <s v="_"/>
    <n v="1100"/>
    <n v="530"/>
    <n v="1050"/>
    <n v="170"/>
    <n v="1035"/>
    <n v="2130"/>
    <n v="1520"/>
    <m/>
    <s v="Inconnue"/>
    <m/>
    <s v="RAL9010"/>
    <m/>
    <s v="YFFIPLAST"/>
    <m/>
    <m/>
  </r>
  <r>
    <s v="HSTD"/>
    <s v="_"/>
    <x v="1"/>
    <x v="3"/>
    <x v="9"/>
    <s v="CC"/>
    <s v="Fixe"/>
    <s v="Non"/>
    <s v="Trady"/>
    <x v="33"/>
    <n v="1628"/>
    <n v="125"/>
    <n v="1416"/>
    <x v="7"/>
    <n v="980"/>
    <n v="1084"/>
    <m/>
    <n v="1150"/>
    <n v="530"/>
    <n v="1050"/>
    <n v="170"/>
    <n v="1035"/>
    <n v="2130"/>
    <n v="1520"/>
    <m/>
    <s v="Inconnue"/>
    <m/>
    <s v="RAL9010"/>
    <m/>
    <s v="YFFIPLAST"/>
    <m/>
    <m/>
  </r>
  <r>
    <s v="HSTD"/>
    <s v="_"/>
    <x v="1"/>
    <x v="3"/>
    <x v="7"/>
    <s v="CC"/>
    <s v="Fixe"/>
    <s v="Non"/>
    <s v="Trady"/>
    <x v="34"/>
    <n v="1648"/>
    <n v="90"/>
    <n v="1471"/>
    <x v="8"/>
    <n v="530"/>
    <n v="629"/>
    <s v="_"/>
    <n v="700"/>
    <n v="530"/>
    <n v="800"/>
    <n v="170"/>
    <n v="1035"/>
    <n v="2130"/>
    <n v="1540"/>
    <m/>
    <s v="Inconnue"/>
    <m/>
    <s v="RAL9010"/>
    <m/>
    <s v="YFFIPLAST"/>
    <m/>
    <m/>
  </r>
  <r>
    <s v="Spécifique"/>
    <s v="_"/>
    <x v="1"/>
    <x v="3"/>
    <x v="7"/>
    <s v="CC"/>
    <s v="Fixe"/>
    <s v="Non"/>
    <s v="Trady"/>
    <x v="35"/>
    <n v="1648"/>
    <n v="90"/>
    <n v="1471"/>
    <x v="1"/>
    <n v="580"/>
    <n v="679"/>
    <s v="_"/>
    <n v="750"/>
    <n v="530"/>
    <n v="800"/>
    <n v="170"/>
    <n v="1035"/>
    <n v="2130"/>
    <n v="1540"/>
    <m/>
    <s v="Inconnue"/>
    <m/>
    <s v="RAL9010"/>
    <m/>
    <s v="YFFIPLAST"/>
    <m/>
    <m/>
  </r>
  <r>
    <s v="HSTD"/>
    <s v="_"/>
    <x v="1"/>
    <x v="3"/>
    <x v="7"/>
    <s v="CC"/>
    <s v="Fixe"/>
    <s v="Non"/>
    <s v="Trady"/>
    <x v="36"/>
    <n v="1648"/>
    <n v="90"/>
    <n v="1471"/>
    <x v="2"/>
    <n v="630"/>
    <n v="729"/>
    <m/>
    <n v="800"/>
    <n v="530"/>
    <n v="800"/>
    <n v="170"/>
    <n v="1035"/>
    <n v="2130"/>
    <n v="1540"/>
    <m/>
    <s v="Inconnue"/>
    <m/>
    <s v="RAL9010"/>
    <m/>
    <s v="YFFIPLAST"/>
    <m/>
    <m/>
  </r>
  <r>
    <s v="HSTD"/>
    <s v="_"/>
    <x v="1"/>
    <x v="3"/>
    <x v="7"/>
    <s v="CC"/>
    <s v="Fixe"/>
    <s v="Non"/>
    <s v="Trady"/>
    <x v="37"/>
    <n v="1648"/>
    <n v="90"/>
    <n v="1471"/>
    <x v="3"/>
    <n v="680"/>
    <n v="779"/>
    <s v="_"/>
    <n v="850"/>
    <n v="530"/>
    <n v="800"/>
    <n v="170"/>
    <n v="1035"/>
    <n v="2130"/>
    <n v="1540"/>
    <m/>
    <s v="Inconnue"/>
    <m/>
    <s v="RAL9010"/>
    <m/>
    <s v="YFFIPLAST"/>
    <m/>
    <m/>
  </r>
  <r>
    <s v="G303201"/>
    <s v="_"/>
    <x v="1"/>
    <x v="3"/>
    <x v="7"/>
    <s v="CC"/>
    <s v="Fixe"/>
    <s v="Non"/>
    <s v="Trady"/>
    <x v="44"/>
    <n v="1648"/>
    <n v="90"/>
    <n v="1471"/>
    <x v="0"/>
    <n v="760"/>
    <n v="829"/>
    <n v="715"/>
    <n v="930"/>
    <n v="530"/>
    <n v="800"/>
    <n v="170"/>
    <n v="1035"/>
    <n v="2130"/>
    <n v="1540"/>
    <s v="D204203"/>
    <s v="Inconnue"/>
    <s v="G303201 AVP IVECO-MASCOTT-MBZ5 Ht930 Pf1035 La2130 FGV2010 m1.pdf"/>
    <s v="RAL9010"/>
    <m/>
    <s v="YFFIPLAST"/>
    <m/>
    <m/>
  </r>
  <r>
    <s v="HSTD"/>
    <s v="_"/>
    <x v="1"/>
    <x v="3"/>
    <x v="7"/>
    <s v="CC"/>
    <s v="Fixe"/>
    <s v="Non"/>
    <s v="Trady"/>
    <x v="38"/>
    <n v="1648"/>
    <n v="90"/>
    <n v="1471"/>
    <x v="4"/>
    <n v="780"/>
    <n v="879"/>
    <s v="_"/>
    <n v="950"/>
    <n v="530"/>
    <n v="800"/>
    <n v="170"/>
    <n v="1035"/>
    <n v="2130"/>
    <n v="1540"/>
    <m/>
    <s v="Inconnue"/>
    <m/>
    <s v="RAL9010"/>
    <m/>
    <s v="YFFIPLAST"/>
    <m/>
    <m/>
  </r>
  <r>
    <s v="HSTD"/>
    <s v="_"/>
    <x v="1"/>
    <x v="3"/>
    <x v="7"/>
    <s v="CC"/>
    <s v="Fixe"/>
    <s v="Non"/>
    <s v="Trady"/>
    <x v="39"/>
    <n v="1648"/>
    <n v="90"/>
    <n v="1471"/>
    <x v="5"/>
    <n v="830"/>
    <n v="929"/>
    <s v="_"/>
    <n v="1000"/>
    <n v="530"/>
    <n v="1050"/>
    <n v="170"/>
    <n v="1035"/>
    <n v="2130"/>
    <n v="1540"/>
    <m/>
    <s v="Inconnue"/>
    <m/>
    <s v="RAL9010"/>
    <m/>
    <s v="YFFIPLAST"/>
    <m/>
    <m/>
  </r>
  <r>
    <s v="HSTD"/>
    <s v="_"/>
    <x v="1"/>
    <x v="3"/>
    <x v="7"/>
    <s v="CC"/>
    <s v="Fixe"/>
    <s v="Non"/>
    <s v="Trady"/>
    <x v="40"/>
    <n v="1648"/>
    <n v="90"/>
    <n v="1471"/>
    <x v="6"/>
    <n v="880"/>
    <n v="979"/>
    <s v="_"/>
    <n v="1050"/>
    <n v="530"/>
    <n v="1050"/>
    <n v="170"/>
    <n v="1035"/>
    <n v="2130"/>
    <n v="1540"/>
    <m/>
    <s v="Inconnue"/>
    <m/>
    <s v="RAL9010"/>
    <m/>
    <s v="YFFIPLAST"/>
    <m/>
    <m/>
  </r>
  <r>
    <s v="HSTD"/>
    <s v="_"/>
    <x v="1"/>
    <x v="3"/>
    <x v="7"/>
    <s v="CC"/>
    <s v="Fixe"/>
    <s v="Non"/>
    <s v="Trady"/>
    <x v="41"/>
    <n v="1648"/>
    <n v="90"/>
    <n v="1471"/>
    <x v="7"/>
    <n v="930"/>
    <n v="1029"/>
    <s v="_"/>
    <n v="1100"/>
    <n v="530"/>
    <n v="1050"/>
    <n v="170"/>
    <n v="1035"/>
    <n v="2130"/>
    <n v="1540"/>
    <m/>
    <s v="Inconnue"/>
    <m/>
    <s v="RAL9010"/>
    <m/>
    <s v="YFFIPLAST"/>
    <m/>
    <m/>
  </r>
  <r>
    <s v="CEC"/>
    <s v="AKICD0004"/>
    <x v="3"/>
    <x v="3"/>
    <x v="9"/>
    <s v="CC"/>
    <s v="Fixe"/>
    <s v="Non"/>
    <s v="_"/>
    <x v="42"/>
    <n v="1628"/>
    <n v="125"/>
    <n v="1416"/>
    <x v="0"/>
    <s v="555/1075"/>
    <n v="884"/>
    <s v="455/975"/>
    <s v="_"/>
    <s v="_"/>
    <s v="_"/>
    <n v="25"/>
    <n v="1080"/>
    <n v="2120"/>
    <m/>
    <s v="_"/>
    <s v="Inconnue"/>
    <s v="_"/>
    <s v="RAL9016"/>
    <m/>
    <m/>
    <m/>
    <m/>
  </r>
  <r>
    <s v="CEC"/>
    <s v="AKICD0005"/>
    <x v="3"/>
    <x v="3"/>
    <x v="7"/>
    <s v="CC"/>
    <s v="Fixe"/>
    <s v="Non"/>
    <s v="_"/>
    <x v="43"/>
    <n v="1648"/>
    <n v="90"/>
    <n v="1471"/>
    <x v="0"/>
    <s v="555/1075"/>
    <n v="829"/>
    <s v="455/975"/>
    <s v="_"/>
    <s v="_"/>
    <s v="_"/>
    <n v="25"/>
    <n v="1080"/>
    <n v="2120"/>
    <m/>
    <s v="_"/>
    <s v="Inconnue"/>
    <s v="_"/>
    <s v="RAL9016"/>
    <m/>
    <m/>
    <m/>
    <m/>
  </r>
  <r>
    <s v="Novi"/>
    <s v="24.315.1000"/>
    <x v="2"/>
    <x v="3"/>
    <x v="10"/>
    <s v="CC"/>
    <s v="Fixe"/>
    <s v="Non"/>
    <s v="_"/>
    <x v="19"/>
    <n v="1648"/>
    <n v="90"/>
    <n v="1471"/>
    <x v="7"/>
    <n v="1000"/>
    <n v="1029"/>
    <n v="930"/>
    <n v="1050"/>
    <s v="_"/>
    <s v="_"/>
    <n v="50"/>
    <s v="_"/>
    <n v="2080"/>
    <n v="1500"/>
    <m/>
    <s v="Inconnue"/>
    <s v="_"/>
    <s v="RAL9003"/>
    <m/>
    <m/>
    <m/>
    <m/>
  </r>
  <r>
    <s v="Novi"/>
    <s v="24.315.950"/>
    <x v="2"/>
    <x v="3"/>
    <x v="10"/>
    <s v="CC"/>
    <s v="Fixe"/>
    <s v="Non"/>
    <s v="_"/>
    <x v="19"/>
    <n v="1648"/>
    <n v="90"/>
    <n v="1471"/>
    <x v="6"/>
    <n v="950"/>
    <n v="979"/>
    <s v="_"/>
    <n v="1000"/>
    <s v="_"/>
    <s v="_"/>
    <n v="50"/>
    <s v="_"/>
    <n v="2080"/>
    <n v="1500"/>
    <m/>
    <s v="Inconnue"/>
    <s v="_"/>
    <s v="RAL9003"/>
    <m/>
    <m/>
    <m/>
    <m/>
  </r>
  <r>
    <s v="Novi"/>
    <s v="24.315.900"/>
    <x v="2"/>
    <x v="3"/>
    <x v="10"/>
    <s v="CC"/>
    <s v="Fixe"/>
    <s v="Non"/>
    <s v="_"/>
    <x v="19"/>
    <n v="1648"/>
    <n v="90"/>
    <n v="1471"/>
    <x v="5"/>
    <n v="900"/>
    <n v="929"/>
    <s v="_"/>
    <n v="950"/>
    <s v="_"/>
    <s v="_"/>
    <n v="50"/>
    <s v="_"/>
    <n v="2080"/>
    <n v="1500"/>
    <s v="_"/>
    <s v="45 kg"/>
    <s v="_"/>
    <s v="RAL9003"/>
    <m/>
    <m/>
    <m/>
    <m/>
  </r>
  <r>
    <s v="Novi"/>
    <s v="24.315.850"/>
    <x v="2"/>
    <x v="3"/>
    <x v="10"/>
    <s v="CC"/>
    <s v="Fixe"/>
    <s v="Non"/>
    <s v="_"/>
    <x v="19"/>
    <n v="1648"/>
    <n v="90"/>
    <n v="1471"/>
    <x v="4"/>
    <n v="850"/>
    <n v="879"/>
    <s v="_"/>
    <n v="900"/>
    <s v="_"/>
    <s v="_"/>
    <n v="50"/>
    <s v="_"/>
    <n v="2080"/>
    <n v="1500"/>
    <m/>
    <s v="Inconnue"/>
    <s v="_"/>
    <s v="RAL9003"/>
    <m/>
    <m/>
    <m/>
    <m/>
  </r>
  <r>
    <s v="Novi"/>
    <s v="24.315.800"/>
    <x v="2"/>
    <x v="3"/>
    <x v="10"/>
    <s v="CC"/>
    <s v="Fixe"/>
    <s v="Non"/>
    <s v="_"/>
    <x v="19"/>
    <n v="1648"/>
    <n v="90"/>
    <n v="1471"/>
    <x v="0"/>
    <n v="800"/>
    <n v="829"/>
    <s v="_"/>
    <n v="850"/>
    <s v="_"/>
    <s v="_"/>
    <n v="50"/>
    <s v="_"/>
    <n v="2080"/>
    <n v="1500"/>
    <m/>
    <s v="Inconnue"/>
    <s v="_"/>
    <s v="RAL9003"/>
    <m/>
    <m/>
    <m/>
    <m/>
  </r>
  <r>
    <s v="Novi"/>
    <s v="24.315.750"/>
    <x v="2"/>
    <x v="3"/>
    <x v="10"/>
    <s v="CC"/>
    <s v="Fixe"/>
    <s v="Non"/>
    <s v="_"/>
    <x v="19"/>
    <n v="1648"/>
    <n v="90"/>
    <n v="1471"/>
    <x v="3"/>
    <n v="750"/>
    <n v="779"/>
    <s v="_"/>
    <n v="800"/>
    <s v="_"/>
    <s v="_"/>
    <n v="50"/>
    <s v="_"/>
    <n v="2080"/>
    <n v="1500"/>
    <s v="_"/>
    <s v="40 kg"/>
    <s v="_"/>
    <s v="RAL9003"/>
    <m/>
    <m/>
    <m/>
    <m/>
  </r>
  <r>
    <s v="Novi"/>
    <s v="24.315.700"/>
    <x v="2"/>
    <x v="3"/>
    <x v="10"/>
    <s v="CC"/>
    <s v="Fixe"/>
    <s v="Non"/>
    <s v="_"/>
    <x v="19"/>
    <n v="1648"/>
    <n v="90"/>
    <n v="1471"/>
    <x v="2"/>
    <n v="700"/>
    <n v="729"/>
    <s v="_"/>
    <n v="750"/>
    <s v="_"/>
    <s v="_"/>
    <n v="50"/>
    <s v="_"/>
    <n v="2080"/>
    <n v="1500"/>
    <m/>
    <s v="Inconnue"/>
    <s v="_"/>
    <s v="RAL9003"/>
    <m/>
    <m/>
    <m/>
    <m/>
  </r>
  <r>
    <s v="Novi"/>
    <s v="24.315.650"/>
    <x v="2"/>
    <x v="3"/>
    <x v="10"/>
    <s v="CC"/>
    <s v="Fixe"/>
    <s v="Non"/>
    <s v="_"/>
    <x v="19"/>
    <n v="1648"/>
    <n v="90"/>
    <n v="1471"/>
    <x v="1"/>
    <n v="650"/>
    <n v="679"/>
    <s v="_"/>
    <n v="700"/>
    <s v="_"/>
    <s v="_"/>
    <n v="50"/>
    <s v="_"/>
    <n v="2080"/>
    <n v="1500"/>
    <s v="_"/>
    <s v="35 kg"/>
    <s v="_"/>
    <s v="RAL9003"/>
    <m/>
    <m/>
    <m/>
    <m/>
  </r>
  <r>
    <s v="Novi"/>
    <s v="24.315.600"/>
    <x v="2"/>
    <x v="3"/>
    <x v="10"/>
    <s v="CC"/>
    <s v="Fixe"/>
    <s v="Non"/>
    <s v="_"/>
    <x v="19"/>
    <n v="1648"/>
    <n v="90"/>
    <n v="1471"/>
    <x v="8"/>
    <n v="600"/>
    <n v="629"/>
    <s v="_"/>
    <n v="650"/>
    <s v="_"/>
    <s v="_"/>
    <n v="50"/>
    <s v="_"/>
    <n v="2080"/>
    <n v="1500"/>
    <m/>
    <s v="Inconnue"/>
    <s v="_"/>
    <s v="RAL9003"/>
    <m/>
    <m/>
    <m/>
    <m/>
  </r>
  <r>
    <s v="Novi"/>
    <s v="24.315.550"/>
    <x v="2"/>
    <x v="3"/>
    <x v="10"/>
    <s v="CC"/>
    <s v="Fixe"/>
    <s v="Non"/>
    <s v="_"/>
    <x v="19"/>
    <n v="1648"/>
    <n v="90"/>
    <n v="1471"/>
    <x v="10"/>
    <n v="550"/>
    <n v="579"/>
    <s v="_"/>
    <n v="600"/>
    <s v="_"/>
    <s v="_"/>
    <n v="50"/>
    <s v="_"/>
    <n v="2080"/>
    <n v="1500"/>
    <s v="_"/>
    <s v="30 kg"/>
    <s v="_"/>
    <s v="RAL9003"/>
    <m/>
    <m/>
    <m/>
    <m/>
  </r>
  <r>
    <s v="Novi"/>
    <s v="24.315.500"/>
    <x v="2"/>
    <x v="3"/>
    <x v="10"/>
    <s v="CC"/>
    <s v="Fixe"/>
    <s v="Non"/>
    <s v="_"/>
    <x v="19"/>
    <n v="1648"/>
    <n v="90"/>
    <n v="1471"/>
    <x v="9"/>
    <n v="500"/>
    <n v="529"/>
    <n v="430"/>
    <n v="550"/>
    <s v="_"/>
    <s v="_"/>
    <n v="50"/>
    <s v="_"/>
    <n v="2080"/>
    <n v="1500"/>
    <m/>
    <s v="Inconnue"/>
    <s v="_"/>
    <s v="RAL9003"/>
    <m/>
    <m/>
    <m/>
    <m/>
  </r>
  <r>
    <s v="Novi"/>
    <s v="24.135.1000"/>
    <x v="2"/>
    <x v="3"/>
    <x v="11"/>
    <s v="CC"/>
    <s v="Fixe"/>
    <s v="Non (ou option)"/>
    <s v="_"/>
    <x v="19"/>
    <n v="1580"/>
    <n v="125"/>
    <n v="1368"/>
    <x v="5"/>
    <n v="1000"/>
    <n v="1032"/>
    <n v="930"/>
    <n v="1050"/>
    <s v="_"/>
    <s v="_"/>
    <n v="50"/>
    <s v="_"/>
    <n v="2090"/>
    <n v="1415"/>
    <m/>
    <s v="Inconnue"/>
    <s v="CATALOGUE 2018-Capucine CC-NOVIPLAST"/>
    <s v="RAL9003"/>
    <s v="Après 2017"/>
    <m/>
    <m/>
    <m/>
  </r>
  <r>
    <s v="Novi"/>
    <s v="24.135.950"/>
    <x v="2"/>
    <x v="3"/>
    <x v="11"/>
    <s v="CC"/>
    <s v="Fixe"/>
    <s v="Non (ou option)"/>
    <s v="_"/>
    <x v="19"/>
    <n v="1580"/>
    <n v="125"/>
    <n v="1368"/>
    <x v="4"/>
    <n v="950"/>
    <n v="982"/>
    <m/>
    <n v="1000"/>
    <s v="_"/>
    <s v="_"/>
    <n v="50"/>
    <s v="_"/>
    <n v="2090"/>
    <n v="1415"/>
    <m/>
    <s v="Inconnue"/>
    <m/>
    <s v="RAL9003"/>
    <e v="#REF!"/>
    <m/>
    <m/>
    <m/>
  </r>
  <r>
    <n v="100162610"/>
    <s v="24.410"/>
    <x v="2"/>
    <x v="3"/>
    <x v="11"/>
    <s v="CC"/>
    <s v="Fixe"/>
    <s v="Non (ou option)"/>
    <s v="_"/>
    <x v="19"/>
    <n v="1580"/>
    <n v="125"/>
    <n v="1368"/>
    <x v="0"/>
    <n v="900"/>
    <n v="932"/>
    <n v="830"/>
    <n v="950"/>
    <s v="_"/>
    <s v="_"/>
    <n v="50"/>
    <s v="_"/>
    <n v="2090"/>
    <n v="1415"/>
    <s v="_"/>
    <s v="Inconnue"/>
    <m/>
    <s v="RAL9003"/>
    <e v="#REF!"/>
    <m/>
    <m/>
    <m/>
  </r>
  <r>
    <s v="Novi"/>
    <s v="24.135.850"/>
    <x v="2"/>
    <x v="3"/>
    <x v="11"/>
    <s v="CC"/>
    <s v="Fixe"/>
    <s v="Non (ou option)"/>
    <s v="_"/>
    <x v="19"/>
    <n v="1580"/>
    <n v="125"/>
    <n v="1368"/>
    <x v="3"/>
    <n v="850"/>
    <n v="882"/>
    <m/>
    <n v="900"/>
    <s v="_"/>
    <s v="_"/>
    <n v="50"/>
    <s v="_"/>
    <n v="2090"/>
    <n v="1415"/>
    <m/>
    <s v="Inconnue"/>
    <m/>
    <s v="RAL9003"/>
    <e v="#REF!"/>
    <m/>
    <m/>
    <m/>
  </r>
  <r>
    <s v="Novi"/>
    <s v="24.135.800"/>
    <x v="2"/>
    <x v="3"/>
    <x v="11"/>
    <s v="CC"/>
    <s v="Fixe"/>
    <s v="Non (ou option)"/>
    <s v="_"/>
    <x v="19"/>
    <n v="1580"/>
    <n v="125"/>
    <n v="1368"/>
    <x v="2"/>
    <n v="800"/>
    <n v="832"/>
    <n v="680"/>
    <n v="850"/>
    <s v="_"/>
    <s v="_"/>
    <n v="50"/>
    <s v="_"/>
    <n v="2090"/>
    <n v="1415"/>
    <s v="_"/>
    <s v="Inconnue"/>
    <m/>
    <s v="RAL9003"/>
    <e v="#REF!"/>
    <m/>
    <m/>
    <m/>
  </r>
  <r>
    <s v="Novi"/>
    <s v="24.135.750"/>
    <x v="2"/>
    <x v="3"/>
    <x v="11"/>
    <s v="CC"/>
    <s v="Fixe"/>
    <s v="Non (ou option)"/>
    <s v="_"/>
    <x v="19"/>
    <n v="1580"/>
    <n v="125"/>
    <n v="1368"/>
    <x v="1"/>
    <n v="750"/>
    <n v="782"/>
    <m/>
    <n v="800"/>
    <s v="_"/>
    <s v="_"/>
    <n v="50"/>
    <s v="_"/>
    <n v="2090"/>
    <n v="1415"/>
    <m/>
    <s v="Inconnue"/>
    <m/>
    <s v="RAL9003"/>
    <e v="#REF!"/>
    <m/>
    <m/>
    <m/>
  </r>
  <r>
    <s v="Novi"/>
    <s v="24.135.700"/>
    <x v="2"/>
    <x v="3"/>
    <x v="11"/>
    <s v="CC"/>
    <s v="Fixe"/>
    <s v="Non (ou option)"/>
    <s v="_"/>
    <x v="19"/>
    <n v="1580"/>
    <n v="125"/>
    <n v="1368"/>
    <x v="8"/>
    <n v="700"/>
    <n v="732"/>
    <n v="580"/>
    <n v="750"/>
    <s v="_"/>
    <s v="_"/>
    <n v="50"/>
    <s v="_"/>
    <n v="2090"/>
    <n v="1415"/>
    <s v="_"/>
    <s v="Inconnue"/>
    <m/>
    <s v="RAL9003"/>
    <e v="#REF!"/>
    <m/>
    <m/>
    <m/>
  </r>
  <r>
    <s v="Novi"/>
    <s v="24.135.650"/>
    <x v="2"/>
    <x v="3"/>
    <x v="11"/>
    <s v="CC"/>
    <s v="Fixe"/>
    <s v="Non (ou option)"/>
    <s v="_"/>
    <x v="19"/>
    <n v="1580"/>
    <n v="125"/>
    <n v="1368"/>
    <x v="10"/>
    <n v="650"/>
    <n v="682"/>
    <m/>
    <n v="700"/>
    <s v="_"/>
    <s v="_"/>
    <n v="50"/>
    <s v="_"/>
    <n v="2090"/>
    <n v="1415"/>
    <m/>
    <s v="Inconnue"/>
    <m/>
    <s v="RAL9003"/>
    <e v="#REF!"/>
    <m/>
    <m/>
    <m/>
  </r>
  <r>
    <s v="Novi"/>
    <s v="24.135.600"/>
    <x v="2"/>
    <x v="3"/>
    <x v="11"/>
    <s v="CC"/>
    <s v="Fixe"/>
    <s v="Non (ou option)"/>
    <s v="_"/>
    <x v="19"/>
    <n v="1580"/>
    <n v="125"/>
    <n v="1368"/>
    <x v="9"/>
    <n v="600"/>
    <n v="632"/>
    <n v="480"/>
    <n v="650"/>
    <s v="_"/>
    <s v="_"/>
    <n v="50"/>
    <s v="_"/>
    <n v="2090"/>
    <n v="1415"/>
    <s v="_"/>
    <s v="Inconnue"/>
    <m/>
    <s v="RAL9003"/>
    <e v="#REF!"/>
    <m/>
    <m/>
    <m/>
  </r>
  <r>
    <s v="Novi"/>
    <s v="24.135.550"/>
    <x v="2"/>
    <x v="3"/>
    <x v="11"/>
    <s v="CC"/>
    <s v="Fixe"/>
    <s v="Non (ou option)"/>
    <s v="_"/>
    <x v="19"/>
    <n v="1580"/>
    <n v="125"/>
    <n v="1368"/>
    <x v="14"/>
    <n v="550"/>
    <n v="582"/>
    <m/>
    <n v="600"/>
    <s v="_"/>
    <s v="_"/>
    <n v="50"/>
    <s v="_"/>
    <n v="2090"/>
    <n v="1415"/>
    <m/>
    <s v="Inconnue"/>
    <m/>
    <s v="RAL9003"/>
    <e v="#REF!"/>
    <m/>
    <m/>
    <m/>
  </r>
  <r>
    <s v="Novi"/>
    <s v="24.135.500"/>
    <x v="2"/>
    <x v="3"/>
    <x v="11"/>
    <s v="CC"/>
    <s v="Fixe"/>
    <s v="Non (ou option)"/>
    <s v="_"/>
    <x v="19"/>
    <n v="1580"/>
    <n v="125"/>
    <n v="1368"/>
    <x v="11"/>
    <n v="500"/>
    <n v="532"/>
    <n v="430"/>
    <n v="550"/>
    <s v="_"/>
    <s v="_"/>
    <n v="50"/>
    <s v="_"/>
    <n v="2090"/>
    <n v="1415"/>
    <m/>
    <s v="Inconnue"/>
    <m/>
    <s v="RAL9003"/>
    <e v="#REF!"/>
    <m/>
    <m/>
    <m/>
  </r>
  <r>
    <n v="100162610"/>
    <s v="24.415"/>
    <x v="2"/>
    <x v="4"/>
    <x v="12"/>
    <s v="CC"/>
    <s v="Fixe"/>
    <s v="Non (ou option)"/>
    <s v="_"/>
    <x v="19"/>
    <n v="1580"/>
    <n v="125"/>
    <n v="1368"/>
    <x v="0"/>
    <n v="878"/>
    <n v="932"/>
    <n v="830"/>
    <n v="928"/>
    <s v="_"/>
    <s v="_"/>
    <n v="50"/>
    <s v="_"/>
    <n v="2080"/>
    <n v="1415"/>
    <m/>
    <s v="Inconnue"/>
    <m/>
    <s v="RAL9003"/>
    <e v="#REF!"/>
    <m/>
    <m/>
    <m/>
  </r>
  <r>
    <s v="Novi"/>
    <s v="24.411"/>
    <x v="2"/>
    <x v="4"/>
    <x v="12"/>
    <s v="CC"/>
    <s v="Fixe"/>
    <s v="Non (ou option)"/>
    <s v="_"/>
    <x v="19"/>
    <n v="1580"/>
    <n v="125"/>
    <n v="1368"/>
    <x v="2"/>
    <n v="750"/>
    <n v="832"/>
    <n v="680"/>
    <n v="800"/>
    <s v="_"/>
    <s v="_"/>
    <n v="50"/>
    <s v="_"/>
    <n v="2080"/>
    <n v="1415"/>
    <m/>
    <s v="Inconnue"/>
    <m/>
    <s v="RAL9003"/>
    <e v="#REF!"/>
    <m/>
    <m/>
    <m/>
  </r>
  <r>
    <s v="Novi"/>
    <s v="24.412"/>
    <x v="2"/>
    <x v="4"/>
    <x v="12"/>
    <s v="CC"/>
    <s v="Fixe"/>
    <s v="Non (ou option)"/>
    <s v="_"/>
    <x v="19"/>
    <n v="1580"/>
    <n v="125"/>
    <n v="1368"/>
    <x v="8"/>
    <n v="650"/>
    <n v="732"/>
    <n v="580"/>
    <n v="700"/>
    <s v="_"/>
    <s v="_"/>
    <n v="50"/>
    <s v="_"/>
    <n v="2080"/>
    <n v="1415"/>
    <m/>
    <s v="Inconnue"/>
    <m/>
    <s v="RAL9003"/>
    <e v="#REF!"/>
    <m/>
    <m/>
    <m/>
  </r>
  <r>
    <s v="Novi"/>
    <s v="24.413"/>
    <x v="2"/>
    <x v="4"/>
    <x v="12"/>
    <s v="CC"/>
    <s v="Fixe"/>
    <s v="Non (ou option)"/>
    <s v="_"/>
    <x v="19"/>
    <n v="1580"/>
    <n v="125"/>
    <n v="1368"/>
    <x v="9"/>
    <n v="550"/>
    <n v="632"/>
    <n v="480"/>
    <n v="600"/>
    <s v="_"/>
    <s v="_"/>
    <n v="50"/>
    <s v="_"/>
    <n v="2080"/>
    <n v="1415"/>
    <m/>
    <s v="Inconnue"/>
    <m/>
    <s v="RAL9003"/>
    <e v="#REF!"/>
    <m/>
    <m/>
    <m/>
  </r>
  <r>
    <s v="Novi"/>
    <s v="24.625.500"/>
    <x v="2"/>
    <x v="5"/>
    <x v="13"/>
    <s v="CC"/>
    <s v="Fixe"/>
    <s v="Non"/>
    <s v="_"/>
    <x v="10"/>
    <n v="1569"/>
    <n v="90"/>
    <n v="1392"/>
    <x v="14"/>
    <n v="500"/>
    <n v="558"/>
    <s v="_"/>
    <n v="560"/>
    <s v="_"/>
    <s v="_"/>
    <n v="60"/>
    <s v="_"/>
    <n v="2090"/>
    <n v="1450"/>
    <m/>
    <s v="Inconnue"/>
    <m/>
    <s v="RAL9003"/>
    <s v="Après 2010"/>
    <m/>
    <m/>
    <m/>
  </r>
  <r>
    <s v="Novi"/>
    <s v="24.625.550"/>
    <x v="2"/>
    <x v="5"/>
    <x v="13"/>
    <s v="CC"/>
    <s v="Fixe"/>
    <s v="Non"/>
    <s v="_"/>
    <x v="10"/>
    <n v="1569"/>
    <n v="90"/>
    <n v="1392"/>
    <x v="9"/>
    <n v="550"/>
    <n v="608"/>
    <n v="480"/>
    <n v="610"/>
    <s v="_"/>
    <s v="_"/>
    <n v="60"/>
    <s v="_"/>
    <n v="2090"/>
    <n v="1450"/>
    <s v="_"/>
    <s v="30 kg"/>
    <m/>
    <s v="RAL9003"/>
    <s v="Après 2010"/>
    <m/>
    <m/>
    <m/>
  </r>
  <r>
    <s v="Novi"/>
    <s v="24.625.600"/>
    <x v="2"/>
    <x v="5"/>
    <x v="13"/>
    <s v="CC"/>
    <s v="Fixe"/>
    <s v="Non"/>
    <s v="_"/>
    <x v="10"/>
    <n v="1569"/>
    <n v="90"/>
    <n v="1392"/>
    <x v="10"/>
    <n v="600"/>
    <n v="658"/>
    <s v="_"/>
    <n v="660"/>
    <s v="_"/>
    <s v="_"/>
    <n v="60"/>
    <s v="_"/>
    <n v="2090"/>
    <n v="1450"/>
    <m/>
    <s v="Inconnue"/>
    <m/>
    <s v="RAL9003"/>
    <s v="Après 2010"/>
    <m/>
    <m/>
    <m/>
  </r>
  <r>
    <s v="Novi"/>
    <s v="24.625.650"/>
    <x v="2"/>
    <x v="5"/>
    <x v="13"/>
    <s v="CC"/>
    <s v="Fixe"/>
    <s v="Non"/>
    <s v="_"/>
    <x v="10"/>
    <n v="1569"/>
    <n v="90"/>
    <n v="1392"/>
    <x v="8"/>
    <n v="650"/>
    <n v="708"/>
    <n v="580"/>
    <n v="710"/>
    <s v="_"/>
    <s v="_"/>
    <n v="60"/>
    <s v="_"/>
    <n v="2090"/>
    <n v="1450"/>
    <s v="_"/>
    <s v="35 kg"/>
    <m/>
    <s v="RAL9003"/>
    <s v="Après 2010"/>
    <m/>
    <m/>
    <m/>
  </r>
  <r>
    <s v="Novi"/>
    <s v="24.625.700"/>
    <x v="2"/>
    <x v="5"/>
    <x v="13"/>
    <s v="CC"/>
    <s v="Fixe"/>
    <s v="Non"/>
    <s v="_"/>
    <x v="10"/>
    <n v="1569"/>
    <n v="90"/>
    <n v="1392"/>
    <x v="1"/>
    <n v="700"/>
    <n v="758"/>
    <s v="_"/>
    <n v="760"/>
    <s v="_"/>
    <s v="_"/>
    <n v="60"/>
    <s v="_"/>
    <n v="2090"/>
    <n v="1450"/>
    <m/>
    <s v="Inconnue"/>
    <m/>
    <s v="RAL9003"/>
    <s v="Après 2010"/>
    <m/>
    <m/>
    <m/>
  </r>
  <r>
    <s v="Novi"/>
    <s v="24.625.750"/>
    <x v="2"/>
    <x v="5"/>
    <x v="13"/>
    <s v="CC"/>
    <s v="Fixe"/>
    <s v="Non"/>
    <s v="_"/>
    <x v="10"/>
    <n v="1569"/>
    <n v="90"/>
    <n v="1392"/>
    <x v="2"/>
    <n v="750"/>
    <n v="808"/>
    <n v="680"/>
    <n v="810"/>
    <s v="_"/>
    <s v="_"/>
    <n v="60"/>
    <s v="_"/>
    <n v="2090"/>
    <n v="1450"/>
    <s v="_"/>
    <s v="40 kg"/>
    <m/>
    <s v="RAL9003"/>
    <s v="Après 2010"/>
    <m/>
    <m/>
    <m/>
  </r>
  <r>
    <s v="Novi"/>
    <s v="24.625.800"/>
    <x v="2"/>
    <x v="5"/>
    <x v="13"/>
    <s v="CC"/>
    <s v="Fixe"/>
    <s v="Non"/>
    <s v="_"/>
    <x v="10"/>
    <n v="1569"/>
    <n v="90"/>
    <n v="1392"/>
    <x v="3"/>
    <n v="800"/>
    <n v="858"/>
    <s v="_"/>
    <n v="860"/>
    <s v="_"/>
    <s v="_"/>
    <n v="60"/>
    <s v="_"/>
    <n v="2090"/>
    <n v="1450"/>
    <m/>
    <s v="Inconnue"/>
    <m/>
    <s v="RAL9003"/>
    <s v="Après 2010"/>
    <m/>
    <m/>
    <m/>
  </r>
  <r>
    <s v="Novi"/>
    <s v="24.625.850"/>
    <x v="2"/>
    <x v="5"/>
    <x v="13"/>
    <s v="CC"/>
    <s v="Fixe"/>
    <s v="Non"/>
    <s v="_"/>
    <x v="10"/>
    <n v="1569"/>
    <n v="90"/>
    <n v="1392"/>
    <x v="0"/>
    <n v="850"/>
    <n v="908"/>
    <s v="_"/>
    <n v="910"/>
    <s v="_"/>
    <s v="_"/>
    <n v="60"/>
    <s v="_"/>
    <n v="2090"/>
    <n v="1450"/>
    <m/>
    <s v="Inconnue"/>
    <m/>
    <s v="RAL9003"/>
    <s v="Après 2010"/>
    <m/>
    <m/>
    <m/>
  </r>
  <r>
    <s v="Novi"/>
    <s v="24.625.900"/>
    <x v="2"/>
    <x v="5"/>
    <x v="13"/>
    <s v="CC"/>
    <s v="Fixe"/>
    <s v="Non"/>
    <s v="_"/>
    <x v="10"/>
    <n v="1569"/>
    <n v="90"/>
    <n v="1392"/>
    <x v="4"/>
    <n v="900"/>
    <n v="958"/>
    <n v="830"/>
    <n v="960"/>
    <s v="_"/>
    <s v="_"/>
    <n v="60"/>
    <s v="_"/>
    <n v="2090"/>
    <n v="1450"/>
    <s v="_"/>
    <s v="45 kg"/>
    <m/>
    <s v="RAL9003"/>
    <s v="Après 2010"/>
    <m/>
    <m/>
    <m/>
  </r>
  <r>
    <s v="Novi"/>
    <s v="24.625.950"/>
    <x v="2"/>
    <x v="5"/>
    <x v="13"/>
    <s v="CC"/>
    <s v="Fixe"/>
    <s v="Non"/>
    <s v="_"/>
    <x v="10"/>
    <n v="1569"/>
    <n v="90"/>
    <n v="1392"/>
    <x v="5"/>
    <n v="950"/>
    <n v="1008"/>
    <s v="_"/>
    <n v="1010"/>
    <s v="_"/>
    <s v="_"/>
    <n v="60"/>
    <s v="_"/>
    <n v="2090"/>
    <n v="1450"/>
    <m/>
    <s v="Inconnue"/>
    <m/>
    <s v="RAL9003"/>
    <s v="Après 2010"/>
    <m/>
    <m/>
    <m/>
  </r>
  <r>
    <s v="Novi"/>
    <s v="24.625.1000"/>
    <x v="2"/>
    <x v="5"/>
    <x v="13"/>
    <s v="CC"/>
    <s v="Fixe"/>
    <s v="Non"/>
    <s v="_"/>
    <x v="10"/>
    <n v="1569"/>
    <n v="90"/>
    <n v="1392"/>
    <x v="6"/>
    <n v="1000"/>
    <n v="1058"/>
    <s v="_"/>
    <n v="1060"/>
    <s v="_"/>
    <s v="_"/>
    <n v="60"/>
    <s v="_"/>
    <n v="2090"/>
    <n v="1450"/>
    <m/>
    <s v="Inconnue"/>
    <m/>
    <s v="RAL9003"/>
    <s v="Après 2010"/>
    <m/>
    <m/>
    <m/>
  </r>
  <r>
    <s v="Novi"/>
    <s v="24.62 PCB"/>
    <x v="2"/>
    <x v="6"/>
    <x v="14"/>
    <s v="PC"/>
    <s v="Fixe"/>
    <s v="Non"/>
    <s v="_"/>
    <x v="45"/>
    <n v="1748"/>
    <s v="_"/>
    <n v="1736"/>
    <x v="0"/>
    <n v="500"/>
    <n v="564"/>
    <s v="_"/>
    <n v="500"/>
    <s v="_"/>
    <s v="_"/>
    <n v="0"/>
    <s v="_"/>
    <n v="2000"/>
    <n v="1800"/>
    <s v="_"/>
    <s v="20 kg"/>
    <m/>
    <s v="Blanc constructeur Renault"/>
    <s v="Après 2010"/>
    <m/>
    <m/>
    <m/>
  </r>
  <r>
    <s v="Novi"/>
    <s v="24.62 PCM"/>
    <x v="2"/>
    <x v="6"/>
    <x v="14"/>
    <s v="PC"/>
    <s v="Fixe"/>
    <s v="Non"/>
    <s v="_"/>
    <x v="45"/>
    <n v="1748"/>
    <s v="_"/>
    <n v="1736"/>
    <x v="4"/>
    <n v="550"/>
    <n v="614"/>
    <s v="_"/>
    <n v="550"/>
    <s v="_"/>
    <s v="_"/>
    <n v="0"/>
    <s v="_"/>
    <n v="2000"/>
    <n v="1800"/>
    <s v="_"/>
    <s v="25 kg"/>
    <m/>
    <s v="Blanc constructeur Renault"/>
    <s v="Après 2010"/>
    <m/>
    <m/>
    <m/>
  </r>
  <r>
    <s v="Novi"/>
    <s v="24.62 PCH"/>
    <x v="2"/>
    <x v="6"/>
    <x v="14"/>
    <s v="PC"/>
    <s v="Fixe"/>
    <s v="Non"/>
    <s v="_"/>
    <x v="45"/>
    <n v="1748"/>
    <s v="_"/>
    <n v="1736"/>
    <x v="6"/>
    <n v="650"/>
    <n v="714"/>
    <s v="_"/>
    <n v="650"/>
    <m/>
    <m/>
    <n v="0"/>
    <m/>
    <m/>
    <n v="1800"/>
    <m/>
    <s v="30 kg"/>
    <m/>
    <s v="Blanc constructeur Renault"/>
    <s v="Après 2010"/>
    <m/>
    <m/>
    <m/>
  </r>
  <r>
    <s v="Novi"/>
    <s v="24.50 PCB"/>
    <x v="2"/>
    <x v="6"/>
    <x v="15"/>
    <s v="PC"/>
    <s v="Fixe"/>
    <s v="Non"/>
    <s v="_"/>
    <x v="45"/>
    <n v="1748"/>
    <s v="_"/>
    <n v="1736"/>
    <x v="4"/>
    <n v="550"/>
    <n v="614"/>
    <s v="_"/>
    <n v="550"/>
    <s v="_"/>
    <s v="_"/>
    <n v="0"/>
    <s v="_"/>
    <n v="2090"/>
    <n v="1800"/>
    <s v="_"/>
    <s v="20 kg"/>
    <m/>
    <s v="Blanc constructeur Renault"/>
    <s v="Après 2010"/>
    <m/>
    <m/>
    <m/>
  </r>
  <r>
    <s v="Novi"/>
    <s v="24.50 PCH"/>
    <x v="2"/>
    <x v="6"/>
    <x v="15"/>
    <s v="PC"/>
    <s v="Fixe"/>
    <s v="Non"/>
    <s v="_"/>
    <x v="45"/>
    <n v="1748"/>
    <s v="_"/>
    <n v="1736"/>
    <x v="5"/>
    <n v="650"/>
    <n v="664"/>
    <s v="_"/>
    <n v="650"/>
    <s v="_"/>
    <s v="_"/>
    <n v="0"/>
    <s v="_"/>
    <n v="2090"/>
    <n v="1750"/>
    <s v="_"/>
    <s v="22 kg"/>
    <m/>
    <s v="Blanc constructeur Renault"/>
    <s v="Après 2010"/>
    <m/>
    <m/>
    <m/>
  </r>
  <r>
    <s v="Novi"/>
    <s v="24.625.500"/>
    <x v="2"/>
    <x v="5"/>
    <x v="16"/>
    <s v="CC"/>
    <s v="Fixe"/>
    <s v="Non"/>
    <s v="_"/>
    <x v="10"/>
    <n v="1569"/>
    <n v="90"/>
    <n v="1392"/>
    <x v="14"/>
    <n v="500"/>
    <n v="558"/>
    <s v="_"/>
    <n v="560"/>
    <s v="_"/>
    <s v="_"/>
    <n v="60"/>
    <s v="_"/>
    <n v="2090"/>
    <n v="1450"/>
    <m/>
    <s v="Inconnue"/>
    <m/>
    <s v="RAL9003"/>
    <s v="Après 2010"/>
    <m/>
    <m/>
    <m/>
  </r>
  <r>
    <s v="Novi"/>
    <s v="24.625.550"/>
    <x v="2"/>
    <x v="5"/>
    <x v="16"/>
    <s v="CC"/>
    <s v="Fixe"/>
    <s v="Non"/>
    <s v="_"/>
    <x v="10"/>
    <n v="1569"/>
    <n v="90"/>
    <n v="1392"/>
    <x v="9"/>
    <n v="550"/>
    <n v="608"/>
    <s v="_"/>
    <n v="610"/>
    <s v="_"/>
    <s v="_"/>
    <n v="60"/>
    <s v="_"/>
    <n v="2090"/>
    <n v="1450"/>
    <m/>
    <s v="Inconnue"/>
    <m/>
    <s v="RAL9003"/>
    <s v="Après 2010"/>
    <m/>
    <m/>
    <m/>
  </r>
  <r>
    <s v="Novi"/>
    <s v="24.625.600"/>
    <x v="2"/>
    <x v="5"/>
    <x v="16"/>
    <s v="CC"/>
    <s v="Fixe"/>
    <s v="Non"/>
    <s v="_"/>
    <x v="10"/>
    <n v="1569"/>
    <n v="90"/>
    <n v="1392"/>
    <x v="10"/>
    <n v="600"/>
    <n v="658"/>
    <s v="_"/>
    <n v="660"/>
    <s v="_"/>
    <s v="_"/>
    <n v="60"/>
    <s v="_"/>
    <n v="2090"/>
    <n v="1450"/>
    <s v="_"/>
    <s v="20 kg"/>
    <m/>
    <s v="RAL9003"/>
    <s v="Après 2010"/>
    <m/>
    <m/>
    <m/>
  </r>
  <r>
    <s v="Novi"/>
    <s v="24.625.650"/>
    <x v="2"/>
    <x v="5"/>
    <x v="16"/>
    <s v="CC"/>
    <s v="Fixe"/>
    <s v="Non"/>
    <s v="_"/>
    <x v="10"/>
    <n v="1569"/>
    <n v="90"/>
    <n v="1392"/>
    <x v="8"/>
    <n v="650"/>
    <n v="708"/>
    <s v="_"/>
    <n v="710"/>
    <s v="_"/>
    <s v="_"/>
    <n v="60"/>
    <s v="_"/>
    <n v="2090"/>
    <n v="1450"/>
    <m/>
    <s v="Inconnue"/>
    <m/>
    <s v="RAL9003"/>
    <s v="Après 2010"/>
    <m/>
    <m/>
    <m/>
  </r>
  <r>
    <s v="Novi"/>
    <s v="24.625.700"/>
    <x v="2"/>
    <x v="5"/>
    <x v="16"/>
    <s v="CC"/>
    <s v="Fixe"/>
    <s v="Non"/>
    <s v="_"/>
    <x v="10"/>
    <n v="1569"/>
    <n v="90"/>
    <n v="1392"/>
    <x v="1"/>
    <n v="700"/>
    <n v="758"/>
    <s v="_"/>
    <n v="760"/>
    <s v="_"/>
    <s v="_"/>
    <n v="60"/>
    <s v="_"/>
    <n v="2090"/>
    <n v="1450"/>
    <s v="_"/>
    <s v="21 kg"/>
    <m/>
    <s v="RAL9003"/>
    <s v="Après 2010"/>
    <m/>
    <m/>
    <m/>
  </r>
  <r>
    <s v="Novi"/>
    <s v="24.625.750"/>
    <x v="2"/>
    <x v="5"/>
    <x v="16"/>
    <s v="CC"/>
    <s v="Fixe"/>
    <s v="Non"/>
    <s v="_"/>
    <x v="10"/>
    <n v="1569"/>
    <n v="90"/>
    <n v="1392"/>
    <x v="2"/>
    <n v="750"/>
    <n v="808"/>
    <s v="_"/>
    <n v="810"/>
    <s v="_"/>
    <s v="_"/>
    <n v="60"/>
    <s v="_"/>
    <n v="2090"/>
    <n v="1450"/>
    <m/>
    <s v="Inconnue"/>
    <m/>
    <s v="RAL9003"/>
    <s v="Après 2010"/>
    <m/>
    <m/>
    <m/>
  </r>
  <r>
    <s v="Novi"/>
    <s v="24.625.800"/>
    <x v="2"/>
    <x v="5"/>
    <x v="16"/>
    <s v="CC"/>
    <s v="Fixe"/>
    <s v="Non"/>
    <s v="_"/>
    <x v="10"/>
    <n v="1569"/>
    <n v="90"/>
    <n v="1392"/>
    <x v="3"/>
    <n v="800"/>
    <n v="858"/>
    <s v="_"/>
    <n v="860"/>
    <s v="_"/>
    <s v="_"/>
    <n v="60"/>
    <s v="_"/>
    <n v="2090"/>
    <n v="1450"/>
    <s v="_"/>
    <s v="22 kg"/>
    <m/>
    <s v="RAL9003"/>
    <s v="Après 2010"/>
    <m/>
    <m/>
    <m/>
  </r>
  <r>
    <s v="G303207"/>
    <s v="-"/>
    <x v="0"/>
    <x v="5"/>
    <x v="16"/>
    <s v="CC"/>
    <s v="Fixe"/>
    <s v="Non"/>
    <s v="_"/>
    <x v="10"/>
    <n v="1569"/>
    <n v="90"/>
    <n v="1392"/>
    <x v="0"/>
    <n v="836"/>
    <n v="908"/>
    <n v="783"/>
    <n v="942"/>
    <s v="_"/>
    <s v="_"/>
    <n v="106"/>
    <s v="_"/>
    <n v="2090"/>
    <n v="1465"/>
    <m/>
    <s v="45 kg"/>
    <m/>
    <s v="RAL9010"/>
    <s v="Après 2010"/>
    <s v="YFFIPLAST"/>
    <m/>
    <m/>
  </r>
  <r>
    <s v="Novi"/>
    <s v="24.625.900"/>
    <x v="2"/>
    <x v="5"/>
    <x v="16"/>
    <s v="CC"/>
    <s v="Fixe"/>
    <s v="Non"/>
    <s v="_"/>
    <x v="10"/>
    <n v="1569"/>
    <n v="90"/>
    <n v="1392"/>
    <x v="4"/>
    <n v="900"/>
    <n v="958"/>
    <s v="_"/>
    <n v="960"/>
    <s v="_"/>
    <s v="_"/>
    <n v="60"/>
    <s v="_"/>
    <n v="2090"/>
    <n v="1450"/>
    <m/>
    <s v="Inconnue"/>
    <m/>
    <s v="RAL9003"/>
    <s v="Après 2010"/>
    <m/>
    <m/>
    <m/>
  </r>
  <r>
    <s v="Novi"/>
    <s v="24.625.950"/>
    <x v="2"/>
    <x v="5"/>
    <x v="16"/>
    <s v="CC"/>
    <s v="Fixe"/>
    <s v="Non"/>
    <s v="_"/>
    <x v="10"/>
    <n v="1569"/>
    <n v="90"/>
    <n v="1392"/>
    <x v="5"/>
    <n v="950"/>
    <n v="1008"/>
    <s v="_"/>
    <n v="1010"/>
    <s v="_"/>
    <s v="_"/>
    <n v="60"/>
    <s v="_"/>
    <n v="2090"/>
    <n v="1450"/>
    <s v="_"/>
    <s v="23 kg"/>
    <m/>
    <s v="RAL9003"/>
    <s v="Après 2010"/>
    <m/>
    <m/>
    <m/>
  </r>
  <r>
    <s v="Novi"/>
    <s v="24.625.1000"/>
    <x v="2"/>
    <x v="5"/>
    <x v="16"/>
    <s v="CC"/>
    <s v="Fixe"/>
    <s v="Non"/>
    <s v="_"/>
    <x v="10"/>
    <n v="1569"/>
    <n v="90"/>
    <n v="1392"/>
    <x v="6"/>
    <n v="1000"/>
    <n v="1058"/>
    <s v="_"/>
    <n v="1060"/>
    <s v="_"/>
    <s v="_"/>
    <n v="60"/>
    <s v="_"/>
    <n v="2090"/>
    <n v="1450"/>
    <m/>
    <s v="Inconnue"/>
    <m/>
    <s v="RAL9003"/>
    <s v="Après 2010"/>
    <m/>
    <m/>
    <m/>
  </r>
  <r>
    <s v="Novi"/>
    <s v="24.62 PCH"/>
    <x v="2"/>
    <x v="6"/>
    <x v="17"/>
    <s v="PC"/>
    <s v="Fixe"/>
    <s v="Non"/>
    <s v="_"/>
    <x v="45"/>
    <n v="1748"/>
    <s v="_"/>
    <n v="1736"/>
    <x v="6"/>
    <n v="650"/>
    <n v="714"/>
    <s v="_"/>
    <n v="650"/>
    <s v="_"/>
    <s v="_"/>
    <n v="0"/>
    <s v="_"/>
    <n v="2000"/>
    <n v="1800"/>
    <s v="_"/>
    <s v="30 kg"/>
    <m/>
    <s v="Blanc constructeur Renault"/>
    <s v="Après 2010"/>
    <m/>
    <m/>
    <m/>
  </r>
  <r>
    <s v="HSTD"/>
    <s v="_"/>
    <x v="1"/>
    <x v="5"/>
    <x v="16"/>
    <s v="CC"/>
    <s v="Fixe"/>
    <s v="Non"/>
    <s v="Trady"/>
    <x v="46"/>
    <n v="1569"/>
    <n v="90"/>
    <n v="1392"/>
    <x v="8"/>
    <n v="570"/>
    <n v="708"/>
    <s v="_"/>
    <n v="740"/>
    <n v="530"/>
    <n v="800"/>
    <n v="170"/>
    <n v="1035"/>
    <n v="2130"/>
    <n v="1520"/>
    <m/>
    <s v="Inconnue"/>
    <m/>
    <s v="RAL9010"/>
    <e v="#REF!"/>
    <s v="YFFIPLAST"/>
    <m/>
    <m/>
  </r>
  <r>
    <s v="Spécifique"/>
    <s v="_"/>
    <x v="1"/>
    <x v="5"/>
    <x v="16"/>
    <s v="CC"/>
    <s v="Fixe"/>
    <s v="Non"/>
    <s v="Trady"/>
    <x v="47"/>
    <n v="1569"/>
    <n v="90"/>
    <n v="1392"/>
    <x v="1"/>
    <n v="625"/>
    <n v="758"/>
    <s v="_"/>
    <n v="795"/>
    <n v="530"/>
    <n v="800"/>
    <n v="170"/>
    <n v="1035"/>
    <n v="2130"/>
    <n v="1520"/>
    <s v="D204208"/>
    <s v="Inconnue"/>
    <s v="_"/>
    <s v="RAL9010"/>
    <e v="#REF!"/>
    <s v="YFFIPLAST"/>
    <m/>
    <m/>
  </r>
  <r>
    <s v="HSTD"/>
    <s v="_"/>
    <x v="1"/>
    <x v="5"/>
    <x v="16"/>
    <s v="CC"/>
    <s v="Fixe"/>
    <s v="Non"/>
    <s v="Trady"/>
    <x v="48"/>
    <n v="1569"/>
    <n v="90"/>
    <n v="1392"/>
    <x v="2"/>
    <n v="675"/>
    <n v="808"/>
    <s v="_"/>
    <n v="845"/>
    <n v="530"/>
    <n v="800"/>
    <n v="170"/>
    <n v="1035"/>
    <n v="2130"/>
    <n v="1520"/>
    <m/>
    <s v="Inconnue"/>
    <m/>
    <s v="RAL9010"/>
    <e v="#REF!"/>
    <s v="YFFIPLAST"/>
    <m/>
    <m/>
  </r>
  <r>
    <s v="HSTD"/>
    <s v="_"/>
    <x v="1"/>
    <x v="5"/>
    <x v="16"/>
    <s v="CC"/>
    <s v="Fixe"/>
    <s v="Non"/>
    <s v="Trady"/>
    <x v="49"/>
    <n v="1569"/>
    <n v="90"/>
    <n v="1392"/>
    <x v="3"/>
    <n v="725"/>
    <n v="858"/>
    <s v="_"/>
    <n v="895"/>
    <n v="530"/>
    <n v="800"/>
    <n v="170"/>
    <n v="1035"/>
    <n v="2130"/>
    <n v="1520"/>
    <m/>
    <s v="Inconnue"/>
    <m/>
    <s v="RAL9010"/>
    <e v="#REF!"/>
    <s v="YFFIPLAST"/>
    <m/>
    <m/>
  </r>
  <r>
    <s v="G303203"/>
    <s v="_"/>
    <x v="1"/>
    <x v="5"/>
    <x v="16"/>
    <s v="CC"/>
    <s v="Fixe"/>
    <s v="Non"/>
    <s v="Trady"/>
    <x v="50"/>
    <n v="1569"/>
    <n v="90"/>
    <n v="1392"/>
    <x v="0"/>
    <n v="777"/>
    <n v="908"/>
    <n v="720"/>
    <n v="947"/>
    <n v="530"/>
    <n v="800"/>
    <n v="170"/>
    <n v="1035"/>
    <n v="2130"/>
    <n v="1520"/>
    <s v="D204208"/>
    <s v="Inconnue"/>
    <s v="G303203 AVP X62 CC Ht945 Pf1035 La2130 FGV2010 m1.pdf"/>
    <s v="RAL9010"/>
    <s v="Après 2010"/>
    <s v="YFFIPLAST"/>
    <m/>
    <m/>
  </r>
  <r>
    <s v="HSTD"/>
    <s v="_"/>
    <x v="1"/>
    <x v="5"/>
    <x v="16"/>
    <s v="CC"/>
    <s v="Fixe"/>
    <s v="Non"/>
    <s v="Trady"/>
    <x v="51"/>
    <n v="1569"/>
    <n v="90"/>
    <n v="1392"/>
    <x v="4"/>
    <n v="825"/>
    <n v="958"/>
    <s v="_"/>
    <n v="995"/>
    <n v="530"/>
    <n v="1050"/>
    <n v="170"/>
    <n v="1035"/>
    <n v="2130"/>
    <n v="1520"/>
    <m/>
    <s v="Inconnue"/>
    <m/>
    <s v="RAL9010"/>
    <s v="Après 2010"/>
    <s v="YFFIPLAST"/>
    <m/>
    <m/>
  </r>
  <r>
    <s v="HSTD"/>
    <s v="_"/>
    <x v="1"/>
    <x v="5"/>
    <x v="16"/>
    <s v="CC"/>
    <s v="Fixe"/>
    <s v="Non"/>
    <s v="Trady"/>
    <x v="52"/>
    <n v="1569"/>
    <n v="90"/>
    <n v="1392"/>
    <x v="5"/>
    <n v="875"/>
    <n v="1008"/>
    <s v="_"/>
    <n v="1045"/>
    <n v="530"/>
    <n v="1050"/>
    <n v="170"/>
    <n v="1035"/>
    <n v="2130"/>
    <n v="1520"/>
    <m/>
    <s v="Inconnue"/>
    <m/>
    <s v="RAL9010"/>
    <s v="Après 2010"/>
    <s v="YFFIPLAST"/>
    <m/>
    <m/>
  </r>
  <r>
    <s v="HSTD"/>
    <s v="_"/>
    <x v="1"/>
    <x v="5"/>
    <x v="16"/>
    <s v="CC"/>
    <s v="Fixe"/>
    <s v="Non"/>
    <s v="Trady"/>
    <x v="53"/>
    <n v="1569"/>
    <n v="90"/>
    <n v="1392"/>
    <x v="6"/>
    <n v="925"/>
    <n v="1058"/>
    <s v="_"/>
    <n v="1095"/>
    <n v="530"/>
    <n v="1050"/>
    <n v="170"/>
    <n v="1035"/>
    <n v="2130"/>
    <n v="1520"/>
    <m/>
    <s v="Inconnue"/>
    <m/>
    <s v="RAL9010"/>
    <s v="Après 2010"/>
    <s v="YFFIPLAST"/>
    <m/>
    <m/>
  </r>
  <r>
    <s v="HSTD"/>
    <s v="_"/>
    <x v="1"/>
    <x v="5"/>
    <x v="16"/>
    <s v="CC"/>
    <s v="Fixe"/>
    <s v="Non"/>
    <s v="Trady"/>
    <x v="54"/>
    <n v="1569"/>
    <n v="90"/>
    <n v="1392"/>
    <x v="7"/>
    <n v="975"/>
    <n v="1108"/>
    <s v="_"/>
    <n v="1145"/>
    <n v="530"/>
    <n v="1050"/>
    <n v="170"/>
    <n v="1035"/>
    <n v="2130"/>
    <n v="1520"/>
    <m/>
    <s v="Inconnue"/>
    <m/>
    <s v="RAL9010"/>
    <s v="Après 2010"/>
    <s v="YFFIPLAST"/>
    <m/>
    <m/>
  </r>
  <r>
    <s v="G303058 "/>
    <s v="_"/>
    <x v="0"/>
    <x v="6"/>
    <x v="15"/>
    <s v="PC"/>
    <s v="Fixe"/>
    <s v="Non"/>
    <s v="NewWave"/>
    <x v="55"/>
    <n v="1747"/>
    <n v="165"/>
    <n v="1735"/>
    <x v="0"/>
    <n v="505"/>
    <n v="565"/>
    <n v="460"/>
    <s v="Fixe"/>
    <s v="Fixe"/>
    <s v="Fixe"/>
    <s v="Non"/>
    <s v="_"/>
    <m/>
    <n v="1750"/>
    <s v="D204215"/>
    <s v="Inconnue"/>
    <s v="_"/>
    <s v="m2"/>
    <s v="Après 2010"/>
    <s v="PAG"/>
    <m/>
    <m/>
  </r>
  <r>
    <s v="CEC"/>
    <s v="AKICM0003"/>
    <x v="3"/>
    <x v="6"/>
    <x v="15"/>
    <s v="PC"/>
    <s v="Fixe"/>
    <s v="Non"/>
    <s v="_"/>
    <x v="56"/>
    <n v="1748"/>
    <s v="_"/>
    <n v="1736"/>
    <x v="0"/>
    <n v="503"/>
    <n v="564"/>
    <n v="418"/>
    <s v="_"/>
    <s v="_"/>
    <s v="_"/>
    <s v="_"/>
    <n v="900"/>
    <n v="2060"/>
    <n v="1750"/>
    <s v="_"/>
    <s v="Inconnue"/>
    <m/>
    <s v="RAL9016"/>
    <s v="Après 2010"/>
    <m/>
    <m/>
    <m/>
  </r>
  <r>
    <s v="CEC"/>
    <s v="AKICM0003"/>
    <x v="3"/>
    <x v="6"/>
    <x v="15"/>
    <s v="PC"/>
    <s v="Fixe"/>
    <s v="Non"/>
    <s v="_"/>
    <x v="56"/>
    <n v="1748"/>
    <s v="_"/>
    <n v="1736"/>
    <x v="5"/>
    <n v="603"/>
    <m/>
    <n v="518"/>
    <s v="_"/>
    <s v="_"/>
    <s v="_"/>
    <s v="_"/>
    <n v="900"/>
    <n v="2060"/>
    <n v="1750"/>
    <s v="_"/>
    <s v="Inconnue"/>
    <m/>
    <s v="RAL9016"/>
    <s v="Après 2010"/>
    <m/>
    <m/>
    <m/>
  </r>
  <r>
    <s v="CEC"/>
    <s v="AKICD0007"/>
    <x v="3"/>
    <x v="5"/>
    <x v="16"/>
    <s v="CC"/>
    <s v="Fixe"/>
    <s v="Non"/>
    <s v="_"/>
    <x v="57"/>
    <n v="1569"/>
    <n v="90"/>
    <n v="1392"/>
    <x v="15"/>
    <s v="555/1075"/>
    <e v="#VALUE!"/>
    <s v="455/975"/>
    <s v="_"/>
    <s v="_"/>
    <s v="_"/>
    <n v="25"/>
    <n v="1080"/>
    <n v="2120"/>
    <n v="1520"/>
    <s v="_"/>
    <s v="Inconnue"/>
    <m/>
    <s v="RAL9016"/>
    <s v="Après 2010"/>
    <m/>
    <m/>
    <m/>
  </r>
  <r>
    <s v="HSTD"/>
    <s v="_"/>
    <x v="1"/>
    <x v="7"/>
    <x v="18"/>
    <s v="CC"/>
    <s v="Fixe"/>
    <s v="Non"/>
    <s v="Trady"/>
    <x v="58"/>
    <n v="1569"/>
    <n v="90"/>
    <n v="1392"/>
    <x v="1"/>
    <n v="815"/>
    <n v="758"/>
    <s v="_"/>
    <n v="985"/>
    <s v="_"/>
    <s v="_"/>
    <n v="170"/>
    <n v="1035"/>
    <n v="2130"/>
    <n v="1520"/>
    <s v="D204042"/>
    <s v="Inconnue"/>
    <s v="_"/>
    <s v="RAL9010"/>
    <s v="Avant 2010"/>
    <m/>
    <m/>
    <m/>
  </r>
  <r>
    <s v="HSTD"/>
    <s v="_"/>
    <x v="1"/>
    <x v="7"/>
    <x v="19"/>
    <s v="CC"/>
    <s v="Fixe"/>
    <s v="Non"/>
    <s v="Trady"/>
    <x v="59"/>
    <n v="1569"/>
    <n v="90"/>
    <n v="1392"/>
    <x v="1"/>
    <n v="815"/>
    <n v="758"/>
    <s v="_"/>
    <n v="985"/>
    <s v="_"/>
    <s v="_"/>
    <n v="170"/>
    <n v="1035"/>
    <n v="2130"/>
    <n v="1520"/>
    <s v="D204042"/>
    <s v="Inconnue"/>
    <s v="_"/>
    <s v="RAL9010"/>
    <s v="Avant 2010"/>
    <m/>
    <m/>
    <m/>
  </r>
  <r>
    <s v="Novi"/>
    <s v="24.36 PCB"/>
    <x v="2"/>
    <x v="8"/>
    <x v="20"/>
    <s v="PC"/>
    <s v="Fixe"/>
    <s v="Non"/>
    <s v="_"/>
    <x v="45"/>
    <n v="1747"/>
    <s v="_"/>
    <n v="1735"/>
    <x v="0"/>
    <n v="555"/>
    <n v="565"/>
    <s v="_"/>
    <n v="555"/>
    <s v="_"/>
    <s v="_"/>
    <n v="0"/>
    <s v="_"/>
    <n v="2000"/>
    <n v="1745"/>
    <s v="_"/>
    <s v="23 kg"/>
    <m/>
    <s v="Blanc constructeur"/>
    <s v="Avant 2010"/>
    <m/>
    <m/>
    <m/>
  </r>
  <r>
    <s v="Novi"/>
    <s v="24.36 PCH"/>
    <x v="2"/>
    <x v="8"/>
    <x v="20"/>
    <s v="PC"/>
    <s v="Fixe"/>
    <s v="Non"/>
    <s v="_"/>
    <x v="45"/>
    <n v="1747"/>
    <s v="_"/>
    <n v="1735"/>
    <x v="5"/>
    <n v="655"/>
    <n v="665"/>
    <s v="_"/>
    <n v="655"/>
    <s v="_"/>
    <s v="_"/>
    <n v="0"/>
    <s v="_"/>
    <n v="2000"/>
    <n v="1745"/>
    <s v="_"/>
    <s v="23 kg"/>
    <m/>
    <s v="Blanc constructeur"/>
    <s v="Avant 2010"/>
    <m/>
    <m/>
    <m/>
  </r>
  <r>
    <s v="CEC"/>
    <s v="AKICM0002"/>
    <x v="3"/>
    <x v="8"/>
    <x v="21"/>
    <s v="PC"/>
    <s v="Fixe"/>
    <s v="Non"/>
    <s v="_"/>
    <x v="60"/>
    <n v="1747"/>
    <s v="_"/>
    <n v="1735"/>
    <x v="4"/>
    <s v="503/603"/>
    <n v="615"/>
    <s v="418/518"/>
    <s v="_"/>
    <s v="_"/>
    <s v="_"/>
    <s v="_"/>
    <n v="900"/>
    <n v="2060"/>
    <n v="1750"/>
    <s v="_"/>
    <s v="Inconnue"/>
    <m/>
    <s v="RAL9016"/>
    <s v="Avant 2010"/>
    <m/>
    <m/>
    <m/>
  </r>
  <r>
    <s v="CEC"/>
    <s v="AKICD0006"/>
    <x v="3"/>
    <x v="7"/>
    <x v="21"/>
    <s v="CC"/>
    <s v="Fixe"/>
    <s v="Non"/>
    <s v="_"/>
    <x v="61"/>
    <n v="1569"/>
    <n v="90"/>
    <n v="1392"/>
    <x v="0"/>
    <s v="555/1075"/>
    <n v="908"/>
    <s v="455/975"/>
    <s v="_"/>
    <s v="_"/>
    <s v="_"/>
    <s v="_"/>
    <n v="1080"/>
    <n v="2120"/>
    <n v="1520"/>
    <s v="_"/>
    <s v="Inconnue"/>
    <m/>
    <s v="RAL9016"/>
    <s v="Avant 2010"/>
    <m/>
    <m/>
    <m/>
  </r>
  <r>
    <s v="HSTD"/>
    <s v="_"/>
    <x v="1"/>
    <x v="9"/>
    <x v="22"/>
    <s v="CC"/>
    <s v="Fixe"/>
    <s v="Non"/>
    <s v="Trady"/>
    <x v="62"/>
    <n v="1628"/>
    <n v="90"/>
    <n v="1391"/>
    <x v="8"/>
    <n v="560"/>
    <n v="709"/>
    <s v="_"/>
    <n v="730"/>
    <n v="530"/>
    <n v="800"/>
    <n v="170"/>
    <n v="1035"/>
    <n v="2130"/>
    <n v="1540"/>
    <m/>
    <s v="Inconnue"/>
    <m/>
    <s v="RAL9010"/>
    <m/>
    <s v="YFFIPLAST"/>
    <m/>
    <m/>
  </r>
  <r>
    <s v="Spécifique"/>
    <s v="_"/>
    <x v="1"/>
    <x v="9"/>
    <x v="22"/>
    <s v="CC"/>
    <s v="Fixe"/>
    <s v="Non"/>
    <s v="Trady"/>
    <x v="63"/>
    <n v="1628"/>
    <n v="90"/>
    <n v="1391"/>
    <x v="1"/>
    <n v="610"/>
    <n v="759"/>
    <s v="_"/>
    <n v="780"/>
    <n v="530"/>
    <n v="800"/>
    <n v="170"/>
    <n v="1035"/>
    <n v="2130"/>
    <n v="1540"/>
    <m/>
    <s v="Inconnue"/>
    <m/>
    <s v="RAL9010"/>
    <m/>
    <s v="YFFIPLAST"/>
    <m/>
    <m/>
  </r>
  <r>
    <s v="HSTD"/>
    <s v="_"/>
    <x v="1"/>
    <x v="9"/>
    <x v="22"/>
    <s v="CC"/>
    <s v="Fixe"/>
    <s v="Non"/>
    <s v="Trady"/>
    <x v="64"/>
    <n v="1628"/>
    <n v="90"/>
    <n v="1391"/>
    <x v="2"/>
    <n v="660"/>
    <n v="809"/>
    <s v="_"/>
    <n v="830"/>
    <n v="530"/>
    <n v="800"/>
    <n v="170"/>
    <n v="1035"/>
    <n v="2130"/>
    <n v="1540"/>
    <m/>
    <s v="Inconnue"/>
    <m/>
    <s v="RAL9010"/>
    <m/>
    <s v="YFFIPLAST"/>
    <m/>
    <m/>
  </r>
  <r>
    <s v="HSTD"/>
    <s v="_"/>
    <x v="1"/>
    <x v="9"/>
    <x v="22"/>
    <s v="CC"/>
    <s v="Fixe"/>
    <s v="Non"/>
    <s v="Trady"/>
    <x v="65"/>
    <n v="1628"/>
    <n v="90"/>
    <n v="1391"/>
    <x v="3"/>
    <n v="710"/>
    <n v="859"/>
    <s v="_"/>
    <n v="880"/>
    <n v="530"/>
    <n v="800"/>
    <n v="170"/>
    <n v="1035"/>
    <n v="2130"/>
    <n v="1540"/>
    <m/>
    <s v="Inconnue"/>
    <m/>
    <s v="RAL9010"/>
    <m/>
    <s v="YFFIPLAST"/>
    <m/>
    <m/>
  </r>
  <r>
    <s v="G303201"/>
    <s v="_"/>
    <x v="1"/>
    <x v="9"/>
    <x v="22"/>
    <s v="CC"/>
    <s v="Fixe"/>
    <s v="Non"/>
    <s v="Trady"/>
    <x v="4"/>
    <n v="1628"/>
    <n v="90"/>
    <n v="1391"/>
    <x v="0"/>
    <n v="760"/>
    <n v="909"/>
    <n v="715"/>
    <n v="930"/>
    <n v="530"/>
    <n v="800"/>
    <n v="170"/>
    <n v="1035"/>
    <n v="2130"/>
    <n v="1540"/>
    <s v="D204203"/>
    <s v="Inconnue"/>
    <s v="G303201 AVP IVECO-MASCOTT-MBZ5 Ht930 Pf1035 La2130 FGV2010 m1.pdf"/>
    <s v="RAL9010"/>
    <m/>
    <s v="YFFIPLAST"/>
    <m/>
    <m/>
  </r>
  <r>
    <s v="HSTD"/>
    <s v="_"/>
    <x v="1"/>
    <x v="9"/>
    <x v="22"/>
    <s v="CC"/>
    <s v="Fixe"/>
    <s v="Non"/>
    <s v="Trady"/>
    <x v="66"/>
    <n v="1628"/>
    <n v="90"/>
    <n v="1391"/>
    <x v="4"/>
    <n v="810"/>
    <n v="959"/>
    <s v="_"/>
    <n v="980"/>
    <n v="530"/>
    <n v="1050"/>
    <n v="170"/>
    <n v="1035"/>
    <n v="2130"/>
    <n v="1540"/>
    <m/>
    <s v="Inconnue"/>
    <m/>
    <s v="RAL9010"/>
    <m/>
    <s v="YFFIPLAST"/>
    <m/>
    <m/>
  </r>
  <r>
    <s v="HSTD"/>
    <s v="_"/>
    <x v="1"/>
    <x v="9"/>
    <x v="22"/>
    <s v="CC"/>
    <s v="Fixe"/>
    <s v="Non"/>
    <s v="Trady"/>
    <x v="67"/>
    <n v="1628"/>
    <n v="90"/>
    <n v="1391"/>
    <x v="5"/>
    <n v="860"/>
    <n v="1009"/>
    <s v="_"/>
    <n v="1030"/>
    <n v="530"/>
    <n v="1050"/>
    <n v="170"/>
    <n v="1035"/>
    <n v="2130"/>
    <n v="1540"/>
    <m/>
    <s v="Inconnue"/>
    <m/>
    <s v="RAL9010"/>
    <m/>
    <s v="YFFIPLAST"/>
    <m/>
    <m/>
  </r>
  <r>
    <s v="HSTD"/>
    <s v="_"/>
    <x v="1"/>
    <x v="9"/>
    <x v="22"/>
    <s v="CC"/>
    <s v="Fixe"/>
    <s v="Non"/>
    <s v="Trady"/>
    <x v="68"/>
    <n v="1628"/>
    <n v="90"/>
    <n v="1391"/>
    <x v="6"/>
    <n v="910"/>
    <n v="1059"/>
    <s v="_"/>
    <n v="1080"/>
    <n v="530"/>
    <n v="1050"/>
    <n v="170"/>
    <n v="1035"/>
    <n v="2130"/>
    <n v="1540"/>
    <m/>
    <s v="Inconnue"/>
    <m/>
    <s v="RAL9010"/>
    <m/>
    <s v="YFFIPLAST"/>
    <m/>
    <m/>
  </r>
  <r>
    <s v="HSTD"/>
    <s v="_"/>
    <x v="1"/>
    <x v="9"/>
    <x v="22"/>
    <s v="CC"/>
    <s v="Fixe"/>
    <s v="Non"/>
    <s v="Trady"/>
    <x v="69"/>
    <n v="1628"/>
    <n v="90"/>
    <n v="1391"/>
    <x v="7"/>
    <n v="960"/>
    <n v="1109"/>
    <s v="_"/>
    <n v="1130"/>
    <n v="530"/>
    <n v="1050"/>
    <n v="170"/>
    <n v="1035"/>
    <n v="2130"/>
    <n v="1540"/>
    <m/>
    <s v="Inconnue"/>
    <m/>
    <s v="RAL9010"/>
    <m/>
    <s v="YFFIPLAST"/>
    <m/>
    <m/>
  </r>
  <r>
    <s v="Novi"/>
    <s v="24.29 PCB"/>
    <x v="2"/>
    <x v="10"/>
    <x v="23"/>
    <s v="PC"/>
    <s v="Fixe"/>
    <s v="Non"/>
    <s v="_"/>
    <x v="19"/>
    <n v="1628"/>
    <s v="_"/>
    <n v="1616"/>
    <x v="2"/>
    <n v="555"/>
    <n v="584"/>
    <s v="_"/>
    <n v="555"/>
    <s v="_"/>
    <s v="_"/>
    <n v="0"/>
    <s v="_"/>
    <n v="2000"/>
    <n v="1645"/>
    <m/>
    <s v="Inconnue"/>
    <m/>
    <s v="Blanc constructeur"/>
    <m/>
    <m/>
    <m/>
    <m/>
  </r>
  <r>
    <s v="Novi"/>
    <s v="24.29 PCH"/>
    <x v="2"/>
    <x v="10"/>
    <x v="23"/>
    <s v="PC"/>
    <s v="Fixe"/>
    <s v="Non"/>
    <s v="_"/>
    <x v="19"/>
    <n v="1628"/>
    <s v="_"/>
    <n v="1616"/>
    <x v="0"/>
    <n v="655"/>
    <n v="684"/>
    <s v="_"/>
    <n v="655"/>
    <s v="_"/>
    <s v="_"/>
    <n v="0"/>
    <s v="_"/>
    <n v="2000"/>
    <n v="1645"/>
    <m/>
    <s v="Inconnue"/>
    <m/>
    <s v="Blanc constructeur"/>
    <m/>
    <m/>
    <m/>
    <m/>
  </r>
  <r>
    <s v="G303040"/>
    <m/>
    <x v="1"/>
    <x v="11"/>
    <x v="24"/>
    <s v="CC"/>
    <s v="Fixe"/>
    <s v="Non"/>
    <s v="Trady"/>
    <x v="70"/>
    <n v="1540"/>
    <n v="190"/>
    <n v="1263"/>
    <x v="0"/>
    <n v="860"/>
    <n v="1037"/>
    <m/>
    <n v="1030"/>
    <n v="530"/>
    <n v="930"/>
    <n v="170"/>
    <n v="1035"/>
    <m/>
    <n v="1465"/>
    <s v="D204049"/>
    <s v="49,5  kg"/>
    <s v="G303040 AVP TY MASTER-MOVANO-INTERSTAR Ht=1030 La=2130 Pf1035 m1.pdf"/>
    <s v="RAL9010"/>
    <s v="Avant 2011"/>
    <s v="YFFIPLAST"/>
    <m/>
    <m/>
  </r>
  <r>
    <s v="Spécifique"/>
    <s v="_"/>
    <x v="1"/>
    <x v="11"/>
    <x v="24"/>
    <s v="CC"/>
    <s v="Fixe"/>
    <s v="Non"/>
    <s v="Trady"/>
    <x v="71"/>
    <n v="1540"/>
    <n v="190"/>
    <n v="1263"/>
    <x v="9"/>
    <n v="730"/>
    <n v="737"/>
    <s v="_"/>
    <s v="_"/>
    <s v="_"/>
    <s v="_"/>
    <s v="_"/>
    <n v="945"/>
    <n v="2130"/>
    <n v="1465"/>
    <s v="D204049"/>
    <s v="Inconnue"/>
    <s v="_"/>
    <s v="RAL9010"/>
    <s v="Avant 2011"/>
    <m/>
    <m/>
    <m/>
  </r>
  <r>
    <s v="Spécifique"/>
    <s v="_"/>
    <x v="1"/>
    <x v="11"/>
    <x v="24"/>
    <s v="CC"/>
    <s v="Fixe"/>
    <s v="Non"/>
    <s v="Trady"/>
    <x v="72"/>
    <n v="1540"/>
    <n v="190"/>
    <n v="1263"/>
    <x v="1"/>
    <n v="880"/>
    <n v="887"/>
    <s v="_"/>
    <s v="_"/>
    <s v="_"/>
    <s v="_"/>
    <s v="_"/>
    <n v="1035"/>
    <n v="2130"/>
    <n v="1465"/>
    <s v="D204049"/>
    <s v="Inconnue"/>
    <s v="_"/>
    <s v="RAL9010"/>
    <s v="Avant 2011"/>
    <m/>
    <m/>
    <m/>
  </r>
  <r>
    <s v="G303208"/>
    <s v="_"/>
    <x v="0"/>
    <x v="12"/>
    <x v="25"/>
    <s v="CC"/>
    <s v="Fixe"/>
    <s v="Non"/>
    <s v="NewWave"/>
    <x v="20"/>
    <n v="1560"/>
    <n v="125"/>
    <n v="1348"/>
    <x v="0"/>
    <n v="915"/>
    <n v="952"/>
    <n v="863"/>
    <n v="1001"/>
    <s v="Fixe"/>
    <s v="Fixe"/>
    <n v="86"/>
    <n v="1056"/>
    <n v="2114"/>
    <n v="1380"/>
    <s v="_"/>
    <s v="46 kg"/>
    <s v="G303208 AVP11 X2-50 CC [2130x2300] m3.pdf"/>
    <s v="RAL9010"/>
    <m/>
    <s v="PAG"/>
    <s v="LP09001LP13"/>
    <s v="LP09001LP13"/>
  </r>
  <r>
    <s v="Spécifique"/>
    <s v="_"/>
    <x v="1"/>
    <x v="12"/>
    <x v="25"/>
    <s v="CC"/>
    <s v="Fixe"/>
    <s v="Non"/>
    <s v="Trady"/>
    <x v="73"/>
    <n v="1560"/>
    <n v="125"/>
    <n v="1348"/>
    <x v="9"/>
    <n v="560"/>
    <n v="652"/>
    <m/>
    <n v="730"/>
    <n v="530"/>
    <n v="800"/>
    <n v="170"/>
    <n v="1035"/>
    <n v="2130"/>
    <n v="1445"/>
    <m/>
    <s v="Inconnue"/>
    <m/>
    <s v="RAL9010"/>
    <m/>
    <s v="YFFIPLAST"/>
    <m/>
    <m/>
  </r>
  <r>
    <s v="HSTD"/>
    <s v="_"/>
    <x v="1"/>
    <x v="12"/>
    <x v="25"/>
    <s v="CC"/>
    <s v="Fixe"/>
    <s v="Non"/>
    <s v="Trady"/>
    <x v="74"/>
    <n v="1560"/>
    <n v="125"/>
    <n v="1348"/>
    <x v="10"/>
    <n v="610"/>
    <n v="702"/>
    <m/>
    <n v="780"/>
    <n v="530"/>
    <n v="800"/>
    <n v="170"/>
    <n v="1035"/>
    <n v="2130"/>
    <n v="1445"/>
    <m/>
    <s v="Inconnue"/>
    <m/>
    <s v="RAL9010"/>
    <m/>
    <s v="YFFIPLAST"/>
    <m/>
    <m/>
  </r>
  <r>
    <s v="HSTD"/>
    <s v="_"/>
    <x v="1"/>
    <x v="12"/>
    <x v="25"/>
    <s v="CC"/>
    <s v="Fixe"/>
    <s v="Non"/>
    <s v="Trady"/>
    <x v="75"/>
    <n v="1560"/>
    <n v="125"/>
    <n v="1348"/>
    <x v="8"/>
    <n v="660"/>
    <n v="752"/>
    <m/>
    <n v="830"/>
    <n v="530"/>
    <n v="800"/>
    <n v="170"/>
    <n v="1035"/>
    <n v="2130"/>
    <n v="1445"/>
    <m/>
    <s v="Inconnue"/>
    <m/>
    <s v="RAL9010"/>
    <m/>
    <s v="YFFIPLAST"/>
    <m/>
    <m/>
  </r>
  <r>
    <s v="Spécifique"/>
    <s v="_"/>
    <x v="1"/>
    <x v="12"/>
    <x v="25"/>
    <s v="CC"/>
    <s v="Fixe"/>
    <s v="Non"/>
    <s v="Trady"/>
    <x v="76"/>
    <n v="1560"/>
    <n v="125"/>
    <n v="1348"/>
    <x v="1"/>
    <n v="710"/>
    <n v="802"/>
    <s v="_"/>
    <n v="880"/>
    <n v="530"/>
    <n v="800"/>
    <n v="170"/>
    <n v="1035"/>
    <n v="2130"/>
    <n v="1445"/>
    <s v="D204211"/>
    <s v="Inconnue"/>
    <m/>
    <s v="RAL9010"/>
    <m/>
    <s v="YFFIPLAST"/>
    <m/>
    <m/>
  </r>
  <r>
    <s v="HSTD"/>
    <s v="_"/>
    <x v="1"/>
    <x v="12"/>
    <x v="25"/>
    <s v="CC"/>
    <s v="Fixe"/>
    <s v="Non"/>
    <s v="Trady"/>
    <x v="77"/>
    <n v="1560"/>
    <n v="125"/>
    <n v="1348"/>
    <x v="2"/>
    <n v="760"/>
    <n v="852"/>
    <m/>
    <n v="930"/>
    <n v="530"/>
    <n v="800"/>
    <n v="170"/>
    <n v="1035"/>
    <n v="2130"/>
    <n v="1445"/>
    <m/>
    <s v="Inconnue"/>
    <m/>
    <s v="RAL9010"/>
    <m/>
    <s v="YFFIPLAST"/>
    <m/>
    <m/>
  </r>
  <r>
    <s v="HSTD"/>
    <s v="_"/>
    <x v="1"/>
    <x v="12"/>
    <x v="25"/>
    <s v="CC"/>
    <s v="Fixe"/>
    <s v="Non"/>
    <s v="Trady"/>
    <x v="78"/>
    <n v="1560"/>
    <n v="125"/>
    <n v="1348"/>
    <x v="3"/>
    <n v="810"/>
    <n v="902"/>
    <m/>
    <n v="980"/>
    <n v="530"/>
    <n v="1050"/>
    <n v="170"/>
    <n v="1035"/>
    <n v="2130"/>
    <n v="1445"/>
    <m/>
    <s v="Inconnue"/>
    <m/>
    <s v="RAL9010"/>
    <m/>
    <s v="YFFIPLAST"/>
    <m/>
    <m/>
  </r>
  <r>
    <s v="G303204"/>
    <s v="_"/>
    <x v="1"/>
    <x v="12"/>
    <x v="25"/>
    <s v="CC"/>
    <s v="Fixe"/>
    <s v="Non"/>
    <s v="Trady"/>
    <x v="79"/>
    <n v="1560"/>
    <n v="125"/>
    <n v="1348"/>
    <x v="0"/>
    <n v="860"/>
    <n v="952"/>
    <n v="805"/>
    <n v="1030"/>
    <n v="530"/>
    <n v="1050"/>
    <n v="170"/>
    <n v="1035"/>
    <n v="2130"/>
    <n v="1445"/>
    <s v="D204211"/>
    <s v="Inconnue"/>
    <s v="G303204 AVP X2-50 CC Ht1030 Pf1035 La2130 FGV2010 m1.pdf"/>
    <s v="RAL9010"/>
    <m/>
    <s v="YFFIPLAST"/>
    <m/>
    <m/>
  </r>
  <r>
    <s v="HSTD"/>
    <s v="_"/>
    <x v="1"/>
    <x v="12"/>
    <x v="25"/>
    <s v="CC"/>
    <s v="Fixe"/>
    <s v="Non"/>
    <s v="Trady"/>
    <x v="80"/>
    <n v="1560"/>
    <n v="125"/>
    <n v="1348"/>
    <x v="4"/>
    <n v="910"/>
    <n v="1002"/>
    <m/>
    <n v="1080"/>
    <n v="530"/>
    <n v="1050"/>
    <n v="170"/>
    <n v="1035"/>
    <n v="2130"/>
    <n v="1445"/>
    <m/>
    <s v="Inconnue"/>
    <m/>
    <s v="RAL9010"/>
    <m/>
    <s v="YFFIPLAST"/>
    <m/>
    <m/>
  </r>
  <r>
    <s v="HSTD"/>
    <s v="_"/>
    <x v="1"/>
    <x v="12"/>
    <x v="25"/>
    <s v="CC"/>
    <s v="Fixe"/>
    <s v="Non"/>
    <s v="Trady"/>
    <x v="81"/>
    <n v="1560"/>
    <n v="125"/>
    <n v="1348"/>
    <x v="5"/>
    <n v="960"/>
    <n v="1052"/>
    <m/>
    <n v="1130"/>
    <n v="530"/>
    <n v="1050"/>
    <n v="170"/>
    <n v="1035"/>
    <n v="2130"/>
    <n v="1445"/>
    <m/>
    <s v="Inconnue"/>
    <m/>
    <s v="RAL9010"/>
    <m/>
    <s v="YFFIPLAST"/>
    <m/>
    <m/>
  </r>
  <r>
    <s v="HSTD"/>
    <s v="_"/>
    <x v="1"/>
    <x v="12"/>
    <x v="25"/>
    <s v="CC"/>
    <s v="Fixe"/>
    <s v="Non"/>
    <s v="Trady"/>
    <x v="82"/>
    <n v="1560"/>
    <n v="125"/>
    <n v="1348"/>
    <x v="6"/>
    <n v="1010"/>
    <n v="1102"/>
    <m/>
    <n v="1180"/>
    <n v="530"/>
    <n v="1050"/>
    <n v="170"/>
    <n v="1035"/>
    <n v="2130"/>
    <n v="1445"/>
    <m/>
    <s v="Inconnue"/>
    <m/>
    <s v="RAL9010"/>
    <m/>
    <s v="YFFIPLAST"/>
    <m/>
    <m/>
  </r>
  <r>
    <s v="G303220"/>
    <s v="_"/>
    <x v="0"/>
    <x v="13"/>
    <x v="26"/>
    <s v="PC"/>
    <s v="Fixe"/>
    <s v="Non"/>
    <s v="NewWave"/>
    <x v="83"/>
    <n v="1670"/>
    <s v="_"/>
    <n v="1658"/>
    <x v="0"/>
    <m/>
    <n v="642"/>
    <m/>
    <m/>
    <s v="Fixe"/>
    <s v="Fixe"/>
    <m/>
    <m/>
    <m/>
    <m/>
    <m/>
    <s v="Inconnue"/>
    <m/>
    <s v="RAL9010"/>
    <m/>
    <s v="PAG"/>
    <m/>
    <m/>
  </r>
  <r>
    <s v="G303055 [2200x2300]"/>
    <s v="_"/>
    <x v="0"/>
    <x v="13"/>
    <x v="26"/>
    <s v="PC"/>
    <s v="Fixe"/>
    <s v="Non"/>
    <s v="NewWave"/>
    <x v="84"/>
    <n v="1716"/>
    <s v="_"/>
    <n v="1704"/>
    <x v="0"/>
    <s v="_"/>
    <n v="596"/>
    <m/>
    <s v="Fixe"/>
    <s v="Fixe"/>
    <s v="Fixe"/>
    <s v="Non"/>
    <s v="_"/>
    <n v="2200"/>
    <n v="1750"/>
    <s v="D204217"/>
    <s v="17 kg"/>
    <s v="Largeur de 2200"/>
    <s v="RAL9010"/>
    <m/>
    <m/>
    <m/>
    <m/>
  </r>
  <r>
    <s v="G303221"/>
    <s v="_"/>
    <x v="0"/>
    <x v="13"/>
    <x v="27"/>
    <s v="PC"/>
    <s v="Fixe"/>
    <s v="Non"/>
    <s v="NewWave"/>
    <x v="85"/>
    <n v="1670"/>
    <s v="_"/>
    <n v="1658"/>
    <x v="0"/>
    <m/>
    <n v="642"/>
    <m/>
    <s v="Fixe"/>
    <s v="Fixe"/>
    <s v="Fixe"/>
    <m/>
    <m/>
    <n v="2130"/>
    <m/>
    <m/>
    <s v="Inconnue"/>
    <m/>
    <s v="RAL9010"/>
    <m/>
    <s v="PAG"/>
    <m/>
    <m/>
  </r>
  <r>
    <s v="Novi"/>
    <s v="24.235.1000"/>
    <x v="2"/>
    <x v="12"/>
    <x v="25"/>
    <s v="CC"/>
    <s v="Fixe"/>
    <s v="Non"/>
    <s v="_"/>
    <x v="10"/>
    <n v="1560"/>
    <n v="125"/>
    <n v="1348"/>
    <x v="4"/>
    <n v="1000"/>
    <n v="1002"/>
    <m/>
    <n v="1070"/>
    <s v="_"/>
    <s v="_"/>
    <n v="70"/>
    <s v="_"/>
    <n v="2080"/>
    <n v="1380"/>
    <m/>
    <s v="Inconnue"/>
    <m/>
    <s v="RAL9003"/>
    <m/>
    <m/>
    <m/>
    <m/>
  </r>
  <r>
    <s v="Novi"/>
    <s v="24.235.950"/>
    <x v="2"/>
    <x v="12"/>
    <x v="25"/>
    <s v="CC"/>
    <s v="Fixe"/>
    <s v="Non"/>
    <s v="_"/>
    <x v="10"/>
    <n v="1560"/>
    <n v="125"/>
    <n v="1348"/>
    <x v="0"/>
    <n v="950"/>
    <n v="952"/>
    <m/>
    <n v="1020"/>
    <s v="_"/>
    <s v="_"/>
    <n v="70"/>
    <s v="_"/>
    <n v="2080"/>
    <n v="1380"/>
    <m/>
    <s v="Inconnue"/>
    <m/>
    <s v="RAL9003"/>
    <m/>
    <m/>
    <m/>
    <m/>
  </r>
  <r>
    <s v="Novi"/>
    <s v="24.235.900"/>
    <x v="2"/>
    <x v="12"/>
    <x v="25"/>
    <s v="CC"/>
    <s v="Fixe"/>
    <s v="Non"/>
    <s v="_"/>
    <x v="10"/>
    <n v="1560"/>
    <n v="125"/>
    <n v="1348"/>
    <x v="3"/>
    <n v="900"/>
    <n v="902"/>
    <m/>
    <n v="970"/>
    <m/>
    <m/>
    <n v="70"/>
    <m/>
    <n v="2080"/>
    <n v="1380"/>
    <m/>
    <s v="Inconnue"/>
    <m/>
    <s v="RAL9003"/>
    <m/>
    <m/>
    <m/>
    <m/>
  </r>
  <r>
    <s v="Novi"/>
    <s v="24.235.850"/>
    <x v="2"/>
    <x v="12"/>
    <x v="25"/>
    <s v="CC"/>
    <s v="Fixe"/>
    <s v="Non"/>
    <s v="_"/>
    <x v="10"/>
    <n v="1560"/>
    <n v="125"/>
    <n v="1348"/>
    <x v="2"/>
    <n v="850"/>
    <n v="852"/>
    <m/>
    <n v="920"/>
    <s v="_"/>
    <s v="_"/>
    <n v="70"/>
    <s v="_"/>
    <n v="2080"/>
    <n v="1380"/>
    <m/>
    <s v="Inconnue"/>
    <m/>
    <s v="RAL9003"/>
    <m/>
    <m/>
    <m/>
    <m/>
  </r>
  <r>
    <s v="Novi"/>
    <s v="24.235.700"/>
    <x v="2"/>
    <x v="12"/>
    <x v="25"/>
    <s v="CC"/>
    <s v="Fixe"/>
    <s v="Non"/>
    <s v="_"/>
    <x v="10"/>
    <n v="1560"/>
    <n v="125"/>
    <n v="1348"/>
    <x v="1"/>
    <n v="700"/>
    <n v="802"/>
    <m/>
    <n v="770"/>
    <m/>
    <m/>
    <n v="70"/>
    <m/>
    <n v="2080"/>
    <n v="1450"/>
    <m/>
    <s v="Inconnue"/>
    <m/>
    <s v="RAL9003"/>
    <m/>
    <m/>
    <m/>
    <m/>
  </r>
  <r>
    <s v="Novi"/>
    <s v="24.235.750"/>
    <x v="2"/>
    <x v="12"/>
    <x v="25"/>
    <s v="CC"/>
    <s v="Fixe"/>
    <s v="Non"/>
    <s v="_"/>
    <x v="10"/>
    <n v="1560"/>
    <n v="125"/>
    <n v="1348"/>
    <x v="8"/>
    <n v="750"/>
    <n v="752"/>
    <n v="680"/>
    <n v="820"/>
    <s v="_"/>
    <s v="_"/>
    <n v="70"/>
    <s v="_"/>
    <n v="2080"/>
    <n v="1380"/>
    <s v="_"/>
    <s v="40 kg"/>
    <m/>
    <s v="RAL9003"/>
    <m/>
    <m/>
    <m/>
    <m/>
  </r>
  <r>
    <s v="Novi"/>
    <s v="24.235.700"/>
    <x v="2"/>
    <x v="12"/>
    <x v="25"/>
    <s v="CC"/>
    <s v="Fixe"/>
    <s v="Non"/>
    <s v="_"/>
    <x v="10"/>
    <n v="1560"/>
    <n v="125"/>
    <n v="1348"/>
    <x v="10"/>
    <n v="700"/>
    <n v="702"/>
    <m/>
    <n v="770"/>
    <m/>
    <m/>
    <n v="70"/>
    <m/>
    <n v="2080"/>
    <n v="1380"/>
    <m/>
    <s v="Inconnue"/>
    <m/>
    <s v="RAL9003"/>
    <m/>
    <m/>
    <m/>
    <m/>
  </r>
  <r>
    <s v="Novi"/>
    <s v="24.235.650"/>
    <x v="2"/>
    <x v="12"/>
    <x v="25"/>
    <s v="CC"/>
    <s v="Fixe"/>
    <s v="Non"/>
    <s v="_"/>
    <x v="10"/>
    <n v="1560"/>
    <n v="125"/>
    <n v="1348"/>
    <x v="9"/>
    <n v="650"/>
    <n v="652"/>
    <n v="580"/>
    <n v="720"/>
    <s v="_"/>
    <s v="_"/>
    <n v="70"/>
    <s v="_"/>
    <n v="2080"/>
    <n v="1380"/>
    <s v="_"/>
    <s v="35 kg"/>
    <m/>
    <s v="RAL9003"/>
    <m/>
    <m/>
    <m/>
    <m/>
  </r>
  <r>
    <s v="Novi"/>
    <s v="24.235.600"/>
    <x v="2"/>
    <x v="12"/>
    <x v="25"/>
    <s v="CC"/>
    <s v="Fixe"/>
    <s v="Non"/>
    <s v="_"/>
    <x v="10"/>
    <n v="1560"/>
    <n v="125"/>
    <n v="1348"/>
    <x v="14"/>
    <n v="600"/>
    <n v="602"/>
    <m/>
    <n v="670"/>
    <m/>
    <m/>
    <n v="70"/>
    <m/>
    <n v="2080"/>
    <n v="1380"/>
    <m/>
    <s v="Inconnue"/>
    <m/>
    <s v="RAL9003"/>
    <m/>
    <m/>
    <m/>
    <m/>
  </r>
  <r>
    <s v="Novi"/>
    <s v="24.235.550"/>
    <x v="2"/>
    <x v="12"/>
    <x v="25"/>
    <s v="CC"/>
    <s v="Fixe"/>
    <s v="Non"/>
    <s v="_"/>
    <x v="10"/>
    <n v="1560"/>
    <n v="125"/>
    <n v="1348"/>
    <x v="11"/>
    <n v="550"/>
    <n v="552"/>
    <n v="480"/>
    <n v="620"/>
    <s v="_"/>
    <s v="_"/>
    <n v="70"/>
    <s v="_"/>
    <n v="2080"/>
    <n v="1380"/>
    <s v="_"/>
    <s v="30 kg"/>
    <m/>
    <s v="RAL9003"/>
    <m/>
    <m/>
    <m/>
    <m/>
  </r>
  <r>
    <s v="Novi"/>
    <s v="24.235.500"/>
    <x v="2"/>
    <x v="12"/>
    <x v="25"/>
    <s v="CC"/>
    <s v="Fixe"/>
    <s v="Non"/>
    <s v="_"/>
    <x v="10"/>
    <n v="1560"/>
    <n v="125"/>
    <n v="1348"/>
    <x v="13"/>
    <n v="500"/>
    <n v="502"/>
    <m/>
    <n v="570"/>
    <m/>
    <m/>
    <n v="70"/>
    <m/>
    <n v="2080"/>
    <n v="1380"/>
    <m/>
    <s v="Inconnue"/>
    <m/>
    <s v="RAL9003"/>
    <m/>
    <m/>
    <m/>
    <m/>
  </r>
  <r>
    <s v="Novi"/>
    <s v="24.23 PCBAERO"/>
    <x v="2"/>
    <x v="13"/>
    <x v="26"/>
    <s v="PC"/>
    <s v="Fixe"/>
    <s v="Non"/>
    <s v="_"/>
    <x v="45"/>
    <n v="1670"/>
    <s v="_"/>
    <n v="1658"/>
    <x v="1"/>
    <n v="500"/>
    <n v="492"/>
    <s v="_"/>
    <n v="500"/>
    <s v="_"/>
    <s v="_"/>
    <n v="0"/>
    <s v="_"/>
    <n v="2080"/>
    <n v="1650"/>
    <s v="_"/>
    <s v="20 kg"/>
    <m/>
    <s v="Blanc constructeur"/>
    <m/>
    <m/>
    <m/>
    <m/>
  </r>
  <r>
    <s v="Novi"/>
    <s v="24.23 PCMAERO"/>
    <x v="2"/>
    <x v="13"/>
    <x v="26"/>
    <s v="PC"/>
    <s v="Fixe"/>
    <s v="Non"/>
    <s v="_"/>
    <x v="45"/>
    <n v="1670"/>
    <s v="_"/>
    <n v="1658"/>
    <x v="2"/>
    <n v="550"/>
    <n v="542"/>
    <s v="_"/>
    <n v="550"/>
    <s v="_"/>
    <s v="_"/>
    <n v="0"/>
    <s v="_"/>
    <n v="2080"/>
    <n v="1650"/>
    <s v="_"/>
    <s v="25 kg"/>
    <m/>
    <s v="Blanc constructeur"/>
    <m/>
    <m/>
    <m/>
    <m/>
  </r>
  <r>
    <s v="Novi"/>
    <s v="24.23 PCHAERO"/>
    <x v="2"/>
    <x v="13"/>
    <x v="26"/>
    <s v="PC"/>
    <s v="Fixe"/>
    <s v="Non"/>
    <s v="_"/>
    <x v="45"/>
    <n v="1670"/>
    <s v="_"/>
    <n v="1658"/>
    <x v="0"/>
    <n v="650"/>
    <n v="642"/>
    <s v="_"/>
    <n v="650"/>
    <s v="_"/>
    <s v="_"/>
    <n v="0"/>
    <s v="_"/>
    <n v="2080"/>
    <n v="1650"/>
    <s v="_"/>
    <s v="30 kg"/>
    <m/>
    <s v="Blanc constructeur"/>
    <m/>
    <m/>
    <m/>
    <m/>
  </r>
  <r>
    <s v="Spécifique"/>
    <s v="_"/>
    <x v="1"/>
    <x v="14"/>
    <x v="28"/>
    <s v="CC"/>
    <s v="Fixe"/>
    <s v="Non"/>
    <s v="Trady"/>
    <x v="86"/>
    <n v="1560"/>
    <n v="125"/>
    <n v="1348"/>
    <x v="9"/>
    <n v="750"/>
    <n v="652"/>
    <s v="_"/>
    <n v="820"/>
    <s v="_"/>
    <s v="_"/>
    <n v="70"/>
    <n v="960"/>
    <n v="2130"/>
    <n v="1445"/>
    <s v="Spécifique"/>
    <s v="Inconnue"/>
    <s v="_"/>
    <s v="RAL9010"/>
    <m/>
    <m/>
    <m/>
    <m/>
  </r>
  <r>
    <s v="HSTD"/>
    <s v="_"/>
    <x v="1"/>
    <x v="14"/>
    <x v="28"/>
    <s v="CC"/>
    <s v="Fixe"/>
    <s v="Non"/>
    <s v="Trady"/>
    <x v="87"/>
    <n v="1560"/>
    <n v="125"/>
    <n v="1348"/>
    <x v="10"/>
    <m/>
    <n v="702"/>
    <m/>
    <m/>
    <m/>
    <m/>
    <m/>
    <n v="1035"/>
    <n v="2130"/>
    <n v="1445"/>
    <m/>
    <s v="Inconnue"/>
    <m/>
    <s v="RAL9010"/>
    <m/>
    <m/>
    <m/>
    <m/>
  </r>
  <r>
    <s v="HSTD"/>
    <s v="_"/>
    <x v="1"/>
    <x v="14"/>
    <x v="28"/>
    <s v="CC"/>
    <s v="Fixe"/>
    <s v="Non"/>
    <s v="Trady"/>
    <x v="88"/>
    <n v="1560"/>
    <n v="125"/>
    <n v="1348"/>
    <x v="8"/>
    <m/>
    <n v="752"/>
    <m/>
    <m/>
    <m/>
    <m/>
    <m/>
    <n v="1035"/>
    <n v="2130"/>
    <n v="1445"/>
    <m/>
    <s v="Inconnue"/>
    <m/>
    <s v="RAL9010"/>
    <m/>
    <m/>
    <m/>
    <m/>
  </r>
  <r>
    <s v="Spécifique"/>
    <s v="_"/>
    <x v="1"/>
    <x v="14"/>
    <x v="28"/>
    <s v="CC"/>
    <s v="Fixe"/>
    <s v="Non"/>
    <s v="Trady"/>
    <x v="89"/>
    <n v="1560"/>
    <n v="125"/>
    <n v="1348"/>
    <x v="1"/>
    <m/>
    <n v="802"/>
    <m/>
    <m/>
    <m/>
    <m/>
    <m/>
    <n v="1035"/>
    <n v="2130"/>
    <n v="1445"/>
    <m/>
    <s v="Inconnue"/>
    <m/>
    <s v="RAL9010"/>
    <m/>
    <m/>
    <m/>
    <m/>
  </r>
  <r>
    <s v="HSTD"/>
    <s v="_"/>
    <x v="1"/>
    <x v="14"/>
    <x v="28"/>
    <s v="CC"/>
    <s v="Fixe"/>
    <s v="Non"/>
    <s v="Trady"/>
    <x v="90"/>
    <n v="1560"/>
    <n v="125"/>
    <n v="1348"/>
    <x v="2"/>
    <m/>
    <n v="852"/>
    <m/>
    <m/>
    <m/>
    <m/>
    <m/>
    <n v="1035"/>
    <n v="2130"/>
    <n v="1445"/>
    <m/>
    <s v="Inconnue"/>
    <m/>
    <s v="RAL9010"/>
    <m/>
    <m/>
    <m/>
    <m/>
  </r>
  <r>
    <s v="HSTD"/>
    <s v="_"/>
    <x v="1"/>
    <x v="14"/>
    <x v="28"/>
    <s v="CC"/>
    <s v="Fixe"/>
    <s v="Non"/>
    <s v="Trady"/>
    <x v="91"/>
    <n v="1560"/>
    <n v="125"/>
    <n v="1348"/>
    <x v="3"/>
    <m/>
    <n v="902"/>
    <m/>
    <m/>
    <m/>
    <m/>
    <m/>
    <n v="1035"/>
    <n v="2130"/>
    <n v="1445"/>
    <m/>
    <s v="Inconnue"/>
    <m/>
    <s v="RAL9010"/>
    <m/>
    <m/>
    <m/>
    <m/>
  </r>
  <r>
    <s v="Spécifique"/>
    <s v="_"/>
    <x v="1"/>
    <x v="14"/>
    <x v="28"/>
    <s v="CC"/>
    <s v="Fixe"/>
    <s v="Non"/>
    <s v="Trady"/>
    <x v="92"/>
    <n v="1560"/>
    <n v="125"/>
    <n v="1348"/>
    <x v="0"/>
    <n v="900"/>
    <n v="952"/>
    <s v="_"/>
    <n v="970"/>
    <s v="_"/>
    <s v="_"/>
    <n v="70"/>
    <n v="1035"/>
    <n v="2130"/>
    <n v="1445"/>
    <s v="Spécifique"/>
    <s v="Inconnue"/>
    <s v="_"/>
    <s v="RAL9010"/>
    <m/>
    <m/>
    <m/>
    <m/>
  </r>
  <r>
    <s v="HSTD"/>
    <s v="_"/>
    <x v="1"/>
    <x v="14"/>
    <x v="28"/>
    <s v="CC"/>
    <s v="Fixe"/>
    <s v="Non"/>
    <s v="Trady"/>
    <x v="93"/>
    <n v="1560"/>
    <n v="125"/>
    <n v="1348"/>
    <x v="4"/>
    <m/>
    <n v="1002"/>
    <m/>
    <m/>
    <m/>
    <m/>
    <m/>
    <n v="1035"/>
    <n v="2130"/>
    <n v="1445"/>
    <m/>
    <s v="Inconnue"/>
    <m/>
    <s v="RAL9010"/>
    <m/>
    <m/>
    <m/>
    <m/>
  </r>
  <r>
    <s v="HSTD"/>
    <s v="_"/>
    <x v="1"/>
    <x v="14"/>
    <x v="28"/>
    <s v="CC"/>
    <s v="Fixe"/>
    <s v="Non"/>
    <s v="Trady"/>
    <x v="94"/>
    <n v="1560"/>
    <n v="125"/>
    <n v="1348"/>
    <x v="5"/>
    <m/>
    <n v="1052"/>
    <m/>
    <m/>
    <m/>
    <m/>
    <m/>
    <n v="1035"/>
    <n v="2130"/>
    <n v="1445"/>
    <m/>
    <s v="Inconnue"/>
    <m/>
    <s v="RAL9010"/>
    <m/>
    <m/>
    <m/>
    <m/>
  </r>
  <r>
    <s v="HSTD"/>
    <s v="_"/>
    <x v="1"/>
    <x v="14"/>
    <x v="28"/>
    <s v="CC"/>
    <s v="Fixe"/>
    <s v="Non"/>
    <s v="Trady"/>
    <x v="95"/>
    <n v="1560"/>
    <n v="125"/>
    <n v="1348"/>
    <x v="6"/>
    <m/>
    <n v="1102"/>
    <m/>
    <m/>
    <m/>
    <m/>
    <m/>
    <n v="1035"/>
    <n v="2130"/>
    <n v="1445"/>
    <m/>
    <s v="Inconnue"/>
    <m/>
    <s v="RAL9010"/>
    <m/>
    <m/>
    <m/>
    <m/>
  </r>
  <r>
    <s v="HSTD"/>
    <s v="_"/>
    <x v="1"/>
    <x v="14"/>
    <x v="28"/>
    <s v="CC"/>
    <s v="Fixe"/>
    <s v="Non"/>
    <s v="Trady"/>
    <x v="96"/>
    <n v="1560"/>
    <n v="125"/>
    <n v="1348"/>
    <x v="7"/>
    <m/>
    <n v="1152"/>
    <m/>
    <m/>
    <m/>
    <m/>
    <m/>
    <n v="1035"/>
    <n v="2130"/>
    <n v="1445"/>
    <m/>
    <s v="Inconnue"/>
    <m/>
    <s v="RAL9010"/>
    <m/>
    <m/>
    <m/>
    <m/>
  </r>
  <r>
    <s v="CEC"/>
    <s v="AKICM0001"/>
    <x v="3"/>
    <x v="15"/>
    <x v="29"/>
    <s v="PC"/>
    <s v="Fixe"/>
    <s v="Non"/>
    <s v="_"/>
    <x v="97"/>
    <n v="1670"/>
    <s v="_"/>
    <n v="1658"/>
    <x v="0"/>
    <s v="503/603"/>
    <n v="642"/>
    <s v="418/518"/>
    <s v="503/603"/>
    <s v="_"/>
    <s v="_"/>
    <s v="_"/>
    <n v="900"/>
    <n v="2060"/>
    <n v="1750"/>
    <s v="_"/>
    <s v="_"/>
    <m/>
    <s v="RAL9016"/>
    <m/>
    <m/>
    <m/>
    <m/>
  </r>
  <r>
    <s v="CEC"/>
    <s v="AKICD0002"/>
    <x v="3"/>
    <x v="14"/>
    <x v="28"/>
    <s v="CC"/>
    <s v="Fixe"/>
    <s v="Non"/>
    <s v="_"/>
    <x v="98"/>
    <n v="1635"/>
    <s v="_"/>
    <n v="1623"/>
    <x v="7"/>
    <s v="555/1075"/>
    <n v="877"/>
    <s v="455/975"/>
    <s v="555/1075"/>
    <s v="_"/>
    <s v="_"/>
    <s v="_"/>
    <n v="1080"/>
    <n v="2120"/>
    <n v="1445"/>
    <s v="_"/>
    <s v="_"/>
    <m/>
    <s v="RAL9016"/>
    <m/>
    <m/>
    <m/>
    <m/>
  </r>
  <r>
    <s v="LB2000151"/>
    <s v="AKICM0001-100"/>
    <x v="3"/>
    <x v="16"/>
    <x v="29"/>
    <s v="PC"/>
    <s v="Fixe"/>
    <s v="Non"/>
    <s v="_"/>
    <x v="97"/>
    <n v="1670"/>
    <s v="_"/>
    <n v="1658"/>
    <x v="1"/>
    <n v="487"/>
    <n v="492"/>
    <n v="407"/>
    <n v="487"/>
    <s v="_"/>
    <s v="_"/>
    <s v="_"/>
    <s v="_"/>
    <n v="2060"/>
    <n v="1750"/>
    <s v="_"/>
    <s v="_"/>
    <m/>
    <s v="RAL9016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showDataTips="0" useAutoFormatting="1" itemPrintTitles="1" createdVersion="5" indent="0" compact="0" compactData="0" gridDropZones="1" multipleFieldFilters="0">
  <location ref="A5:C24" firstHeaderRow="2" firstDataRow="2" firstDataCol="2" rowPageCount="2" colPageCount="1"/>
  <pivotFields count="32">
    <pivotField compact="0" outline="0" showAll="0"/>
    <pivotField compact="0" outline="0" showAll="0"/>
    <pivotField dataField="1" compact="0" outline="0" showAll="0">
      <items count="5">
        <item x="0"/>
        <item x="1"/>
        <item x="2"/>
        <item x="3"/>
        <item t="default"/>
      </items>
    </pivotField>
    <pivotField axis="axisPage" compact="0" outline="0" showAll="0">
      <items count="18">
        <item x="1"/>
        <item x="0"/>
        <item x="4"/>
        <item x="2"/>
        <item x="9"/>
        <item x="10"/>
        <item x="3"/>
        <item x="15"/>
        <item x="14"/>
        <item x="16"/>
        <item x="12"/>
        <item x="13"/>
        <item x="7"/>
        <item x="8"/>
        <item x="5"/>
        <item x="6"/>
        <item x="11"/>
        <item t="default"/>
      </items>
    </pivotField>
    <pivotField axis="axisPage" compact="0" outline="0" showAll="0">
      <items count="31">
        <item x="29"/>
        <item x="28"/>
        <item x="26"/>
        <item x="25"/>
        <item x="27"/>
        <item x="10"/>
        <item x="8"/>
        <item x="7"/>
        <item x="9"/>
        <item x="0"/>
        <item x="24"/>
        <item x="22"/>
        <item x="23"/>
        <item x="13"/>
        <item x="17"/>
        <item x="16"/>
        <item x="20"/>
        <item x="21"/>
        <item x="14"/>
        <item x="19"/>
        <item x="18"/>
        <item x="15"/>
        <item x="11"/>
        <item x="12"/>
        <item x="6"/>
        <item x="4"/>
        <item x="3"/>
        <item x="5"/>
        <item x="1"/>
        <item x="2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99">
        <item x="55"/>
        <item x="83"/>
        <item x="85"/>
        <item x="18"/>
        <item x="9"/>
        <item x="23"/>
        <item x="4"/>
        <item x="44"/>
        <item x="22"/>
        <item x="29"/>
        <item x="84"/>
        <item x="12"/>
        <item x="13"/>
        <item x="14"/>
        <item x="15"/>
        <item x="16"/>
        <item x="17"/>
        <item x="2"/>
        <item x="3"/>
        <item x="5"/>
        <item x="6"/>
        <item x="7"/>
        <item x="8"/>
        <item x="62"/>
        <item x="63"/>
        <item x="64"/>
        <item x="65"/>
        <item x="66"/>
        <item x="67"/>
        <item x="68"/>
        <item x="69"/>
        <item x="24"/>
        <item x="25"/>
        <item x="26"/>
        <item x="27"/>
        <item x="28"/>
        <item x="30"/>
        <item x="31"/>
        <item x="32"/>
        <item x="33"/>
        <item x="34"/>
        <item x="35"/>
        <item x="36"/>
        <item x="37"/>
        <item x="73"/>
        <item x="86"/>
        <item x="87"/>
        <item x="74"/>
        <item x="88"/>
        <item x="75"/>
        <item x="89"/>
        <item x="76"/>
        <item x="90"/>
        <item x="77"/>
        <item x="91"/>
        <item x="78"/>
        <item x="92"/>
        <item x="93"/>
        <item x="80"/>
        <item x="94"/>
        <item x="81"/>
        <item x="95"/>
        <item x="82"/>
        <item x="96"/>
        <item x="46"/>
        <item x="47"/>
        <item x="48"/>
        <item x="49"/>
        <item x="51"/>
        <item x="52"/>
        <item x="53"/>
        <item x="54"/>
        <item x="71"/>
        <item x="72"/>
        <item x="38"/>
        <item x="39"/>
        <item x="40"/>
        <item x="41"/>
        <item x="1"/>
        <item x="79"/>
        <item x="50"/>
        <item x="70"/>
        <item x="0"/>
        <item x="20"/>
        <item x="11"/>
        <item x="61"/>
        <item x="57"/>
        <item x="42"/>
        <item x="43"/>
        <item x="21"/>
        <item x="98"/>
        <item x="60"/>
        <item x="56"/>
        <item x="97"/>
        <item x="19"/>
        <item x="10"/>
        <item x="45"/>
        <item x="59"/>
        <item x="58"/>
      </items>
    </pivotField>
    <pivotField compact="0" outline="0" showAll="0"/>
    <pivotField compact="0" outline="0" showAll="0"/>
    <pivotField compact="0" outline="0" showAll="0"/>
    <pivotField axis="axisRow" compact="0" outline="0" showAll="0" defaultSubtotal="0">
      <items count="16">
        <item x="12"/>
        <item x="13"/>
        <item x="11"/>
        <item x="14"/>
        <item x="9"/>
        <item x="10"/>
        <item x="8"/>
        <item x="1"/>
        <item x="2"/>
        <item x="3"/>
        <item x="0"/>
        <item x="4"/>
        <item x="5"/>
        <item x="6"/>
        <item x="7"/>
        <item x="15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2">
    <field x="9"/>
    <field x="13"/>
  </rowFields>
  <rowItems count="18">
    <i>
      <x v="4"/>
      <x v="10"/>
    </i>
    <i>
      <x v="6"/>
      <x v="10"/>
    </i>
    <i>
      <x v="17"/>
      <x v="8"/>
    </i>
    <i>
      <x v="18"/>
      <x v="9"/>
    </i>
    <i>
      <x v="19"/>
      <x v="11"/>
    </i>
    <i>
      <x v="20"/>
      <x v="12"/>
    </i>
    <i>
      <x v="21"/>
      <x v="13"/>
    </i>
    <i>
      <x v="22"/>
      <x v="14"/>
    </i>
    <i>
      <x v="78"/>
      <x v="7"/>
    </i>
    <i>
      <x v="82"/>
      <x v="10"/>
    </i>
    <i>
      <x v="84"/>
      <x v="10"/>
    </i>
    <i>
      <x v="95"/>
      <x v="4"/>
    </i>
    <i r="1">
      <x v="6"/>
    </i>
    <i r="1">
      <x v="8"/>
    </i>
    <i r="1">
      <x v="10"/>
    </i>
    <i r="1">
      <x v="13"/>
    </i>
    <i r="1">
      <x v="14"/>
    </i>
    <i t="grand">
      <x/>
    </i>
  </rowItems>
  <colItems count="1">
    <i/>
  </colItems>
  <pageFields count="2">
    <pageField fld="3" item="1" hier="-1"/>
    <pageField fld="4" item="9" hier="-1"/>
  </pageFields>
  <dataFields count="1">
    <dataField name="Nombre de 5.Fournisseur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hyperlink" Target="../AppData/donnees/Production/BE/Public/6%20PLANS%20PDF/FGV%202010/AVANCEES%20et%20DEFLECTEUR/G303043%20AVP%20TY%20X62%20HT%20965%20Pf%201035%20La=2130.pdf" TargetMode="External"/><Relationship Id="rId18" Type="http://schemas.openxmlformats.org/officeDocument/2006/relationships/hyperlink" Target="../AppData/donnees/Production/BE/Public/6%20PLANS%20PDF/FGV%202010/AVANCEES%20et%20DEFLECTEUR/G303201%20AVP%20IVECO-MASCOTT-MBZ5%20Ht930%20Pf1035%20La2130%20FGV2010%20m1.pdf" TargetMode="External"/><Relationship Id="rId26" Type="http://schemas.openxmlformats.org/officeDocument/2006/relationships/hyperlink" Target="../AppData/donnees/BE/Public/6%20PLANS%20PDF/FGV%202010/AVANCEES%20et%20DEFLECTEUR/G303202%20AVP%20MBZ-VW%203S%20Ht950%20Pf1035%20La2130%20FGV2010%20m1.pdf" TargetMode="External"/><Relationship Id="rId3" Type="http://schemas.openxmlformats.org/officeDocument/2006/relationships/hyperlink" Target="../AppData/donnees/Production/BE/Public/6%20PLANS%20PDF/FGV%202010/AVANCEES%20et%20DEFLECTEUR/G303030%20Transit%202003%202300%20m7.pdf" TargetMode="External"/><Relationship Id="rId21" Type="http://schemas.openxmlformats.org/officeDocument/2006/relationships/hyperlink" Target="../AppData/donnees/BE/Public/6%20PLANS%20PDF/FGV%202010/AVANCEES%20et%20DEFLECTEUR/G303201%20AVP%20IVECO-MASCOTT-MBZ5%20Ht930%20Pf1035%20La2130%20FGV2010%20m1.pdf" TargetMode="External"/><Relationship Id="rId34" Type="http://schemas.openxmlformats.org/officeDocument/2006/relationships/hyperlink" Target="../AppData/donnees/BE/Public/6%20PLANS%20PDF/FGV%202010/AVANCEES%20et%20DEFLECTEUR/G303204%20AVP%20X2-50%20CC%20Ht1030%20Pf1035%20La2130%20FGV2010%20m1.pdf" TargetMode="External"/><Relationship Id="rId7" Type="http://schemas.openxmlformats.org/officeDocument/2006/relationships/hyperlink" Target="../AppData/donnees/Production/BE/Public/6%20PLANS%20PDF/FGV%202010/AVANCEES%20et%20DEFLECTEUR/G303037%20AVP%20TY%20MBZ-VW%203S%20Ht970%20La=2130%20Pf=1035%20m2.pdf" TargetMode="External"/><Relationship Id="rId12" Type="http://schemas.openxmlformats.org/officeDocument/2006/relationships/hyperlink" Target="../AppData/donnees/Production/BE/Public/6%20PLANS%20PDF/FGV%202010/AVANCEES%20et%20DEFLECTEUR/G303041%20AVP%20X70%20-%20X250%20PLANCHER%20CABINE%20Ht700%20Pf900%20La%202130%20m2.pdf" TargetMode="External"/><Relationship Id="rId17" Type="http://schemas.openxmlformats.org/officeDocument/2006/relationships/hyperlink" Target="../AppData/donnees/Production/BE/Public/6%20PLANS%20PDF/FGV%202010/AVANCEES%20et%20DEFLECTEUR/G303041%20AVP%20X70%20-%20X250%20PLANCHER%20CABINE%20Ht700%20Pf900%20La%202130%20m2.pdf" TargetMode="External"/><Relationship Id="rId25" Type="http://schemas.openxmlformats.org/officeDocument/2006/relationships/hyperlink" Target="../AppData/donnees/BE/Public/6%20PLANS%20PDF/FGV%202010/AVANCEES%20et%20DEFLECTEUR/G303209%20AVP11%20MBZ%20RJ%20%5b2130x2300%5d%20m2.pdf" TargetMode="External"/><Relationship Id="rId33" Type="http://schemas.openxmlformats.org/officeDocument/2006/relationships/hyperlink" Target="../AppData/donnees/BE/Public/6%20PLANS%20PDF/FGV%202010/AVANCEES%20et%20DEFLECTEUR/G303208%20AVP11%20X2-50%20CC%20%5b2130x2300%5d%20m3.pdf" TargetMode="External"/><Relationship Id="rId2" Type="http://schemas.openxmlformats.org/officeDocument/2006/relationships/hyperlink" Target="../AppData/donnees/Production/BE/Public/6%20PLANS%20PDF/FGV%202010/AVANCEES%20et%20DEFLECTEUR/G303023%20AVP%20TY%20IVECO-MASCOTT-MBZ-VW5J%20Ht950%20La=2130%20Pf=1035%20m2.pdf" TargetMode="External"/><Relationship Id="rId16" Type="http://schemas.openxmlformats.org/officeDocument/2006/relationships/hyperlink" Target="../AppData/donnees/Production/BE/Public/6%20PLANS%20PDF/FGV%202010/AVANCEES%20et%20DEFLECTEUR/G303042%20AVP%20TY%20BOXER-JUMPER-DUCATO%20Ht=1050%20La=2130%20Pf1035%20m3.pdf" TargetMode="External"/><Relationship Id="rId20" Type="http://schemas.openxmlformats.org/officeDocument/2006/relationships/hyperlink" Target="../AppData/donnees/BE/Public/6%20PLANS%20PDF/FGV%202010/AVANCEES%20et%20DEFLECTEUR/100066990%20AVP%20TY%20IVECO%20%5b2150%5d.pdf" TargetMode="External"/><Relationship Id="rId29" Type="http://schemas.openxmlformats.org/officeDocument/2006/relationships/hyperlink" Target="../AppData/donnees/BE/Public/6%20PLANS%20PDF/FGV%202010/AVANCEES%20et%20DEFLECTEUR/G303202%20AVP%20MBZ-VW%203S%20Ht950%20Pf1035%20La2130%20FGV2010%20m1.pdf" TargetMode="External"/><Relationship Id="rId1" Type="http://schemas.openxmlformats.org/officeDocument/2006/relationships/hyperlink" Target="../AppData/donnees/Production/BE/Public/6%20PLANS%20PDF/FGV%202010/AVANCEES%20et%20DEFLECTEUR/G303038%20AVP%20TY%20IVECO-MASCOTT-MBZ-VW5J%20Ht800%20La=2130%20Pf=1035%20m2.pdf" TargetMode="External"/><Relationship Id="rId6" Type="http://schemas.openxmlformats.org/officeDocument/2006/relationships/hyperlink" Target="../AppData/donnees/Production/BE/Public/6%20PLANS%20PDF/FGV%202010/AVANCEES%20et%20DEFLECTEUR/G303039%20AVP%20TY%20MBZ%20-%20VW%203S%20Ht=820%20La=2130%20Pf1035%20m2.pdf" TargetMode="External"/><Relationship Id="rId11" Type="http://schemas.openxmlformats.org/officeDocument/2006/relationships/hyperlink" Target="../AppData/donnees/Production/BE/Public/6%20PLANS%20PDF/FGV%202010/AVANCEES%20et%20DEFLECTEUR/G303023%20AVP%20TY%20IVECO-MASCOTT-MBZ-VW5J%20Ht950%20La=2130%20Pf=1035%20m2.pdf" TargetMode="External"/><Relationship Id="rId24" Type="http://schemas.openxmlformats.org/officeDocument/2006/relationships/hyperlink" Target="../AppData/donnees/BE/Public/6%20PLANS%20PDF/FGV%202010/AVANCEES%20et%20DEFLECTEUR/G303205%20AVP%20Ford%20Transit%20Ht1220%20Pf1035%20La2130%20FGV2010%20m1.pdf" TargetMode="External"/><Relationship Id="rId32" Type="http://schemas.openxmlformats.org/officeDocument/2006/relationships/hyperlink" Target="../AppData/donnees/BE/Public/6%20PLANS%20PDF/FGV%202010/AVANCEES%20et%20DEFLECTEUR/G303040%20AVP%20TY%20MASTER-MOVANO-INTERSTAR%20Ht=1030%20La=2130%20Pf1035%20m1.pdf" TargetMode="External"/><Relationship Id="rId5" Type="http://schemas.openxmlformats.org/officeDocument/2006/relationships/hyperlink" Target="../AppData/donnees/Production/BE/Public/6%20PLANS%20PDF/FGV%202010/AVANCEES%20et%20DEFLECTEUR/G303037%20AVP%20TY%20MBZ-VW%203S%20Ht970%20La=2130%20Pf=1035%20m2.pdf" TargetMode="External"/><Relationship Id="rId15" Type="http://schemas.openxmlformats.org/officeDocument/2006/relationships/hyperlink" Target="../AppData/donnees/Production/BE/Public/6%20PLANS%20PDF/FGV%202010/AVANCEES%20et%20DEFLECTEUR/G303043%20AVP%20TY%20X62%20HT%20965%20Pf%201035%20La=2130.pdf" TargetMode="External"/><Relationship Id="rId23" Type="http://schemas.openxmlformats.org/officeDocument/2006/relationships/hyperlink" Target="../AppData/donnees/BE/Public/6%20PLANS%20PDF/FGV%202010/AVANCEES%20et%20DEFLECTEUR/G303208%20AVP11%20X2-50%20CC%20%5b2130x2300%5d%20m3.pdf" TargetMode="External"/><Relationship Id="rId28" Type="http://schemas.openxmlformats.org/officeDocument/2006/relationships/hyperlink" Target="../AppData/donnees/BE/Public/6%20PLANS%20PDF/FGV%202010/AVANCEES%20et%20DEFLECTEUR/G303209%20AVP11%20MBZ%20RJ%20%5b2130x2300%5d%20m2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../AppData/donnees/Production/BE/Public/6%20PLANS%20PDF/FGV%202010/AVANCEES%20et%20DEFLECTEUR/G303028%20Boxer.Jumper.Ducato%202003%202300%20m2.pdf" TargetMode="External"/><Relationship Id="rId19" Type="http://schemas.openxmlformats.org/officeDocument/2006/relationships/hyperlink" Target="../AppData/donnees/BE/Public/6%20PLANS%20PDF/FGV%202010/AVANCEES%20et%20DEFLECTEUR/G303206%20AVP11%20IVECO%20%5b2130x2300%5d%20m2.pdf" TargetMode="External"/><Relationship Id="rId31" Type="http://schemas.openxmlformats.org/officeDocument/2006/relationships/hyperlink" Target="../AppData/donnees/BE/Public/6%20PLANS%20PDF/FGV%202010/AVANCEES%20et%20DEFLECTEUR/G303203%20AVP%20X62%20CC%20Ht945%20Pf1035%20La2130%20FGV2010%20m1.pdf" TargetMode="External"/><Relationship Id="rId4" Type="http://schemas.openxmlformats.org/officeDocument/2006/relationships/hyperlink" Target="../AppData/donnees/Production/BE/Public/6%20PLANS%20PDF/FGV%202010/AVANCEES%20et%20DEFLECTEUR/G303039%20AVP%20TY%20MBZ%20-%20VW%203S%20Ht=820%20La=2130%20Pf1035%20m2.pdf" TargetMode="External"/><Relationship Id="rId9" Type="http://schemas.openxmlformats.org/officeDocument/2006/relationships/hyperlink" Target="../AppData/donnees/Production/BE/Public/6%20PLANS%20PDF/FGV%202010/AVANCEES%20et%20DEFLECTEUR/G303023%20AVP%20TY%20IVECO-MASCOTT-MBZ-VW5J%20Ht950%20La=2130%20Pf=1035%20m2.pdf" TargetMode="External"/><Relationship Id="rId14" Type="http://schemas.openxmlformats.org/officeDocument/2006/relationships/hyperlink" Target="../AppData/donnees/Production/BE/Public/6%20PLANS%20PDF/FGV%202010/AVANCEES%20et%20DEFLECTEUR/G303043%20AVP%20TY%20X62%20HT%20965%20Pf%201035%20La=2130.pdf" TargetMode="External"/><Relationship Id="rId22" Type="http://schemas.openxmlformats.org/officeDocument/2006/relationships/hyperlink" Target="../AppData/donnees/BE/Public/6%20PLANS%20PDF/FGV%202010/AVANCEES%20et%20DEFLECTEUR/Sp&#233;cifique%20AVP%20FORD%20TRANSIT%20%5b2000x2130%5d%20Ht870%20La2130%20Pf1035%20m1.pdf" TargetMode="External"/><Relationship Id="rId27" Type="http://schemas.openxmlformats.org/officeDocument/2006/relationships/hyperlink" Target="../AppData/donnees/BE/Public/6%20PLANS%20PDF/FGV%202010/AVANCEES%20et%20DEFLECTEUR/G303201%20AVP%20IVECO-MASCOTT-MBZ5%20Ht930%20Pf1035%20La2130%20FGV2010%20m1.pdf" TargetMode="External"/><Relationship Id="rId30" Type="http://schemas.openxmlformats.org/officeDocument/2006/relationships/hyperlink" Target="../AppData/donnees/BE/Public/6%20PLANS%20PDF/FGV%202010/AVANCEES%20et%20DEFLECTEUR/G303201%20AVP%20IVECO-MASCOTT-MBZ5%20Ht930%20Pf1035%20La2130%20FGV2010%20m1.pdf" TargetMode="External"/><Relationship Id="rId35" Type="http://schemas.openxmlformats.org/officeDocument/2006/relationships/hyperlink" Target="../AppData/donnees/BE/Prive/BIBLIOTHEQUE%20CATALOGUE/POLYESTER/NOVIPLAST/CATALOGUE%202018-Capucine%20CC-NOVIPLAST.pdf" TargetMode="External"/><Relationship Id="rId8" Type="http://schemas.openxmlformats.org/officeDocument/2006/relationships/hyperlink" Target="../AppData/donnees/Production/BE/Public/6%20PLANS%20PDF/FGV%202010/AVANCEES%20et%20DEFLECTEUR/G303038%20AVP%20TY%20IVECO-MASCOTT-MBZ-VW5J%20Ht800%20La=2130%20Pf=1035%20m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24"/>
  <sheetViews>
    <sheetView tabSelected="1" workbookViewId="0">
      <selection activeCell="A26" sqref="A26"/>
    </sheetView>
  </sheetViews>
  <sheetFormatPr baseColWidth="10" defaultRowHeight="15" x14ac:dyDescent="0.25"/>
  <cols>
    <col min="1" max="1" width="61.42578125" customWidth="1"/>
    <col min="2" max="2" width="24.5703125" customWidth="1"/>
    <col min="3" max="3" width="14.7109375" customWidth="1"/>
  </cols>
  <sheetData>
    <row r="2" spans="1:3" x14ac:dyDescent="0.25">
      <c r="A2" t="s">
        <v>0</v>
      </c>
      <c r="B2" t="s">
        <v>1</v>
      </c>
    </row>
    <row r="3" spans="1:3" x14ac:dyDescent="0.25">
      <c r="A3" t="s">
        <v>2</v>
      </c>
      <c r="B3" t="s">
        <v>3</v>
      </c>
    </row>
    <row r="5" spans="1:3" x14ac:dyDescent="0.25">
      <c r="A5" t="s">
        <v>4</v>
      </c>
    </row>
    <row r="6" spans="1:3" x14ac:dyDescent="0.25">
      <c r="A6" t="s">
        <v>5</v>
      </c>
      <c r="B6" t="s">
        <v>6</v>
      </c>
      <c r="C6" t="s">
        <v>7</v>
      </c>
    </row>
    <row r="7" spans="1:3" x14ac:dyDescent="0.25">
      <c r="A7" t="s">
        <v>8</v>
      </c>
      <c r="B7">
        <v>2300</v>
      </c>
      <c r="C7" s="1">
        <v>1</v>
      </c>
    </row>
    <row r="8" spans="1:3" x14ac:dyDescent="0.25">
      <c r="A8" t="s">
        <v>9</v>
      </c>
      <c r="B8">
        <v>2300</v>
      </c>
      <c r="C8" s="1">
        <v>1</v>
      </c>
    </row>
    <row r="9" spans="1:3" x14ac:dyDescent="0.25">
      <c r="A9" t="s">
        <v>10</v>
      </c>
      <c r="B9">
        <v>2200</v>
      </c>
      <c r="C9" s="1">
        <v>1</v>
      </c>
    </row>
    <row r="10" spans="1:3" x14ac:dyDescent="0.25">
      <c r="A10" t="s">
        <v>11</v>
      </c>
      <c r="B10">
        <v>2250</v>
      </c>
      <c r="C10" s="1">
        <v>1</v>
      </c>
    </row>
    <row r="11" spans="1:3" x14ac:dyDescent="0.25">
      <c r="A11" t="s">
        <v>12</v>
      </c>
      <c r="B11">
        <v>2350</v>
      </c>
      <c r="C11" s="1">
        <v>1</v>
      </c>
    </row>
    <row r="12" spans="1:3" x14ac:dyDescent="0.25">
      <c r="A12" t="s">
        <v>13</v>
      </c>
      <c r="B12">
        <v>2400</v>
      </c>
      <c r="C12" s="1">
        <v>1</v>
      </c>
    </row>
    <row r="13" spans="1:3" x14ac:dyDescent="0.25">
      <c r="A13" t="s">
        <v>14</v>
      </c>
      <c r="B13">
        <v>2450</v>
      </c>
      <c r="C13" s="1">
        <v>1</v>
      </c>
    </row>
    <row r="14" spans="1:3" x14ac:dyDescent="0.25">
      <c r="A14" t="s">
        <v>15</v>
      </c>
      <c r="B14">
        <v>2500</v>
      </c>
      <c r="C14" s="1">
        <v>1</v>
      </c>
    </row>
    <row r="15" spans="1:3" x14ac:dyDescent="0.25">
      <c r="A15" t="s">
        <v>16</v>
      </c>
      <c r="B15">
        <v>2150</v>
      </c>
      <c r="C15" s="1">
        <v>1</v>
      </c>
    </row>
    <row r="16" spans="1:3" x14ac:dyDescent="0.25">
      <c r="A16" t="s">
        <v>17</v>
      </c>
      <c r="B16">
        <v>2300</v>
      </c>
      <c r="C16" s="1">
        <v>1</v>
      </c>
    </row>
    <row r="17" spans="1:3" x14ac:dyDescent="0.25">
      <c r="A17" t="s">
        <v>18</v>
      </c>
      <c r="B17">
        <v>2300</v>
      </c>
      <c r="C17" s="1">
        <v>1</v>
      </c>
    </row>
    <row r="18" spans="1:3" x14ac:dyDescent="0.25">
      <c r="A18" t="s">
        <v>19</v>
      </c>
      <c r="B18">
        <v>2000</v>
      </c>
      <c r="C18" s="1">
        <v>1</v>
      </c>
    </row>
    <row r="19" spans="1:3" x14ac:dyDescent="0.25">
      <c r="B19">
        <v>2100</v>
      </c>
      <c r="C19" s="1">
        <v>1</v>
      </c>
    </row>
    <row r="20" spans="1:3" x14ac:dyDescent="0.25">
      <c r="B20">
        <v>2200</v>
      </c>
      <c r="C20" s="1">
        <v>1</v>
      </c>
    </row>
    <row r="21" spans="1:3" x14ac:dyDescent="0.25">
      <c r="B21">
        <v>2300</v>
      </c>
      <c r="C21" s="1">
        <v>1</v>
      </c>
    </row>
    <row r="22" spans="1:3" x14ac:dyDescent="0.25">
      <c r="B22">
        <v>2450</v>
      </c>
      <c r="C22" s="1">
        <v>1</v>
      </c>
    </row>
    <row r="23" spans="1:3" x14ac:dyDescent="0.25">
      <c r="B23">
        <v>2500</v>
      </c>
      <c r="C23" s="1">
        <v>1</v>
      </c>
    </row>
    <row r="24" spans="1:3" x14ac:dyDescent="0.25">
      <c r="A24" t="s">
        <v>20</v>
      </c>
      <c r="C24" s="1"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 tint="0.499984740745262"/>
  </sheetPr>
  <dimension ref="A1:AJ261"/>
  <sheetViews>
    <sheetView topLeftCell="F1" zoomScale="80" zoomScaleNormal="80" workbookViewId="0">
      <pane ySplit="1" topLeftCell="A2" activePane="bottomLeft" state="frozen"/>
      <selection activeCell="A27" sqref="A27"/>
      <selection pane="bottomLeft" activeCell="A27" sqref="A27"/>
    </sheetView>
  </sheetViews>
  <sheetFormatPr baseColWidth="10" defaultRowHeight="15" x14ac:dyDescent="0.25"/>
  <cols>
    <col min="1" max="1" width="64.28515625" style="14" bestFit="1" customWidth="1"/>
    <col min="2" max="2" width="64.28515625" style="14" customWidth="1"/>
    <col min="3" max="3" width="23.140625" style="29" customWidth="1"/>
    <col min="4" max="4" width="20.42578125" style="29" customWidth="1"/>
    <col min="5" max="5" width="16.140625" style="29" customWidth="1"/>
    <col min="6" max="6" width="24.140625" style="29" customWidth="1"/>
    <col min="7" max="7" width="46.5703125" style="14" customWidth="1"/>
    <col min="8" max="8" width="9.28515625" style="29" customWidth="1"/>
    <col min="9" max="9" width="10" style="29" customWidth="1"/>
    <col min="10" max="10" width="16.140625" style="29" customWidth="1"/>
    <col min="11" max="11" width="13.85546875" style="29" customWidth="1"/>
    <col min="12" max="12" width="62.7109375" style="29" customWidth="1"/>
    <col min="13" max="13" width="15.42578125" style="29" customWidth="1"/>
    <col min="14" max="15" width="13.85546875" style="29" customWidth="1"/>
    <col min="16" max="16" width="10.42578125" style="29" customWidth="1"/>
    <col min="17" max="17" width="12.42578125" style="29" customWidth="1"/>
    <col min="18" max="18" width="10.5703125" style="29" customWidth="1"/>
    <col min="19" max="19" width="11.42578125" style="29" customWidth="1"/>
    <col min="20" max="20" width="11.7109375" style="29" customWidth="1"/>
    <col min="21" max="21" width="12.7109375" style="29" customWidth="1"/>
    <col min="22" max="22" width="13.140625" style="29" customWidth="1"/>
    <col min="23" max="23" width="13.85546875" style="29" customWidth="1"/>
    <col min="24" max="24" width="15.140625" style="29" customWidth="1"/>
    <col min="25" max="25" width="12.7109375" style="29" customWidth="1"/>
    <col min="26" max="26" width="11.42578125" style="29"/>
    <col min="27" max="27" width="13.42578125" style="29" hidden="1" customWidth="1"/>
    <col min="28" max="28" width="10.85546875" style="29" customWidth="1"/>
    <col min="29" max="29" width="42.85546875" style="29" customWidth="1"/>
    <col min="30" max="30" width="31.7109375" style="29" customWidth="1"/>
    <col min="31" max="31" width="23.42578125" style="29" customWidth="1"/>
    <col min="32" max="32" width="13" style="29" customWidth="1"/>
    <col min="33" max="33" width="15.85546875" style="29" customWidth="1"/>
    <col min="34" max="34" width="14.28515625" style="29" customWidth="1"/>
    <col min="35" max="16384" width="11.42578125" style="29"/>
  </cols>
  <sheetData>
    <row r="1" spans="1:36" s="13" customFormat="1" ht="57" customHeight="1" x14ac:dyDescent="0.25">
      <c r="A1" s="2" t="e">
        <f>#REF!&amp;#REF!&amp;#REF!</f>
        <v>#REF!</v>
      </c>
      <c r="B1" s="2" t="e">
        <f>#REF!&amp;#REF!&amp;#REF!&amp;#REF!</f>
        <v>#REF!</v>
      </c>
      <c r="C1" s="3" t="s">
        <v>21</v>
      </c>
      <c r="D1" s="3" t="s">
        <v>22</v>
      </c>
      <c r="E1" s="3" t="s">
        <v>23</v>
      </c>
      <c r="F1" s="3" t="s">
        <v>0</v>
      </c>
      <c r="G1" s="4" t="s">
        <v>2</v>
      </c>
      <c r="H1" s="3" t="s">
        <v>24</v>
      </c>
      <c r="I1" s="3" t="s">
        <v>25</v>
      </c>
      <c r="J1" s="3" t="s">
        <v>26</v>
      </c>
      <c r="K1" s="3" t="s">
        <v>27</v>
      </c>
      <c r="L1" s="5" t="s">
        <v>5</v>
      </c>
      <c r="M1" s="6" t="s">
        <v>28</v>
      </c>
      <c r="N1" s="6" t="s">
        <v>29</v>
      </c>
      <c r="O1" s="7" t="s">
        <v>30</v>
      </c>
      <c r="P1" s="8" t="s">
        <v>6</v>
      </c>
      <c r="Q1" s="7" t="s">
        <v>31</v>
      </c>
      <c r="R1" s="9" t="s">
        <v>32</v>
      </c>
      <c r="S1" s="10" t="s">
        <v>33</v>
      </c>
      <c r="T1" s="7" t="s">
        <v>34</v>
      </c>
      <c r="U1" s="3" t="s">
        <v>35</v>
      </c>
      <c r="V1" s="3" t="s">
        <v>36</v>
      </c>
      <c r="W1" s="3" t="s">
        <v>37</v>
      </c>
      <c r="X1" s="3" t="s">
        <v>38</v>
      </c>
      <c r="Y1" s="3" t="s">
        <v>39</v>
      </c>
      <c r="Z1" s="3" t="s">
        <v>40</v>
      </c>
      <c r="AA1" s="3" t="s">
        <v>41</v>
      </c>
      <c r="AB1" s="3" t="s">
        <v>42</v>
      </c>
      <c r="AC1" s="3" t="s">
        <v>43</v>
      </c>
      <c r="AD1" s="3" t="s">
        <v>44</v>
      </c>
      <c r="AE1" s="3" t="s">
        <v>45</v>
      </c>
      <c r="AF1" s="11" t="s">
        <v>46</v>
      </c>
      <c r="AG1" s="3" t="s">
        <v>47</v>
      </c>
      <c r="AH1" s="12" t="s">
        <v>48</v>
      </c>
    </row>
    <row r="2" spans="1:36" ht="15.75" x14ac:dyDescent="0.25">
      <c r="A2" s="14" t="str">
        <f>F2&amp;G2&amp;P2</f>
        <v>IVECO_CCDaily_RS_RJ2300</v>
      </c>
      <c r="B2" s="14" t="str">
        <f>F2&amp;G2&amp;P2&amp;R2</f>
        <v>IVECO_CCDaily_RS_RJ2300874</v>
      </c>
      <c r="C2" s="15" t="s">
        <v>49</v>
      </c>
      <c r="D2" s="16" t="s">
        <v>50</v>
      </c>
      <c r="E2" s="17" t="s">
        <v>51</v>
      </c>
      <c r="F2" s="18" t="s">
        <v>1</v>
      </c>
      <c r="G2" s="19" t="s">
        <v>3</v>
      </c>
      <c r="H2" s="20" t="s">
        <v>52</v>
      </c>
      <c r="I2" s="21" t="s">
        <v>53</v>
      </c>
      <c r="J2" s="22" t="s">
        <v>54</v>
      </c>
      <c r="K2" s="20" t="s">
        <v>55</v>
      </c>
      <c r="L2" s="20" t="s">
        <v>17</v>
      </c>
      <c r="M2" s="22">
        <v>1638</v>
      </c>
      <c r="N2" s="23">
        <v>125</v>
      </c>
      <c r="O2" s="23">
        <f>M2-N2-12-75</f>
        <v>1426</v>
      </c>
      <c r="P2" s="23">
        <v>2300</v>
      </c>
      <c r="Q2" s="23">
        <v>838</v>
      </c>
      <c r="R2" s="24">
        <f>P2-O2</f>
        <v>874</v>
      </c>
      <c r="S2" s="23">
        <v>783</v>
      </c>
      <c r="T2" s="25">
        <f>Q2+W2</f>
        <v>904</v>
      </c>
      <c r="U2" s="23" t="s">
        <v>53</v>
      </c>
      <c r="V2" s="25" t="s">
        <v>53</v>
      </c>
      <c r="W2" s="23">
        <v>66</v>
      </c>
      <c r="X2" s="25" t="s">
        <v>50</v>
      </c>
      <c r="Y2" s="23">
        <v>2120</v>
      </c>
      <c r="Z2" s="23">
        <v>1465</v>
      </c>
      <c r="AA2" s="25" t="s">
        <v>50</v>
      </c>
      <c r="AB2" s="26" t="s">
        <v>56</v>
      </c>
      <c r="AC2" s="27" t="s">
        <v>57</v>
      </c>
      <c r="AD2" s="23" t="s">
        <v>58</v>
      </c>
      <c r="AE2" s="23" t="s">
        <v>59</v>
      </c>
      <c r="AF2" s="28" t="s">
        <v>60</v>
      </c>
      <c r="AG2" s="23" t="s">
        <v>61</v>
      </c>
      <c r="AH2" s="26" t="s">
        <v>62</v>
      </c>
    </row>
    <row r="3" spans="1:36" ht="15.75" x14ac:dyDescent="0.25">
      <c r="A3" s="14" t="str">
        <f t="shared" ref="A3:A66" si="0">F3&amp;G3&amp;P3</f>
        <v>IVECO_CCDaily_RS_RJ2150</v>
      </c>
      <c r="B3" s="14" t="str">
        <f t="shared" ref="B3:B66" si="1">F3&amp;G3&amp;P3&amp;R3</f>
        <v>IVECO_CCDaily_RS_RJ2150724</v>
      </c>
      <c r="C3" s="30">
        <v>100066990</v>
      </c>
      <c r="D3" s="16" t="s">
        <v>50</v>
      </c>
      <c r="E3" s="31" t="s">
        <v>63</v>
      </c>
      <c r="F3" s="18" t="s">
        <v>1</v>
      </c>
      <c r="G3" s="32" t="s">
        <v>3</v>
      </c>
      <c r="H3" s="33" t="s">
        <v>52</v>
      </c>
      <c r="I3" s="34" t="s">
        <v>53</v>
      </c>
      <c r="J3" s="35" t="s">
        <v>54</v>
      </c>
      <c r="K3" s="33" t="s">
        <v>64</v>
      </c>
      <c r="L3" s="33" t="s">
        <v>16</v>
      </c>
      <c r="M3" s="35">
        <v>1638</v>
      </c>
      <c r="N3" s="24">
        <v>125</v>
      </c>
      <c r="O3" s="36">
        <f t="shared" ref="O3:O161" si="2">M3-N3-12-75</f>
        <v>1426</v>
      </c>
      <c r="P3" s="24">
        <v>2150</v>
      </c>
      <c r="Q3" s="24">
        <v>580</v>
      </c>
      <c r="R3" s="24">
        <f t="shared" ref="R3:R206" si="3">P3-O3</f>
        <v>724</v>
      </c>
      <c r="S3" s="24" t="s">
        <v>50</v>
      </c>
      <c r="T3" s="37">
        <f t="shared" ref="T3:T17" si="4">Q3+W3</f>
        <v>750</v>
      </c>
      <c r="U3" s="24" t="s">
        <v>50</v>
      </c>
      <c r="V3" s="37" t="s">
        <v>50</v>
      </c>
      <c r="W3" s="24">
        <v>170</v>
      </c>
      <c r="X3" s="37">
        <v>1035</v>
      </c>
      <c r="Y3" s="24">
        <v>2130</v>
      </c>
      <c r="Z3" s="24">
        <v>1570</v>
      </c>
      <c r="AA3" s="37" t="s">
        <v>50</v>
      </c>
      <c r="AB3" s="38" t="s">
        <v>65</v>
      </c>
      <c r="AC3" s="27" t="s">
        <v>66</v>
      </c>
      <c r="AD3" s="24" t="s">
        <v>58</v>
      </c>
      <c r="AE3" s="24" t="s">
        <v>59</v>
      </c>
      <c r="AF3" s="39"/>
      <c r="AG3" s="33"/>
      <c r="AH3" s="40"/>
      <c r="AJ3" s="41" t="s">
        <v>3</v>
      </c>
    </row>
    <row r="4" spans="1:36" ht="15.75" x14ac:dyDescent="0.25">
      <c r="A4" s="14" t="str">
        <f t="shared" si="0"/>
        <v>IVECO_CCDaily_RS_RJ2200</v>
      </c>
      <c r="B4" s="14" t="str">
        <f t="shared" si="1"/>
        <v>IVECO_CCDaily_RS_RJ2200774</v>
      </c>
      <c r="C4" s="42" t="s">
        <v>67</v>
      </c>
      <c r="D4" s="43" t="s">
        <v>50</v>
      </c>
      <c r="E4" s="44" t="str">
        <f>E3</f>
        <v>B</v>
      </c>
      <c r="F4" s="45" t="s">
        <v>1</v>
      </c>
      <c r="G4" s="41" t="s">
        <v>3</v>
      </c>
      <c r="H4" s="46" t="s">
        <v>52</v>
      </c>
      <c r="I4" s="47" t="s">
        <v>53</v>
      </c>
      <c r="J4" s="48" t="s">
        <v>54</v>
      </c>
      <c r="K4" s="46" t="s">
        <v>64</v>
      </c>
      <c r="L4" s="46" t="str">
        <f>"AVP spécifique IVECO ["&amp;P4&amp;"] G303201 "&amp;"Ht"&amp;T4</f>
        <v>AVP spécifique IVECO [2200] G303201 Ht830</v>
      </c>
      <c r="M4" s="48">
        <v>1638</v>
      </c>
      <c r="N4" s="49">
        <v>125</v>
      </c>
      <c r="O4" s="49">
        <f t="shared" si="2"/>
        <v>1426</v>
      </c>
      <c r="P4" s="49">
        <v>2200</v>
      </c>
      <c r="Q4" s="49">
        <v>660</v>
      </c>
      <c r="R4" s="49">
        <f t="shared" si="3"/>
        <v>774</v>
      </c>
      <c r="S4" s="49" t="s">
        <v>50</v>
      </c>
      <c r="T4" s="50">
        <f t="shared" si="4"/>
        <v>830</v>
      </c>
      <c r="U4" s="49"/>
      <c r="V4" s="50"/>
      <c r="W4" s="49">
        <v>170</v>
      </c>
      <c r="X4" s="50">
        <v>1035</v>
      </c>
      <c r="Y4" s="49">
        <v>2130</v>
      </c>
      <c r="Z4" s="49">
        <v>1570</v>
      </c>
      <c r="AA4" s="50"/>
      <c r="AB4" s="51" t="s">
        <v>65</v>
      </c>
      <c r="AC4" s="52"/>
      <c r="AD4" s="49" t="s">
        <v>58</v>
      </c>
      <c r="AE4" s="49"/>
      <c r="AF4" s="53" t="s">
        <v>68</v>
      </c>
      <c r="AG4" s="46"/>
      <c r="AH4" s="54"/>
    </row>
    <row r="5" spans="1:36" ht="15.75" x14ac:dyDescent="0.25">
      <c r="A5" s="14" t="str">
        <f t="shared" si="0"/>
        <v>IVECO_CCDaily_RS_RJ2250</v>
      </c>
      <c r="B5" s="14" t="str">
        <f t="shared" si="1"/>
        <v>IVECO_CCDaily_RS_RJ2250824</v>
      </c>
      <c r="C5" s="42" t="s">
        <v>67</v>
      </c>
      <c r="D5" s="43" t="s">
        <v>50</v>
      </c>
      <c r="E5" s="44" t="str">
        <f>E3</f>
        <v>B</v>
      </c>
      <c r="F5" s="45" t="s">
        <v>1</v>
      </c>
      <c r="G5" s="41" t="s">
        <v>3</v>
      </c>
      <c r="H5" s="46" t="s">
        <v>52</v>
      </c>
      <c r="I5" s="47" t="s">
        <v>53</v>
      </c>
      <c r="J5" s="48" t="s">
        <v>54</v>
      </c>
      <c r="K5" s="46" t="s">
        <v>64</v>
      </c>
      <c r="L5" s="46" t="str">
        <f>"AVP spécifique IVECO ["&amp;P5&amp;"] G303201 "&amp;"Ht"&amp;T5</f>
        <v>AVP spécifique IVECO [2250] G303201 Ht880</v>
      </c>
      <c r="M5" s="48">
        <v>1638</v>
      </c>
      <c r="N5" s="49">
        <v>125</v>
      </c>
      <c r="O5" s="49">
        <f t="shared" si="2"/>
        <v>1426</v>
      </c>
      <c r="P5" s="49">
        <v>2250</v>
      </c>
      <c r="Q5" s="49">
        <v>710</v>
      </c>
      <c r="R5" s="49">
        <f t="shared" si="3"/>
        <v>824</v>
      </c>
      <c r="S5" s="49" t="s">
        <v>50</v>
      </c>
      <c r="T5" s="50">
        <f t="shared" si="4"/>
        <v>880</v>
      </c>
      <c r="U5" s="49"/>
      <c r="V5" s="50"/>
      <c r="W5" s="49">
        <v>170</v>
      </c>
      <c r="X5" s="50">
        <v>1035</v>
      </c>
      <c r="Y5" s="49">
        <v>2130</v>
      </c>
      <c r="Z5" s="49">
        <v>1570</v>
      </c>
      <c r="AA5" s="50"/>
      <c r="AB5" s="51" t="s">
        <v>65</v>
      </c>
      <c r="AC5" s="52"/>
      <c r="AD5" s="49" t="s">
        <v>58</v>
      </c>
      <c r="AE5" s="49"/>
      <c r="AF5" s="53" t="s">
        <v>68</v>
      </c>
      <c r="AG5" s="46"/>
      <c r="AH5" s="54"/>
    </row>
    <row r="6" spans="1:36" ht="15.75" x14ac:dyDescent="0.25">
      <c r="A6" s="14" t="str">
        <f t="shared" si="0"/>
        <v>IVECO_CCDaily_RS_RJ2300</v>
      </c>
      <c r="B6" s="14" t="str">
        <f t="shared" si="1"/>
        <v>IVECO_CCDaily_RS_RJ2300874</v>
      </c>
      <c r="C6" s="55" t="s">
        <v>69</v>
      </c>
      <c r="D6" s="56" t="s">
        <v>50</v>
      </c>
      <c r="E6" s="57" t="str">
        <f>E3</f>
        <v>B</v>
      </c>
      <c r="F6" s="18" t="s">
        <v>1</v>
      </c>
      <c r="G6" s="32" t="s">
        <v>3</v>
      </c>
      <c r="H6" s="20" t="s">
        <v>52</v>
      </c>
      <c r="I6" s="34" t="s">
        <v>53</v>
      </c>
      <c r="J6" s="35" t="s">
        <v>54</v>
      </c>
      <c r="K6" s="33" t="s">
        <v>64</v>
      </c>
      <c r="L6" s="33" t="s">
        <v>9</v>
      </c>
      <c r="M6" s="35">
        <v>1638</v>
      </c>
      <c r="N6" s="24">
        <v>125</v>
      </c>
      <c r="O6" s="36">
        <f>M6-N6-12-75</f>
        <v>1426</v>
      </c>
      <c r="P6" s="24">
        <v>2300</v>
      </c>
      <c r="Q6" s="24">
        <v>760</v>
      </c>
      <c r="R6" s="24">
        <f>P6-O6</f>
        <v>874</v>
      </c>
      <c r="S6" s="24" t="s">
        <v>50</v>
      </c>
      <c r="T6" s="37">
        <f>Q6+W6</f>
        <v>930</v>
      </c>
      <c r="U6" s="24">
        <v>530</v>
      </c>
      <c r="V6" s="37">
        <v>800</v>
      </c>
      <c r="W6" s="24">
        <v>170</v>
      </c>
      <c r="X6" s="37">
        <v>1035</v>
      </c>
      <c r="Y6" s="24">
        <v>2130</v>
      </c>
      <c r="Z6" s="24">
        <v>1540</v>
      </c>
      <c r="AA6" s="37" t="s">
        <v>70</v>
      </c>
      <c r="AB6" s="38" t="s">
        <v>65</v>
      </c>
      <c r="AC6" s="27" t="s">
        <v>71</v>
      </c>
      <c r="AD6" s="24" t="s">
        <v>58</v>
      </c>
      <c r="AE6" s="24"/>
      <c r="AF6" s="39" t="s">
        <v>68</v>
      </c>
      <c r="AG6" s="33"/>
      <c r="AH6" s="40"/>
    </row>
    <row r="7" spans="1:36" ht="15.75" x14ac:dyDescent="0.25">
      <c r="A7" s="14" t="str">
        <f t="shared" si="0"/>
        <v>IVECO_CCDaily_RS_RJ2350</v>
      </c>
      <c r="B7" s="14" t="str">
        <f t="shared" si="1"/>
        <v>IVECO_CCDaily_RS_RJ2350924</v>
      </c>
      <c r="C7" s="42" t="s">
        <v>67</v>
      </c>
      <c r="D7" s="43" t="s">
        <v>50</v>
      </c>
      <c r="E7" s="44" t="str">
        <f>E3</f>
        <v>B</v>
      </c>
      <c r="F7" s="45" t="s">
        <v>1</v>
      </c>
      <c r="G7" s="41" t="s">
        <v>3</v>
      </c>
      <c r="H7" s="58" t="s">
        <v>52</v>
      </c>
      <c r="I7" s="47" t="s">
        <v>53</v>
      </c>
      <c r="J7" s="48" t="s">
        <v>54</v>
      </c>
      <c r="K7" s="46" t="s">
        <v>64</v>
      </c>
      <c r="L7" s="46" t="str">
        <f>"AVP spécifique IVECO ["&amp;P7&amp;"] G303201 "&amp;"Ht"&amp;T7</f>
        <v>AVP spécifique IVECO [2350] G303201 Ht980</v>
      </c>
      <c r="M7" s="48">
        <v>1638</v>
      </c>
      <c r="N7" s="49">
        <f>N6</f>
        <v>125</v>
      </c>
      <c r="O7" s="49">
        <f>O6</f>
        <v>1426</v>
      </c>
      <c r="P7" s="49">
        <v>2350</v>
      </c>
      <c r="Q7" s="49">
        <v>810</v>
      </c>
      <c r="R7" s="49">
        <f>P7-O7</f>
        <v>924</v>
      </c>
      <c r="S7" s="49" t="s">
        <v>50</v>
      </c>
      <c r="T7" s="50">
        <f>Q7+W7</f>
        <v>980</v>
      </c>
      <c r="U7" s="49"/>
      <c r="V7" s="50"/>
      <c r="W7" s="49">
        <v>170</v>
      </c>
      <c r="X7" s="50">
        <v>1035</v>
      </c>
      <c r="Y7" s="49">
        <v>2130</v>
      </c>
      <c r="Z7" s="49">
        <v>1540</v>
      </c>
      <c r="AA7" s="50"/>
      <c r="AB7" s="51" t="s">
        <v>65</v>
      </c>
      <c r="AC7" s="52"/>
      <c r="AD7" s="49" t="s">
        <v>58</v>
      </c>
      <c r="AE7" s="49"/>
      <c r="AF7" s="53" t="s">
        <v>68</v>
      </c>
      <c r="AG7" s="46"/>
      <c r="AH7" s="54"/>
    </row>
    <row r="8" spans="1:36" ht="15.75" x14ac:dyDescent="0.25">
      <c r="A8" s="14" t="str">
        <f t="shared" si="0"/>
        <v>IVECO_CCDaily_RS_RJ2400</v>
      </c>
      <c r="B8" s="14" t="str">
        <f t="shared" si="1"/>
        <v>IVECO_CCDaily_RS_RJ2400974</v>
      </c>
      <c r="C8" s="42" t="s">
        <v>67</v>
      </c>
      <c r="D8" s="43" t="s">
        <v>50</v>
      </c>
      <c r="E8" s="44" t="str">
        <f>E3</f>
        <v>B</v>
      </c>
      <c r="F8" s="45" t="s">
        <v>1</v>
      </c>
      <c r="G8" s="41" t="s">
        <v>3</v>
      </c>
      <c r="H8" s="58" t="s">
        <v>52</v>
      </c>
      <c r="I8" s="47" t="s">
        <v>53</v>
      </c>
      <c r="J8" s="48" t="s">
        <v>54</v>
      </c>
      <c r="K8" s="46" t="s">
        <v>64</v>
      </c>
      <c r="L8" s="46" t="str">
        <f t="shared" ref="L8:L10" si="5">"AVP spécifique IVECO ["&amp;P8&amp;"] G303201 "&amp;"Ht"&amp;T8</f>
        <v>AVP spécifique IVECO [2400] G303201 Ht1030</v>
      </c>
      <c r="M8" s="48">
        <f>M6</f>
        <v>1638</v>
      </c>
      <c r="N8" s="49">
        <f>N6</f>
        <v>125</v>
      </c>
      <c r="O8" s="49">
        <f>O6</f>
        <v>1426</v>
      </c>
      <c r="P8" s="49">
        <v>2400</v>
      </c>
      <c r="Q8" s="49">
        <v>860</v>
      </c>
      <c r="R8" s="49">
        <f>P8-O8</f>
        <v>974</v>
      </c>
      <c r="S8" s="49" t="s">
        <v>50</v>
      </c>
      <c r="T8" s="50">
        <f>Q8+W8</f>
        <v>1030</v>
      </c>
      <c r="U8" s="49"/>
      <c r="V8" s="50"/>
      <c r="W8" s="49">
        <v>170</v>
      </c>
      <c r="X8" s="50">
        <v>1035</v>
      </c>
      <c r="Y8" s="49">
        <v>2130</v>
      </c>
      <c r="Z8" s="49">
        <v>1540</v>
      </c>
      <c r="AA8" s="50"/>
      <c r="AB8" s="51" t="s">
        <v>65</v>
      </c>
      <c r="AC8" s="52"/>
      <c r="AD8" s="49" t="s">
        <v>58</v>
      </c>
      <c r="AE8" s="49"/>
      <c r="AF8" s="53" t="s">
        <v>68</v>
      </c>
      <c r="AG8" s="46"/>
      <c r="AH8" s="54"/>
    </row>
    <row r="9" spans="1:36" ht="15.75" x14ac:dyDescent="0.25">
      <c r="A9" s="14" t="str">
        <f t="shared" si="0"/>
        <v>IVECO_CCDaily_RS_RJ2450</v>
      </c>
      <c r="B9" s="14" t="str">
        <f t="shared" si="1"/>
        <v>IVECO_CCDaily_RS_RJ24501024</v>
      </c>
      <c r="C9" s="42" t="s">
        <v>67</v>
      </c>
      <c r="D9" s="43" t="s">
        <v>50</v>
      </c>
      <c r="E9" s="44" t="str">
        <f>E3</f>
        <v>B</v>
      </c>
      <c r="F9" s="45" t="s">
        <v>1</v>
      </c>
      <c r="G9" s="41" t="s">
        <v>3</v>
      </c>
      <c r="H9" s="58" t="s">
        <v>52</v>
      </c>
      <c r="I9" s="47" t="s">
        <v>53</v>
      </c>
      <c r="J9" s="48" t="s">
        <v>54</v>
      </c>
      <c r="K9" s="46" t="s">
        <v>64</v>
      </c>
      <c r="L9" s="46" t="str">
        <f t="shared" si="5"/>
        <v>AVP spécifique IVECO [2450] G303201 Ht1080</v>
      </c>
      <c r="M9" s="48">
        <f>M6</f>
        <v>1638</v>
      </c>
      <c r="N9" s="49">
        <f>N6</f>
        <v>125</v>
      </c>
      <c r="O9" s="49">
        <f>O6</f>
        <v>1426</v>
      </c>
      <c r="P9" s="49">
        <v>2450</v>
      </c>
      <c r="Q9" s="49">
        <v>910</v>
      </c>
      <c r="R9" s="49">
        <f t="shared" ref="R9:R10" si="6">P9-O9</f>
        <v>1024</v>
      </c>
      <c r="S9" s="49" t="s">
        <v>50</v>
      </c>
      <c r="T9" s="50">
        <f>Q9+W9</f>
        <v>1080</v>
      </c>
      <c r="U9" s="49"/>
      <c r="V9" s="50">
        <v>1050</v>
      </c>
      <c r="W9" s="49">
        <v>170</v>
      </c>
      <c r="X9" s="50">
        <v>1035</v>
      </c>
      <c r="Y9" s="49">
        <v>2130</v>
      </c>
      <c r="Z9" s="49">
        <v>1540</v>
      </c>
      <c r="AA9" s="50"/>
      <c r="AB9" s="51" t="s">
        <v>65</v>
      </c>
      <c r="AC9" s="52"/>
      <c r="AD9" s="49" t="s">
        <v>58</v>
      </c>
      <c r="AE9" s="49"/>
      <c r="AF9" s="53" t="s">
        <v>68</v>
      </c>
      <c r="AG9" s="46"/>
      <c r="AH9" s="54"/>
      <c r="AJ9" s="29" t="str">
        <f>VLOOKUP(AJ3,$G$2:$L$41,6,FALSE)</f>
        <v>AVP11 IVECO [2130x2300]</v>
      </c>
    </row>
    <row r="10" spans="1:36" ht="15.75" x14ac:dyDescent="0.25">
      <c r="A10" s="14" t="str">
        <f t="shared" si="0"/>
        <v>IVECO_CCDaily_RS_RJ2500</v>
      </c>
      <c r="B10" s="14" t="str">
        <f t="shared" si="1"/>
        <v>IVECO_CCDaily_RS_RJ25001074</v>
      </c>
      <c r="C10" s="42" t="s">
        <v>67</v>
      </c>
      <c r="D10" s="43" t="s">
        <v>50</v>
      </c>
      <c r="E10" s="44" t="str">
        <f>E3</f>
        <v>B</v>
      </c>
      <c r="F10" s="45" t="s">
        <v>1</v>
      </c>
      <c r="G10" s="41" t="s">
        <v>3</v>
      </c>
      <c r="H10" s="58" t="s">
        <v>52</v>
      </c>
      <c r="I10" s="47" t="s">
        <v>53</v>
      </c>
      <c r="J10" s="48" t="s">
        <v>54</v>
      </c>
      <c r="K10" s="46" t="s">
        <v>64</v>
      </c>
      <c r="L10" s="46" t="str">
        <f t="shared" si="5"/>
        <v>AVP spécifique IVECO [2500] G303201 Ht1130</v>
      </c>
      <c r="M10" s="48">
        <f>M6</f>
        <v>1638</v>
      </c>
      <c r="N10" s="49">
        <f>N6</f>
        <v>125</v>
      </c>
      <c r="O10" s="49">
        <f>O6</f>
        <v>1426</v>
      </c>
      <c r="P10" s="49">
        <v>2500</v>
      </c>
      <c r="Q10" s="49">
        <v>960</v>
      </c>
      <c r="R10" s="49">
        <f t="shared" si="6"/>
        <v>1074</v>
      </c>
      <c r="S10" s="49" t="s">
        <v>50</v>
      </c>
      <c r="T10" s="50">
        <f>Q10+W10</f>
        <v>1130</v>
      </c>
      <c r="U10" s="49"/>
      <c r="V10" s="50">
        <v>1050</v>
      </c>
      <c r="W10" s="49">
        <v>170</v>
      </c>
      <c r="X10" s="50">
        <v>1035</v>
      </c>
      <c r="Y10" s="49">
        <v>2130</v>
      </c>
      <c r="Z10" s="49">
        <v>1540</v>
      </c>
      <c r="AA10" s="50"/>
      <c r="AB10" s="51" t="s">
        <v>65</v>
      </c>
      <c r="AC10" s="52"/>
      <c r="AD10" s="49" t="s">
        <v>58</v>
      </c>
      <c r="AE10" s="49"/>
      <c r="AF10" s="53" t="s">
        <v>68</v>
      </c>
      <c r="AG10" s="46"/>
      <c r="AH10" s="54"/>
    </row>
    <row r="11" spans="1:36" ht="15.75" x14ac:dyDescent="0.25">
      <c r="A11" s="14" t="str">
        <f t="shared" si="0"/>
        <v>IVECO_CCDaily_RS_RJ2300</v>
      </c>
      <c r="B11" s="14" t="str">
        <f t="shared" si="1"/>
        <v>IVECO_CCDaily_RS_RJ2300</v>
      </c>
      <c r="C11" s="55" t="s">
        <v>72</v>
      </c>
      <c r="D11" s="56" t="s">
        <v>50</v>
      </c>
      <c r="E11" s="57" t="str">
        <f>E3</f>
        <v>B</v>
      </c>
      <c r="F11" s="59" t="s">
        <v>1</v>
      </c>
      <c r="G11" s="60" t="s">
        <v>3</v>
      </c>
      <c r="H11" s="61" t="s">
        <v>52</v>
      </c>
      <c r="I11" s="62" t="s">
        <v>53</v>
      </c>
      <c r="J11" s="63" t="s">
        <v>54</v>
      </c>
      <c r="K11" s="64" t="s">
        <v>64</v>
      </c>
      <c r="L11" s="64" t="s">
        <v>8</v>
      </c>
      <c r="M11" s="63"/>
      <c r="N11" s="65"/>
      <c r="O11" s="65"/>
      <c r="P11" s="65">
        <v>2300</v>
      </c>
      <c r="Q11" s="65">
        <v>920</v>
      </c>
      <c r="R11" s="65"/>
      <c r="S11" s="65">
        <v>820</v>
      </c>
      <c r="T11" s="66">
        <v>1030</v>
      </c>
      <c r="U11" s="65" t="s">
        <v>50</v>
      </c>
      <c r="V11" s="66">
        <v>830</v>
      </c>
      <c r="W11" s="65">
        <v>170</v>
      </c>
      <c r="X11" s="66">
        <v>1035</v>
      </c>
      <c r="Y11" s="65">
        <v>2130</v>
      </c>
      <c r="Z11" s="65">
        <v>1540</v>
      </c>
      <c r="AA11" s="66"/>
      <c r="AB11" s="67" t="s">
        <v>65</v>
      </c>
      <c r="AC11" s="68"/>
      <c r="AD11" s="65" t="s">
        <v>58</v>
      </c>
      <c r="AE11" s="65" t="s">
        <v>73</v>
      </c>
      <c r="AF11" s="69" t="s">
        <v>68</v>
      </c>
      <c r="AG11" s="64"/>
      <c r="AH11" s="70"/>
    </row>
    <row r="12" spans="1:36" ht="15.75" x14ac:dyDescent="0.25">
      <c r="A12" s="14" t="str">
        <f t="shared" si="0"/>
        <v>IVECO_CCDaily_RS_RJ2500</v>
      </c>
      <c r="B12" s="14" t="str">
        <f t="shared" si="1"/>
        <v>IVECO_CCDaily_RS_RJ25001074</v>
      </c>
      <c r="C12" s="71" t="s">
        <v>74</v>
      </c>
      <c r="D12" s="72" t="str">
        <f>"24.535."&amp;Q12</f>
        <v>24.535.1040</v>
      </c>
      <c r="E12" s="73" t="s">
        <v>75</v>
      </c>
      <c r="F12" s="74" t="s">
        <v>1</v>
      </c>
      <c r="G12" s="75" t="s">
        <v>3</v>
      </c>
      <c r="H12" s="76" t="s">
        <v>52</v>
      </c>
      <c r="I12" s="77" t="s">
        <v>53</v>
      </c>
      <c r="J12" s="78" t="s">
        <v>54</v>
      </c>
      <c r="K12" s="79" t="s">
        <v>50</v>
      </c>
      <c r="L12" s="76" t="s">
        <v>19</v>
      </c>
      <c r="M12" s="78">
        <v>1638</v>
      </c>
      <c r="N12" s="80">
        <v>125</v>
      </c>
      <c r="O12" s="80">
        <f t="shared" si="2"/>
        <v>1426</v>
      </c>
      <c r="P12" s="81">
        <v>2500</v>
      </c>
      <c r="Q12" s="81">
        <v>1040</v>
      </c>
      <c r="R12" s="80">
        <f t="shared" si="3"/>
        <v>1074</v>
      </c>
      <c r="S12" s="65">
        <v>930</v>
      </c>
      <c r="T12" s="82">
        <f t="shared" si="4"/>
        <v>1110</v>
      </c>
      <c r="U12" s="65" t="s">
        <v>50</v>
      </c>
      <c r="V12" s="66" t="s">
        <v>50</v>
      </c>
      <c r="W12" s="81">
        <v>70</v>
      </c>
      <c r="X12" s="66" t="s">
        <v>50</v>
      </c>
      <c r="Y12" s="81">
        <v>2090</v>
      </c>
      <c r="Z12" s="80">
        <f>P12-Q12</f>
        <v>1460</v>
      </c>
      <c r="AA12" s="66"/>
      <c r="AB12" s="67" t="s">
        <v>65</v>
      </c>
      <c r="AC12" s="68"/>
      <c r="AD12" s="81" t="s">
        <v>76</v>
      </c>
      <c r="AE12" s="81"/>
      <c r="AF12" s="69"/>
      <c r="AG12" s="64"/>
      <c r="AH12" s="70"/>
    </row>
    <row r="13" spans="1:36" ht="15.75" x14ac:dyDescent="0.25">
      <c r="A13" s="14" t="str">
        <f t="shared" si="0"/>
        <v>IVECO_CCDaily_RS_RJ2450</v>
      </c>
      <c r="B13" s="14" t="str">
        <f t="shared" si="1"/>
        <v>IVECO_CCDaily_RS_RJ24501024</v>
      </c>
      <c r="C13" s="71" t="s">
        <v>74</v>
      </c>
      <c r="D13" s="72" t="str">
        <f>"24.535."&amp;Q13</f>
        <v>24.535.940</v>
      </c>
      <c r="E13" s="73" t="str">
        <f>E12</f>
        <v>C</v>
      </c>
      <c r="F13" s="74" t="s">
        <v>1</v>
      </c>
      <c r="G13" s="75" t="s">
        <v>3</v>
      </c>
      <c r="H13" s="76" t="s">
        <v>52</v>
      </c>
      <c r="I13" s="77" t="s">
        <v>53</v>
      </c>
      <c r="J13" s="78" t="s">
        <v>54</v>
      </c>
      <c r="K13" s="79" t="s">
        <v>50</v>
      </c>
      <c r="L13" s="76" t="s">
        <v>19</v>
      </c>
      <c r="M13" s="78">
        <v>1638</v>
      </c>
      <c r="N13" s="80">
        <v>125</v>
      </c>
      <c r="O13" s="80">
        <f t="shared" si="2"/>
        <v>1426</v>
      </c>
      <c r="P13" s="83">
        <v>2450</v>
      </c>
      <c r="Q13" s="81">
        <v>940</v>
      </c>
      <c r="R13" s="81">
        <f t="shared" si="3"/>
        <v>1024</v>
      </c>
      <c r="S13" s="80">
        <v>870</v>
      </c>
      <c r="T13" s="82">
        <f t="shared" si="4"/>
        <v>1010</v>
      </c>
      <c r="U13" s="80" t="s">
        <v>50</v>
      </c>
      <c r="V13" s="82" t="s">
        <v>50</v>
      </c>
      <c r="W13" s="80">
        <v>70</v>
      </c>
      <c r="X13" s="82" t="s">
        <v>50</v>
      </c>
      <c r="Y13" s="80">
        <v>2090</v>
      </c>
      <c r="Z13" s="80">
        <f>P13-Q13</f>
        <v>1510</v>
      </c>
      <c r="AA13" s="82" t="s">
        <v>50</v>
      </c>
      <c r="AB13" s="84" t="s">
        <v>65</v>
      </c>
      <c r="AC13" s="85"/>
      <c r="AD13" s="80" t="s">
        <v>76</v>
      </c>
      <c r="AE13" s="80"/>
      <c r="AF13" s="86"/>
      <c r="AG13" s="80"/>
      <c r="AH13" s="84"/>
    </row>
    <row r="14" spans="1:36" ht="15.75" x14ac:dyDescent="0.25">
      <c r="A14" s="14" t="str">
        <f t="shared" si="0"/>
        <v>IVECO_CCDaily_RS_RJ2300</v>
      </c>
      <c r="B14" s="14" t="str">
        <f t="shared" si="1"/>
        <v>IVECO_CCDaily_RS_RJ2300874</v>
      </c>
      <c r="C14" s="71" t="s">
        <v>74</v>
      </c>
      <c r="D14" s="72" t="str">
        <f t="shared" ref="D14:D17" si="7">"24.535."&amp;Q14</f>
        <v>24.535.790</v>
      </c>
      <c r="E14" s="73" t="str">
        <f>E12</f>
        <v>C</v>
      </c>
      <c r="F14" s="74" t="s">
        <v>1</v>
      </c>
      <c r="G14" s="75" t="s">
        <v>3</v>
      </c>
      <c r="H14" s="76" t="s">
        <v>52</v>
      </c>
      <c r="I14" s="77" t="s">
        <v>53</v>
      </c>
      <c r="J14" s="78" t="s">
        <v>54</v>
      </c>
      <c r="K14" s="79" t="s">
        <v>50</v>
      </c>
      <c r="L14" s="76" t="s">
        <v>19</v>
      </c>
      <c r="M14" s="78">
        <v>1638</v>
      </c>
      <c r="N14" s="80">
        <v>125</v>
      </c>
      <c r="O14" s="80">
        <f t="shared" si="2"/>
        <v>1426</v>
      </c>
      <c r="P14" s="83">
        <v>2300</v>
      </c>
      <c r="Q14" s="81">
        <v>790</v>
      </c>
      <c r="R14" s="81">
        <f t="shared" si="3"/>
        <v>874</v>
      </c>
      <c r="S14" s="80">
        <v>720</v>
      </c>
      <c r="T14" s="82">
        <f t="shared" si="4"/>
        <v>860</v>
      </c>
      <c r="U14" s="80" t="s">
        <v>50</v>
      </c>
      <c r="V14" s="82" t="s">
        <v>50</v>
      </c>
      <c r="W14" s="80">
        <v>70</v>
      </c>
      <c r="X14" s="82" t="s">
        <v>50</v>
      </c>
      <c r="Y14" s="80">
        <v>2090</v>
      </c>
      <c r="Z14" s="80">
        <f t="shared" ref="Z14:Z17" si="8">P14-Q14</f>
        <v>1510</v>
      </c>
      <c r="AA14" s="82" t="s">
        <v>50</v>
      </c>
      <c r="AB14" s="84" t="s">
        <v>65</v>
      </c>
      <c r="AC14" s="85"/>
      <c r="AD14" s="80" t="s">
        <v>76</v>
      </c>
      <c r="AE14" s="80"/>
      <c r="AF14" s="86"/>
      <c r="AG14" s="80"/>
      <c r="AH14" s="84"/>
    </row>
    <row r="15" spans="1:36" ht="15.75" x14ac:dyDescent="0.25">
      <c r="A15" s="14" t="str">
        <f t="shared" si="0"/>
        <v>IVECO_CCDaily_RS_RJ2200</v>
      </c>
      <c r="B15" s="14" t="str">
        <f t="shared" si="1"/>
        <v>IVECO_CCDaily_RS_RJ2200774</v>
      </c>
      <c r="C15" s="71" t="s">
        <v>74</v>
      </c>
      <c r="D15" s="72" t="str">
        <f t="shared" si="7"/>
        <v>24.535.690</v>
      </c>
      <c r="E15" s="73" t="str">
        <f>E12</f>
        <v>C</v>
      </c>
      <c r="F15" s="74" t="s">
        <v>1</v>
      </c>
      <c r="G15" s="75" t="s">
        <v>3</v>
      </c>
      <c r="H15" s="76" t="s">
        <v>52</v>
      </c>
      <c r="I15" s="77" t="s">
        <v>53</v>
      </c>
      <c r="J15" s="78" t="s">
        <v>54</v>
      </c>
      <c r="K15" s="79" t="s">
        <v>50</v>
      </c>
      <c r="L15" s="76" t="s">
        <v>19</v>
      </c>
      <c r="M15" s="78">
        <v>1638</v>
      </c>
      <c r="N15" s="80">
        <v>125</v>
      </c>
      <c r="O15" s="80">
        <f t="shared" si="2"/>
        <v>1426</v>
      </c>
      <c r="P15" s="83">
        <v>2200</v>
      </c>
      <c r="Q15" s="81">
        <v>690</v>
      </c>
      <c r="R15" s="81">
        <f t="shared" si="3"/>
        <v>774</v>
      </c>
      <c r="S15" s="80">
        <v>620</v>
      </c>
      <c r="T15" s="82">
        <f t="shared" si="4"/>
        <v>760</v>
      </c>
      <c r="U15" s="80" t="s">
        <v>50</v>
      </c>
      <c r="V15" s="82" t="s">
        <v>50</v>
      </c>
      <c r="W15" s="80">
        <v>70</v>
      </c>
      <c r="X15" s="82" t="s">
        <v>50</v>
      </c>
      <c r="Y15" s="80">
        <v>2090</v>
      </c>
      <c r="Z15" s="80">
        <f t="shared" si="8"/>
        <v>1510</v>
      </c>
      <c r="AA15" s="82" t="s">
        <v>50</v>
      </c>
      <c r="AB15" s="84" t="s">
        <v>65</v>
      </c>
      <c r="AC15" s="85"/>
      <c r="AD15" s="80" t="s">
        <v>76</v>
      </c>
      <c r="AE15" s="80"/>
      <c r="AF15" s="86"/>
      <c r="AG15" s="80"/>
      <c r="AH15" s="84"/>
    </row>
    <row r="16" spans="1:36" ht="15.75" x14ac:dyDescent="0.25">
      <c r="A16" s="14" t="str">
        <f t="shared" si="0"/>
        <v>IVECO_CCDaily_RS_RJ2100</v>
      </c>
      <c r="B16" s="14" t="str">
        <f t="shared" si="1"/>
        <v>IVECO_CCDaily_RS_RJ2100674</v>
      </c>
      <c r="C16" s="71" t="s">
        <v>74</v>
      </c>
      <c r="D16" s="72" t="str">
        <f t="shared" si="7"/>
        <v>24.535.590</v>
      </c>
      <c r="E16" s="73" t="str">
        <f>E12</f>
        <v>C</v>
      </c>
      <c r="F16" s="74" t="s">
        <v>1</v>
      </c>
      <c r="G16" s="75" t="s">
        <v>3</v>
      </c>
      <c r="H16" s="76" t="s">
        <v>52</v>
      </c>
      <c r="I16" s="77" t="s">
        <v>53</v>
      </c>
      <c r="J16" s="78" t="s">
        <v>54</v>
      </c>
      <c r="K16" s="79" t="s">
        <v>50</v>
      </c>
      <c r="L16" s="76" t="s">
        <v>19</v>
      </c>
      <c r="M16" s="78">
        <v>1638</v>
      </c>
      <c r="N16" s="80">
        <v>125</v>
      </c>
      <c r="O16" s="80">
        <f t="shared" si="2"/>
        <v>1426</v>
      </c>
      <c r="P16" s="83">
        <v>2100</v>
      </c>
      <c r="Q16" s="81">
        <v>590</v>
      </c>
      <c r="R16" s="81">
        <f t="shared" si="3"/>
        <v>674</v>
      </c>
      <c r="S16" s="80">
        <v>520</v>
      </c>
      <c r="T16" s="82">
        <f t="shared" si="4"/>
        <v>660</v>
      </c>
      <c r="U16" s="80" t="s">
        <v>50</v>
      </c>
      <c r="V16" s="82" t="s">
        <v>50</v>
      </c>
      <c r="W16" s="80">
        <v>70</v>
      </c>
      <c r="X16" s="82" t="s">
        <v>50</v>
      </c>
      <c r="Y16" s="80">
        <v>2090</v>
      </c>
      <c r="Z16" s="80">
        <f t="shared" si="8"/>
        <v>1510</v>
      </c>
      <c r="AA16" s="82" t="s">
        <v>50</v>
      </c>
      <c r="AB16" s="84" t="s">
        <v>65</v>
      </c>
      <c r="AC16" s="85"/>
      <c r="AD16" s="80" t="s">
        <v>76</v>
      </c>
      <c r="AE16" s="80"/>
      <c r="AF16" s="86"/>
      <c r="AG16" s="80"/>
      <c r="AH16" s="84"/>
    </row>
    <row r="17" spans="1:34" ht="15.75" x14ac:dyDescent="0.25">
      <c r="A17" s="14" t="str">
        <f t="shared" si="0"/>
        <v>IVECO_CCDaily_RS_RJ2000</v>
      </c>
      <c r="B17" s="14" t="str">
        <f t="shared" si="1"/>
        <v>IVECO_CCDaily_RS_RJ2000574</v>
      </c>
      <c r="C17" s="71" t="s">
        <v>74</v>
      </c>
      <c r="D17" s="87" t="str">
        <f t="shared" si="7"/>
        <v>24.535.520</v>
      </c>
      <c r="E17" s="73" t="str">
        <f>E12</f>
        <v>C</v>
      </c>
      <c r="F17" s="74" t="s">
        <v>1</v>
      </c>
      <c r="G17" s="75" t="s">
        <v>3</v>
      </c>
      <c r="H17" s="76" t="s">
        <v>52</v>
      </c>
      <c r="I17" s="77" t="s">
        <v>53</v>
      </c>
      <c r="J17" s="78" t="s">
        <v>54</v>
      </c>
      <c r="K17" s="79" t="s">
        <v>50</v>
      </c>
      <c r="L17" s="76" t="s">
        <v>19</v>
      </c>
      <c r="M17" s="78">
        <v>1638</v>
      </c>
      <c r="N17" s="80">
        <v>125</v>
      </c>
      <c r="O17" s="80">
        <f t="shared" si="2"/>
        <v>1426</v>
      </c>
      <c r="P17" s="83">
        <v>2000</v>
      </c>
      <c r="Q17" s="81">
        <v>520</v>
      </c>
      <c r="R17" s="81">
        <f t="shared" si="3"/>
        <v>574</v>
      </c>
      <c r="S17" s="80">
        <v>450</v>
      </c>
      <c r="T17" s="82">
        <f t="shared" si="4"/>
        <v>590</v>
      </c>
      <c r="U17" s="80" t="s">
        <v>50</v>
      </c>
      <c r="V17" s="82" t="s">
        <v>50</v>
      </c>
      <c r="W17" s="80">
        <v>70</v>
      </c>
      <c r="X17" s="82" t="s">
        <v>50</v>
      </c>
      <c r="Y17" s="80">
        <v>2090</v>
      </c>
      <c r="Z17" s="80">
        <f t="shared" si="8"/>
        <v>1480</v>
      </c>
      <c r="AA17" s="82"/>
      <c r="AB17" s="84" t="s">
        <v>65</v>
      </c>
      <c r="AC17" s="85"/>
      <c r="AD17" s="80" t="s">
        <v>76</v>
      </c>
      <c r="AE17" s="80"/>
      <c r="AF17" s="86"/>
      <c r="AG17" s="80"/>
      <c r="AH17" s="84"/>
    </row>
    <row r="18" spans="1:34" ht="16.5" thickBot="1" x14ac:dyDescent="0.3">
      <c r="A18" s="14" t="str">
        <f t="shared" si="0"/>
        <v>IVECO_CCDaily_RS_RJ2300</v>
      </c>
      <c r="B18" s="14" t="str">
        <f t="shared" si="1"/>
        <v>IVECO_CCDaily_RS_RJ2300874</v>
      </c>
      <c r="C18" s="88" t="s">
        <v>77</v>
      </c>
      <c r="D18" s="89" t="s">
        <v>78</v>
      </c>
      <c r="E18" s="90" t="s">
        <v>79</v>
      </c>
      <c r="F18" s="91" t="s">
        <v>1</v>
      </c>
      <c r="G18" s="92" t="s">
        <v>3</v>
      </c>
      <c r="H18" s="93" t="s">
        <v>52</v>
      </c>
      <c r="I18" s="94" t="s">
        <v>53</v>
      </c>
      <c r="J18" s="89" t="s">
        <v>54</v>
      </c>
      <c r="K18" s="95" t="s">
        <v>50</v>
      </c>
      <c r="L18" s="93" t="s">
        <v>18</v>
      </c>
      <c r="M18" s="89">
        <v>1638</v>
      </c>
      <c r="N18" s="96">
        <v>125</v>
      </c>
      <c r="O18" s="96">
        <f t="shared" si="2"/>
        <v>1426</v>
      </c>
      <c r="P18" s="96">
        <v>2300</v>
      </c>
      <c r="Q18" s="96" t="s">
        <v>80</v>
      </c>
      <c r="R18" s="96">
        <f t="shared" si="3"/>
        <v>874</v>
      </c>
      <c r="S18" s="96" t="s">
        <v>81</v>
      </c>
      <c r="T18" s="97" t="s">
        <v>80</v>
      </c>
      <c r="U18" s="96" t="s">
        <v>50</v>
      </c>
      <c r="V18" s="97" t="s">
        <v>50</v>
      </c>
      <c r="W18" s="96">
        <v>35</v>
      </c>
      <c r="X18" s="97">
        <v>1080</v>
      </c>
      <c r="Y18" s="96">
        <v>2120</v>
      </c>
      <c r="Z18" s="80"/>
      <c r="AA18" s="97" t="s">
        <v>50</v>
      </c>
      <c r="AB18" s="98" t="s">
        <v>65</v>
      </c>
      <c r="AC18" s="99"/>
      <c r="AD18" s="96" t="s">
        <v>82</v>
      </c>
      <c r="AE18" s="96"/>
      <c r="AF18" s="100"/>
      <c r="AG18" s="96"/>
      <c r="AH18" s="98"/>
    </row>
    <row r="19" spans="1:34" ht="15.75" x14ac:dyDescent="0.25">
      <c r="A19" s="14" t="str">
        <f t="shared" si="0"/>
        <v>FORD_CCTransit_RS_RJ2000</v>
      </c>
      <c r="B19" s="14" t="str">
        <f t="shared" si="1"/>
        <v>FORD_CCTransit_RS_RJ2000877</v>
      </c>
      <c r="C19" s="101" t="s">
        <v>83</v>
      </c>
      <c r="D19" s="102" t="s">
        <v>50</v>
      </c>
      <c r="E19" s="103" t="s">
        <v>63</v>
      </c>
      <c r="F19" s="104" t="s">
        <v>84</v>
      </c>
      <c r="G19" s="105" t="s">
        <v>85</v>
      </c>
      <c r="H19" s="106" t="s">
        <v>52</v>
      </c>
      <c r="I19" s="107" t="s">
        <v>53</v>
      </c>
      <c r="J19" s="108" t="s">
        <v>54</v>
      </c>
      <c r="K19" s="109" t="s">
        <v>64</v>
      </c>
      <c r="L19" s="110" t="str">
        <f>"AVP spécifique FORD Transit ["&amp;P19&amp;"] G303205 "&amp;"Ht"&amp;T19</f>
        <v>AVP spécifique FORD Transit [2000] G303205 Ht920</v>
      </c>
      <c r="M19" s="108">
        <v>1385</v>
      </c>
      <c r="N19" s="111">
        <v>175</v>
      </c>
      <c r="O19" s="111">
        <f t="shared" si="2"/>
        <v>1123</v>
      </c>
      <c r="P19" s="111">
        <v>2000</v>
      </c>
      <c r="Q19" s="111">
        <v>750</v>
      </c>
      <c r="R19" s="111">
        <f t="shared" si="3"/>
        <v>877</v>
      </c>
      <c r="S19" s="111" t="s">
        <v>50</v>
      </c>
      <c r="T19" s="112">
        <f>Q19+W19</f>
        <v>920</v>
      </c>
      <c r="U19" s="111" t="s">
        <v>50</v>
      </c>
      <c r="V19" s="112">
        <f>V25</f>
        <v>1050</v>
      </c>
      <c r="W19" s="111">
        <v>170</v>
      </c>
      <c r="X19" s="112">
        <v>1035</v>
      </c>
      <c r="Y19" s="111">
        <v>2130</v>
      </c>
      <c r="Z19" s="113">
        <v>1245</v>
      </c>
      <c r="AA19" s="112" t="s">
        <v>86</v>
      </c>
      <c r="AB19" s="114" t="s">
        <v>65</v>
      </c>
      <c r="AC19" s="115" t="s">
        <v>87</v>
      </c>
      <c r="AD19" s="111" t="s">
        <v>58</v>
      </c>
      <c r="AE19" s="111"/>
      <c r="AF19" s="116"/>
      <c r="AG19" s="106"/>
      <c r="AH19" s="117"/>
    </row>
    <row r="20" spans="1:34" ht="15.75" x14ac:dyDescent="0.25">
      <c r="A20" s="14" t="str">
        <f t="shared" si="0"/>
        <v>FORD_CCTransit_RS_RJ2050</v>
      </c>
      <c r="B20" s="14" t="str">
        <f t="shared" si="1"/>
        <v>FORD_CCTransit_RS_RJ2050927</v>
      </c>
      <c r="C20" s="118" t="s">
        <v>67</v>
      </c>
      <c r="D20" s="119" t="s">
        <v>50</v>
      </c>
      <c r="E20" s="120" t="str">
        <f>E19</f>
        <v>B</v>
      </c>
      <c r="F20" s="121" t="s">
        <v>84</v>
      </c>
      <c r="G20" s="122" t="s">
        <v>85</v>
      </c>
      <c r="H20" s="123" t="s">
        <v>52</v>
      </c>
      <c r="I20" s="124" t="s">
        <v>53</v>
      </c>
      <c r="J20" s="125" t="s">
        <v>54</v>
      </c>
      <c r="K20" s="126" t="s">
        <v>64</v>
      </c>
      <c r="L20" s="127" t="str">
        <f t="shared" ref="L20:L24" si="9">"AVP spécifique FORD Transit ["&amp;P20&amp;"] G303205 "&amp;"Ht"&amp;T20</f>
        <v>AVP spécifique FORD Transit [2050] G303205 Ht970</v>
      </c>
      <c r="M20" s="125">
        <f>M19</f>
        <v>1385</v>
      </c>
      <c r="N20" s="128">
        <f>N19</f>
        <v>175</v>
      </c>
      <c r="O20" s="128">
        <f t="shared" si="2"/>
        <v>1123</v>
      </c>
      <c r="P20" s="128">
        <v>2050</v>
      </c>
      <c r="Q20" s="128">
        <v>800</v>
      </c>
      <c r="R20" s="128">
        <f t="shared" si="3"/>
        <v>927</v>
      </c>
      <c r="S20" s="128" t="s">
        <v>50</v>
      </c>
      <c r="T20" s="129">
        <f t="shared" ref="T20:T24" si="10">Q20+W20</f>
        <v>970</v>
      </c>
      <c r="U20" s="128" t="s">
        <v>50</v>
      </c>
      <c r="V20" s="129">
        <f>V25</f>
        <v>1050</v>
      </c>
      <c r="W20" s="128">
        <v>170</v>
      </c>
      <c r="X20" s="129">
        <v>1035</v>
      </c>
      <c r="Y20" s="128">
        <f>Y25</f>
        <v>2130</v>
      </c>
      <c r="Z20" s="130">
        <v>1245</v>
      </c>
      <c r="AA20" s="129"/>
      <c r="AB20" s="131" t="s">
        <v>65</v>
      </c>
      <c r="AC20" s="132"/>
      <c r="AD20" s="128" t="s">
        <v>58</v>
      </c>
      <c r="AE20" s="128"/>
      <c r="AF20" s="133" t="s">
        <v>68</v>
      </c>
      <c r="AG20" s="123"/>
      <c r="AH20" s="134"/>
    </row>
    <row r="21" spans="1:34" ht="15.75" x14ac:dyDescent="0.25">
      <c r="A21" s="14" t="str">
        <f t="shared" si="0"/>
        <v>FORD_CCTransit_RS_RJ2100</v>
      </c>
      <c r="B21" s="14" t="str">
        <f t="shared" si="1"/>
        <v>FORD_CCTransit_RS_RJ2100977</v>
      </c>
      <c r="C21" s="118" t="s">
        <v>67</v>
      </c>
      <c r="D21" s="119" t="s">
        <v>50</v>
      </c>
      <c r="E21" s="120" t="str">
        <f>E19</f>
        <v>B</v>
      </c>
      <c r="F21" s="121" t="s">
        <v>84</v>
      </c>
      <c r="G21" s="122" t="s">
        <v>85</v>
      </c>
      <c r="H21" s="123" t="s">
        <v>52</v>
      </c>
      <c r="I21" s="124" t="s">
        <v>53</v>
      </c>
      <c r="J21" s="125" t="s">
        <v>54</v>
      </c>
      <c r="K21" s="126" t="s">
        <v>64</v>
      </c>
      <c r="L21" s="127" t="str">
        <f t="shared" si="9"/>
        <v>AVP spécifique FORD Transit [2100] G303205 Ht1020</v>
      </c>
      <c r="M21" s="125">
        <f>M19</f>
        <v>1385</v>
      </c>
      <c r="N21" s="128">
        <f>N19</f>
        <v>175</v>
      </c>
      <c r="O21" s="128">
        <f t="shared" si="2"/>
        <v>1123</v>
      </c>
      <c r="P21" s="128">
        <v>2100</v>
      </c>
      <c r="Q21" s="128">
        <v>850</v>
      </c>
      <c r="R21" s="128">
        <f t="shared" si="3"/>
        <v>977</v>
      </c>
      <c r="S21" s="128" t="s">
        <v>50</v>
      </c>
      <c r="T21" s="129">
        <f t="shared" si="10"/>
        <v>1020</v>
      </c>
      <c r="U21" s="128" t="s">
        <v>50</v>
      </c>
      <c r="V21" s="129">
        <f>V25</f>
        <v>1050</v>
      </c>
      <c r="W21" s="128">
        <v>170</v>
      </c>
      <c r="X21" s="129">
        <v>1035</v>
      </c>
      <c r="Y21" s="128">
        <f>Y25</f>
        <v>2130</v>
      </c>
      <c r="Z21" s="130">
        <v>1245</v>
      </c>
      <c r="AA21" s="129"/>
      <c r="AB21" s="131" t="s">
        <v>65</v>
      </c>
      <c r="AC21" s="132"/>
      <c r="AD21" s="128" t="s">
        <v>58</v>
      </c>
      <c r="AE21" s="128"/>
      <c r="AF21" s="133" t="s">
        <v>68</v>
      </c>
      <c r="AG21" s="123"/>
      <c r="AH21" s="134"/>
    </row>
    <row r="22" spans="1:34" ht="15.75" x14ac:dyDescent="0.25">
      <c r="A22" s="14" t="str">
        <f t="shared" si="0"/>
        <v>FORD_CCTransit_RS_RJ2150</v>
      </c>
      <c r="B22" s="14" t="str">
        <f t="shared" si="1"/>
        <v>FORD_CCTransit_RS_RJ21501027</v>
      </c>
      <c r="C22" s="118" t="s">
        <v>83</v>
      </c>
      <c r="D22" s="119" t="s">
        <v>50</v>
      </c>
      <c r="E22" s="120" t="str">
        <f>E19</f>
        <v>B</v>
      </c>
      <c r="F22" s="121" t="s">
        <v>84</v>
      </c>
      <c r="G22" s="122" t="s">
        <v>85</v>
      </c>
      <c r="H22" s="123" t="s">
        <v>52</v>
      </c>
      <c r="I22" s="124" t="s">
        <v>53</v>
      </c>
      <c r="J22" s="125" t="s">
        <v>54</v>
      </c>
      <c r="K22" s="126" t="s">
        <v>64</v>
      </c>
      <c r="L22" s="127" t="str">
        <f t="shared" si="9"/>
        <v>AVP spécifique FORD Transit [2150] G303205 Ht1070</v>
      </c>
      <c r="M22" s="125">
        <f>M19</f>
        <v>1385</v>
      </c>
      <c r="N22" s="128">
        <f>N19</f>
        <v>175</v>
      </c>
      <c r="O22" s="128">
        <f t="shared" si="2"/>
        <v>1123</v>
      </c>
      <c r="P22" s="128">
        <v>2150</v>
      </c>
      <c r="Q22" s="128">
        <v>900</v>
      </c>
      <c r="R22" s="128">
        <f t="shared" si="3"/>
        <v>1027</v>
      </c>
      <c r="S22" s="128" t="s">
        <v>50</v>
      </c>
      <c r="T22" s="129">
        <f t="shared" si="10"/>
        <v>1070</v>
      </c>
      <c r="U22" s="128" t="s">
        <v>50</v>
      </c>
      <c r="V22" s="129">
        <f>V25</f>
        <v>1050</v>
      </c>
      <c r="W22" s="128">
        <v>170</v>
      </c>
      <c r="X22" s="129">
        <v>1035</v>
      </c>
      <c r="Y22" s="128">
        <f>Y25</f>
        <v>2130</v>
      </c>
      <c r="Z22" s="130">
        <v>1245</v>
      </c>
      <c r="AA22" s="129" t="s">
        <v>86</v>
      </c>
      <c r="AB22" s="131" t="s">
        <v>65</v>
      </c>
      <c r="AC22" s="135" t="s">
        <v>50</v>
      </c>
      <c r="AD22" s="128" t="s">
        <v>58</v>
      </c>
      <c r="AE22" s="128"/>
      <c r="AF22" s="133" t="s">
        <v>68</v>
      </c>
      <c r="AG22" s="123"/>
      <c r="AH22" s="134"/>
    </row>
    <row r="23" spans="1:34" ht="15.75" x14ac:dyDescent="0.25">
      <c r="A23" s="14" t="str">
        <f t="shared" si="0"/>
        <v>FORD_CCTransit_RS_RJ2200</v>
      </c>
      <c r="B23" s="14" t="str">
        <f t="shared" si="1"/>
        <v>FORD_CCTransit_RS_RJ22001077</v>
      </c>
      <c r="C23" s="118" t="s">
        <v>67</v>
      </c>
      <c r="D23" s="119" t="s">
        <v>50</v>
      </c>
      <c r="E23" s="120" t="str">
        <f>E19</f>
        <v>B</v>
      </c>
      <c r="F23" s="121" t="s">
        <v>84</v>
      </c>
      <c r="G23" s="122" t="s">
        <v>85</v>
      </c>
      <c r="H23" s="123" t="s">
        <v>52</v>
      </c>
      <c r="I23" s="124" t="s">
        <v>53</v>
      </c>
      <c r="J23" s="125" t="s">
        <v>54</v>
      </c>
      <c r="K23" s="126" t="s">
        <v>64</v>
      </c>
      <c r="L23" s="127" t="str">
        <f t="shared" si="9"/>
        <v>AVP spécifique FORD Transit [2200] G303205 Ht1120</v>
      </c>
      <c r="M23" s="125">
        <f>M19</f>
        <v>1385</v>
      </c>
      <c r="N23" s="128">
        <f>N19</f>
        <v>175</v>
      </c>
      <c r="O23" s="128">
        <f t="shared" si="2"/>
        <v>1123</v>
      </c>
      <c r="P23" s="128">
        <v>2200</v>
      </c>
      <c r="Q23" s="128">
        <v>950</v>
      </c>
      <c r="R23" s="128">
        <f t="shared" si="3"/>
        <v>1077</v>
      </c>
      <c r="S23" s="128" t="s">
        <v>50</v>
      </c>
      <c r="T23" s="129">
        <f t="shared" si="10"/>
        <v>1120</v>
      </c>
      <c r="U23" s="128" t="s">
        <v>50</v>
      </c>
      <c r="V23" s="129">
        <f>V25</f>
        <v>1050</v>
      </c>
      <c r="W23" s="128">
        <v>170</v>
      </c>
      <c r="X23" s="129">
        <v>1035</v>
      </c>
      <c r="Y23" s="128">
        <f>Y25</f>
        <v>2130</v>
      </c>
      <c r="Z23" s="130">
        <v>1245</v>
      </c>
      <c r="AA23" s="129"/>
      <c r="AB23" s="131" t="s">
        <v>65</v>
      </c>
      <c r="AC23" s="135"/>
      <c r="AD23" s="128" t="s">
        <v>58</v>
      </c>
      <c r="AE23" s="128"/>
      <c r="AF23" s="133" t="s">
        <v>68</v>
      </c>
      <c r="AG23" s="123"/>
      <c r="AH23" s="134"/>
    </row>
    <row r="24" spans="1:34" ht="15.75" x14ac:dyDescent="0.25">
      <c r="A24" s="14" t="str">
        <f t="shared" si="0"/>
        <v>FORD_CCTransit_RS_RJ2250</v>
      </c>
      <c r="B24" s="14" t="str">
        <f t="shared" si="1"/>
        <v>FORD_CCTransit_RS_RJ22501127</v>
      </c>
      <c r="C24" s="118" t="s">
        <v>67</v>
      </c>
      <c r="D24" s="119" t="s">
        <v>50</v>
      </c>
      <c r="E24" s="120" t="str">
        <f>E19</f>
        <v>B</v>
      </c>
      <c r="F24" s="121" t="s">
        <v>84</v>
      </c>
      <c r="G24" s="122" t="s">
        <v>85</v>
      </c>
      <c r="H24" s="123" t="s">
        <v>52</v>
      </c>
      <c r="I24" s="124" t="s">
        <v>53</v>
      </c>
      <c r="J24" s="125" t="s">
        <v>54</v>
      </c>
      <c r="K24" s="126" t="s">
        <v>64</v>
      </c>
      <c r="L24" s="127" t="str">
        <f t="shared" si="9"/>
        <v>AVP spécifique FORD Transit [2250] G303205 Ht1170</v>
      </c>
      <c r="M24" s="125">
        <f>M19</f>
        <v>1385</v>
      </c>
      <c r="N24" s="128">
        <f>N19</f>
        <v>175</v>
      </c>
      <c r="O24" s="128">
        <f t="shared" si="2"/>
        <v>1123</v>
      </c>
      <c r="P24" s="128">
        <v>2250</v>
      </c>
      <c r="Q24" s="128">
        <v>1000</v>
      </c>
      <c r="R24" s="128">
        <f t="shared" si="3"/>
        <v>1127</v>
      </c>
      <c r="S24" s="128" t="s">
        <v>50</v>
      </c>
      <c r="T24" s="129">
        <f t="shared" si="10"/>
        <v>1170</v>
      </c>
      <c r="U24" s="128" t="s">
        <v>50</v>
      </c>
      <c r="V24" s="129">
        <f>V25</f>
        <v>1050</v>
      </c>
      <c r="W24" s="128">
        <v>170</v>
      </c>
      <c r="X24" s="129">
        <v>1035</v>
      </c>
      <c r="Y24" s="128">
        <f>Y25</f>
        <v>2130</v>
      </c>
      <c r="Z24" s="130">
        <v>1245</v>
      </c>
      <c r="AA24" s="129"/>
      <c r="AB24" s="131" t="s">
        <v>65</v>
      </c>
      <c r="AC24" s="135"/>
      <c r="AD24" s="128" t="s">
        <v>58</v>
      </c>
      <c r="AE24" s="128"/>
      <c r="AF24" s="133" t="s">
        <v>68</v>
      </c>
      <c r="AG24" s="123"/>
      <c r="AH24" s="134"/>
    </row>
    <row r="25" spans="1:34" ht="15.75" x14ac:dyDescent="0.25">
      <c r="A25" s="14" t="str">
        <f t="shared" si="0"/>
        <v>FORD_CCTransit_RS_RJ2300</v>
      </c>
      <c r="B25" s="14" t="str">
        <f t="shared" si="1"/>
        <v>FORD_CCTransit_RS_RJ23001177</v>
      </c>
      <c r="C25" s="136" t="s">
        <v>88</v>
      </c>
      <c r="D25" s="137" t="s">
        <v>50</v>
      </c>
      <c r="E25" s="138" t="str">
        <f>E19</f>
        <v>B</v>
      </c>
      <c r="F25" s="139" t="s">
        <v>84</v>
      </c>
      <c r="G25" s="140" t="s">
        <v>85</v>
      </c>
      <c r="H25" s="141" t="s">
        <v>52</v>
      </c>
      <c r="I25" s="142" t="s">
        <v>53</v>
      </c>
      <c r="J25" s="143" t="s">
        <v>54</v>
      </c>
      <c r="K25" s="141" t="s">
        <v>64</v>
      </c>
      <c r="L25" s="141" t="s">
        <v>89</v>
      </c>
      <c r="M25" s="144">
        <v>1385</v>
      </c>
      <c r="N25" s="145">
        <v>175</v>
      </c>
      <c r="O25" s="145">
        <f t="shared" si="2"/>
        <v>1123</v>
      </c>
      <c r="P25" s="146">
        <v>2300</v>
      </c>
      <c r="Q25" s="145">
        <v>1050</v>
      </c>
      <c r="R25" s="145">
        <f t="shared" si="3"/>
        <v>1177</v>
      </c>
      <c r="S25" s="147">
        <v>945</v>
      </c>
      <c r="T25" s="148">
        <f>Q25+W25</f>
        <v>1220</v>
      </c>
      <c r="U25" s="145" t="s">
        <v>50</v>
      </c>
      <c r="V25" s="149">
        <v>1050</v>
      </c>
      <c r="W25" s="145">
        <v>170</v>
      </c>
      <c r="X25" s="149">
        <v>1035</v>
      </c>
      <c r="Y25" s="145">
        <v>2130</v>
      </c>
      <c r="Z25" s="130">
        <v>1245</v>
      </c>
      <c r="AA25" s="149" t="s">
        <v>50</v>
      </c>
      <c r="AB25" s="150" t="s">
        <v>65</v>
      </c>
      <c r="AC25" s="151" t="s">
        <v>90</v>
      </c>
      <c r="AD25" s="145" t="s">
        <v>58</v>
      </c>
      <c r="AE25" s="145"/>
      <c r="AF25" s="152" t="s">
        <v>68</v>
      </c>
      <c r="AG25" s="141" t="s">
        <v>91</v>
      </c>
      <c r="AH25" s="134"/>
    </row>
    <row r="26" spans="1:34" ht="15.75" x14ac:dyDescent="0.25">
      <c r="A26" s="14" t="str">
        <f t="shared" si="0"/>
        <v>FORD_CCTransit_RS_RJ2100</v>
      </c>
      <c r="B26" s="14" t="str">
        <f t="shared" si="1"/>
        <v>FORD_CCTransit_RS_RJ2100977</v>
      </c>
      <c r="C26" s="153" t="s">
        <v>74</v>
      </c>
      <c r="D26" s="154" t="s">
        <v>92</v>
      </c>
      <c r="E26" s="155" t="s">
        <v>75</v>
      </c>
      <c r="F26" s="156" t="s">
        <v>84</v>
      </c>
      <c r="G26" s="157" t="s">
        <v>85</v>
      </c>
      <c r="H26" s="158" t="s">
        <v>52</v>
      </c>
      <c r="I26" s="159" t="s">
        <v>53</v>
      </c>
      <c r="J26" s="160" t="s">
        <v>54</v>
      </c>
      <c r="K26" s="158" t="s">
        <v>50</v>
      </c>
      <c r="L26" s="158" t="s">
        <v>93</v>
      </c>
      <c r="M26" s="160">
        <v>1385</v>
      </c>
      <c r="N26" s="161">
        <v>175</v>
      </c>
      <c r="O26" s="161">
        <f t="shared" si="2"/>
        <v>1123</v>
      </c>
      <c r="P26" s="162">
        <v>2100</v>
      </c>
      <c r="Q26" s="161">
        <v>900</v>
      </c>
      <c r="R26" s="161">
        <f t="shared" si="3"/>
        <v>977</v>
      </c>
      <c r="S26" s="161">
        <v>830</v>
      </c>
      <c r="T26" s="163">
        <f t="shared" ref="T26:T37" si="11">Q26+W26</f>
        <v>990</v>
      </c>
      <c r="U26" s="161" t="s">
        <v>50</v>
      </c>
      <c r="V26" s="163" t="s">
        <v>50</v>
      </c>
      <c r="W26" s="161">
        <v>90</v>
      </c>
      <c r="X26" s="163" t="s">
        <v>50</v>
      </c>
      <c r="Y26" s="161">
        <v>2090</v>
      </c>
      <c r="Z26" s="164">
        <f>P26-Q26</f>
        <v>1200</v>
      </c>
      <c r="AA26" s="163" t="s">
        <v>50</v>
      </c>
      <c r="AB26" s="165" t="s">
        <v>65</v>
      </c>
      <c r="AC26" s="166"/>
      <c r="AD26" s="161" t="s">
        <v>76</v>
      </c>
      <c r="AE26" s="161" t="s">
        <v>94</v>
      </c>
      <c r="AF26" s="167"/>
      <c r="AG26" s="168"/>
      <c r="AH26" s="169"/>
    </row>
    <row r="27" spans="1:34" ht="15.75" x14ac:dyDescent="0.25">
      <c r="A27" s="14" t="str">
        <f t="shared" si="0"/>
        <v>FORD_CCTransit_RS_RJ2000</v>
      </c>
      <c r="B27" s="14" t="str">
        <f t="shared" si="1"/>
        <v>FORD_CCTransit_RS_RJ2000877</v>
      </c>
      <c r="C27" s="153" t="s">
        <v>74</v>
      </c>
      <c r="D27" s="154" t="s">
        <v>95</v>
      </c>
      <c r="E27" s="155" t="str">
        <f>E26</f>
        <v>C</v>
      </c>
      <c r="F27" s="156" t="s">
        <v>84</v>
      </c>
      <c r="G27" s="157" t="s">
        <v>85</v>
      </c>
      <c r="H27" s="158" t="s">
        <v>52</v>
      </c>
      <c r="I27" s="159" t="s">
        <v>53</v>
      </c>
      <c r="J27" s="160" t="s">
        <v>54</v>
      </c>
      <c r="K27" s="158" t="s">
        <v>50</v>
      </c>
      <c r="L27" s="158" t="s">
        <v>93</v>
      </c>
      <c r="M27" s="160">
        <v>1385</v>
      </c>
      <c r="N27" s="161">
        <v>175</v>
      </c>
      <c r="O27" s="161">
        <f t="shared" si="2"/>
        <v>1123</v>
      </c>
      <c r="P27" s="162">
        <v>2000</v>
      </c>
      <c r="Q27" s="161">
        <v>750</v>
      </c>
      <c r="R27" s="161">
        <f t="shared" si="3"/>
        <v>877</v>
      </c>
      <c r="S27" s="161">
        <v>680</v>
      </c>
      <c r="T27" s="163">
        <f t="shared" si="11"/>
        <v>840</v>
      </c>
      <c r="U27" s="161" t="s">
        <v>50</v>
      </c>
      <c r="V27" s="163" t="s">
        <v>50</v>
      </c>
      <c r="W27" s="161">
        <v>90</v>
      </c>
      <c r="X27" s="163" t="s">
        <v>50</v>
      </c>
      <c r="Y27" s="161">
        <v>2090</v>
      </c>
      <c r="Z27" s="164">
        <f t="shared" ref="Z27:Z29" si="12">P27-Q27</f>
        <v>1250</v>
      </c>
      <c r="AA27" s="163" t="s">
        <v>50</v>
      </c>
      <c r="AB27" s="165" t="s">
        <v>65</v>
      </c>
      <c r="AC27" s="166"/>
      <c r="AD27" s="161" t="s">
        <v>76</v>
      </c>
      <c r="AE27" s="161" t="s">
        <v>94</v>
      </c>
      <c r="AF27" s="167"/>
      <c r="AG27" s="168"/>
      <c r="AH27" s="169"/>
    </row>
    <row r="28" spans="1:34" ht="15.75" x14ac:dyDescent="0.25">
      <c r="A28" s="14" t="str">
        <f t="shared" si="0"/>
        <v>FORD_CCTransit_RS_RJ1900</v>
      </c>
      <c r="B28" s="14" t="str">
        <f t="shared" si="1"/>
        <v>FORD_CCTransit_RS_RJ1900777</v>
      </c>
      <c r="C28" s="153" t="s">
        <v>74</v>
      </c>
      <c r="D28" s="154" t="s">
        <v>96</v>
      </c>
      <c r="E28" s="155" t="str">
        <f>E26</f>
        <v>C</v>
      </c>
      <c r="F28" s="156" t="s">
        <v>84</v>
      </c>
      <c r="G28" s="157" t="s">
        <v>85</v>
      </c>
      <c r="H28" s="158" t="s">
        <v>52</v>
      </c>
      <c r="I28" s="159" t="s">
        <v>53</v>
      </c>
      <c r="J28" s="160" t="s">
        <v>54</v>
      </c>
      <c r="K28" s="158" t="s">
        <v>50</v>
      </c>
      <c r="L28" s="158" t="s">
        <v>93</v>
      </c>
      <c r="M28" s="160">
        <v>1385</v>
      </c>
      <c r="N28" s="161">
        <v>175</v>
      </c>
      <c r="O28" s="161">
        <f t="shared" si="2"/>
        <v>1123</v>
      </c>
      <c r="P28" s="162">
        <v>1900</v>
      </c>
      <c r="Q28" s="161">
        <v>650</v>
      </c>
      <c r="R28" s="161">
        <f t="shared" si="3"/>
        <v>777</v>
      </c>
      <c r="S28" s="161">
        <v>580</v>
      </c>
      <c r="T28" s="163">
        <f t="shared" si="11"/>
        <v>740</v>
      </c>
      <c r="U28" s="161" t="s">
        <v>50</v>
      </c>
      <c r="V28" s="163" t="s">
        <v>50</v>
      </c>
      <c r="W28" s="161">
        <v>90</v>
      </c>
      <c r="X28" s="163" t="s">
        <v>50</v>
      </c>
      <c r="Y28" s="161">
        <v>2090</v>
      </c>
      <c r="Z28" s="164">
        <f t="shared" si="12"/>
        <v>1250</v>
      </c>
      <c r="AA28" s="163" t="s">
        <v>50</v>
      </c>
      <c r="AB28" s="165" t="s">
        <v>65</v>
      </c>
      <c r="AC28" s="166"/>
      <c r="AD28" s="161" t="s">
        <v>76</v>
      </c>
      <c r="AE28" s="161" t="s">
        <v>94</v>
      </c>
      <c r="AF28" s="167"/>
      <c r="AG28" s="168"/>
      <c r="AH28" s="169"/>
    </row>
    <row r="29" spans="1:34" ht="15.75" x14ac:dyDescent="0.25">
      <c r="A29" s="14" t="str">
        <f t="shared" si="0"/>
        <v>FORD_CCTransit_RS_RJ1800</v>
      </c>
      <c r="B29" s="14" t="str">
        <f t="shared" si="1"/>
        <v>FORD_CCTransit_RS_RJ1800677</v>
      </c>
      <c r="C29" s="153" t="s">
        <v>74</v>
      </c>
      <c r="D29" s="154" t="s">
        <v>97</v>
      </c>
      <c r="E29" s="155" t="str">
        <f>E26</f>
        <v>C</v>
      </c>
      <c r="F29" s="156" t="s">
        <v>84</v>
      </c>
      <c r="G29" s="157" t="s">
        <v>85</v>
      </c>
      <c r="H29" s="158" t="s">
        <v>52</v>
      </c>
      <c r="I29" s="159" t="s">
        <v>53</v>
      </c>
      <c r="J29" s="160" t="s">
        <v>54</v>
      </c>
      <c r="K29" s="158" t="s">
        <v>50</v>
      </c>
      <c r="L29" s="158" t="s">
        <v>93</v>
      </c>
      <c r="M29" s="160">
        <v>1385</v>
      </c>
      <c r="N29" s="161">
        <v>175</v>
      </c>
      <c r="O29" s="161">
        <f t="shared" si="2"/>
        <v>1123</v>
      </c>
      <c r="P29" s="162">
        <v>1800</v>
      </c>
      <c r="Q29" s="161">
        <v>550</v>
      </c>
      <c r="R29" s="161">
        <f t="shared" si="3"/>
        <v>677</v>
      </c>
      <c r="S29" s="161">
        <v>480</v>
      </c>
      <c r="T29" s="163">
        <f t="shared" si="11"/>
        <v>640</v>
      </c>
      <c r="U29" s="161" t="s">
        <v>50</v>
      </c>
      <c r="V29" s="163" t="s">
        <v>50</v>
      </c>
      <c r="W29" s="161">
        <v>90</v>
      </c>
      <c r="X29" s="163" t="s">
        <v>50</v>
      </c>
      <c r="Y29" s="161">
        <v>2090</v>
      </c>
      <c r="Z29" s="164">
        <f t="shared" si="12"/>
        <v>1250</v>
      </c>
      <c r="AA29" s="163"/>
      <c r="AB29" s="165" t="s">
        <v>65</v>
      </c>
      <c r="AC29" s="166"/>
      <c r="AD29" s="161" t="s">
        <v>76</v>
      </c>
      <c r="AE29" s="161" t="s">
        <v>94</v>
      </c>
      <c r="AF29" s="167"/>
      <c r="AG29" s="168"/>
      <c r="AH29" s="169"/>
    </row>
    <row r="30" spans="1:34" ht="15.75" x14ac:dyDescent="0.25">
      <c r="A30" s="14" t="str">
        <f t="shared" si="0"/>
        <v>FORD_CCTransit_V363_RS_RJ2300</v>
      </c>
      <c r="B30" s="14" t="str">
        <f t="shared" si="1"/>
        <v>FORD_CCTransit_V363_RS_RJ23001008</v>
      </c>
      <c r="C30" s="170" t="s">
        <v>98</v>
      </c>
      <c r="D30" s="171" t="s">
        <v>50</v>
      </c>
      <c r="E30" s="171" t="s">
        <v>51</v>
      </c>
      <c r="F30" s="139" t="s">
        <v>84</v>
      </c>
      <c r="G30" s="172" t="s">
        <v>99</v>
      </c>
      <c r="H30" s="173" t="s">
        <v>52</v>
      </c>
      <c r="I30" s="174" t="s">
        <v>53</v>
      </c>
      <c r="J30" s="175" t="s">
        <v>54</v>
      </c>
      <c r="K30" s="173" t="s">
        <v>55</v>
      </c>
      <c r="L30" s="173" t="s">
        <v>100</v>
      </c>
      <c r="M30" s="176">
        <v>1554</v>
      </c>
      <c r="N30" s="130">
        <v>175</v>
      </c>
      <c r="O30" s="130">
        <f>M30-N30-12-75</f>
        <v>1292</v>
      </c>
      <c r="P30" s="177">
        <v>2300</v>
      </c>
      <c r="Q30" s="130">
        <v>915</v>
      </c>
      <c r="R30" s="178">
        <f t="shared" si="3"/>
        <v>1008</v>
      </c>
      <c r="S30" s="130" t="s">
        <v>50</v>
      </c>
      <c r="T30" s="179">
        <v>1001</v>
      </c>
      <c r="U30" s="130" t="s">
        <v>50</v>
      </c>
      <c r="V30" s="179" t="s">
        <v>50</v>
      </c>
      <c r="W30" s="130" t="s">
        <v>50</v>
      </c>
      <c r="X30" s="179" t="s">
        <v>50</v>
      </c>
      <c r="Y30" s="130">
        <v>2114</v>
      </c>
      <c r="Z30" s="130" t="s">
        <v>101</v>
      </c>
      <c r="AA30" s="179"/>
      <c r="AB30" s="180" t="s">
        <v>50</v>
      </c>
      <c r="AC30" s="151" t="s">
        <v>102</v>
      </c>
      <c r="AD30" s="145" t="s">
        <v>58</v>
      </c>
      <c r="AE30" s="145" t="s">
        <v>103</v>
      </c>
      <c r="AF30" s="152"/>
      <c r="AG30" s="141"/>
      <c r="AH30" s="134"/>
    </row>
    <row r="31" spans="1:34" ht="15.75" x14ac:dyDescent="0.25">
      <c r="A31" s="14" t="str">
        <f t="shared" si="0"/>
        <v>FORD_CCTransit_V363_RS_RJ2350</v>
      </c>
      <c r="B31" s="14" t="str">
        <f t="shared" si="1"/>
        <v>FORD_CCTransit_V363_RS_RJ23501058</v>
      </c>
      <c r="C31" s="181" t="s">
        <v>74</v>
      </c>
      <c r="D31" s="182" t="str">
        <f>"24.665."&amp;Q31</f>
        <v>24.665.1000</v>
      </c>
      <c r="E31" s="183" t="str">
        <f>E26</f>
        <v>C</v>
      </c>
      <c r="F31" s="184" t="s">
        <v>84</v>
      </c>
      <c r="G31" s="185" t="s">
        <v>99</v>
      </c>
      <c r="H31" s="173" t="s">
        <v>52</v>
      </c>
      <c r="I31" s="186" t="s">
        <v>53</v>
      </c>
      <c r="J31" s="187" t="s">
        <v>54</v>
      </c>
      <c r="K31" s="173" t="s">
        <v>50</v>
      </c>
      <c r="L31" s="188" t="s">
        <v>93</v>
      </c>
      <c r="M31" s="187">
        <v>1554</v>
      </c>
      <c r="N31" s="178">
        <v>175</v>
      </c>
      <c r="O31" s="178">
        <f>M31-N31-12-75</f>
        <v>1292</v>
      </c>
      <c r="P31" s="189">
        <v>2350</v>
      </c>
      <c r="Q31" s="189">
        <v>1000</v>
      </c>
      <c r="R31" s="178">
        <f t="shared" si="3"/>
        <v>1058</v>
      </c>
      <c r="S31" s="189">
        <v>930</v>
      </c>
      <c r="T31" s="190">
        <f t="shared" si="11"/>
        <v>1050</v>
      </c>
      <c r="U31" s="130" t="s">
        <v>50</v>
      </c>
      <c r="V31" s="179" t="s">
        <v>50</v>
      </c>
      <c r="W31" s="189">
        <v>50</v>
      </c>
      <c r="X31" s="179" t="s">
        <v>50</v>
      </c>
      <c r="Y31" s="189">
        <v>2090</v>
      </c>
      <c r="Z31" s="189">
        <f t="shared" ref="Z31:Z33" si="13">P31-Q31</f>
        <v>1350</v>
      </c>
      <c r="AA31" s="179"/>
      <c r="AB31" s="180" t="s">
        <v>65</v>
      </c>
      <c r="AC31" s="151"/>
      <c r="AD31" s="178" t="s">
        <v>76</v>
      </c>
      <c r="AE31" s="178" t="s">
        <v>103</v>
      </c>
      <c r="AF31" s="152"/>
      <c r="AG31" s="141"/>
      <c r="AH31" s="134"/>
    </row>
    <row r="32" spans="1:34" ht="15.75" x14ac:dyDescent="0.25">
      <c r="A32" s="14" t="str">
        <f t="shared" si="0"/>
        <v>FORD_CCTransit_V363_RS_RJ2300</v>
      </c>
      <c r="B32" s="14" t="str">
        <f t="shared" si="1"/>
        <v>FORD_CCTransit_V363_RS_RJ23001008</v>
      </c>
      <c r="C32" s="181" t="s">
        <v>74</v>
      </c>
      <c r="D32" s="182" t="str">
        <f>"24.665."&amp;Q32</f>
        <v>24.665.950</v>
      </c>
      <c r="E32" s="183" t="str">
        <f>E26</f>
        <v>C</v>
      </c>
      <c r="F32" s="184" t="s">
        <v>84</v>
      </c>
      <c r="G32" s="185" t="s">
        <v>99</v>
      </c>
      <c r="H32" s="173" t="s">
        <v>52</v>
      </c>
      <c r="I32" s="186" t="s">
        <v>53</v>
      </c>
      <c r="J32" s="187" t="s">
        <v>54</v>
      </c>
      <c r="K32" s="173" t="s">
        <v>50</v>
      </c>
      <c r="L32" s="188" t="s">
        <v>93</v>
      </c>
      <c r="M32" s="187">
        <v>1554</v>
      </c>
      <c r="N32" s="178">
        <v>175</v>
      </c>
      <c r="O32" s="178">
        <f>M32-N32-12-75</f>
        <v>1292</v>
      </c>
      <c r="P32" s="189">
        <v>2300</v>
      </c>
      <c r="Q32" s="189">
        <v>950</v>
      </c>
      <c r="R32" s="178">
        <f t="shared" si="3"/>
        <v>1008</v>
      </c>
      <c r="S32" s="189" t="s">
        <v>50</v>
      </c>
      <c r="T32" s="190">
        <f t="shared" si="11"/>
        <v>1000</v>
      </c>
      <c r="U32" s="130" t="s">
        <v>50</v>
      </c>
      <c r="V32" s="179" t="s">
        <v>50</v>
      </c>
      <c r="W32" s="189">
        <v>50</v>
      </c>
      <c r="X32" s="179" t="s">
        <v>50</v>
      </c>
      <c r="Y32" s="189">
        <v>2090</v>
      </c>
      <c r="Z32" s="189">
        <f t="shared" si="13"/>
        <v>1350</v>
      </c>
      <c r="AA32" s="179"/>
      <c r="AB32" s="180" t="s">
        <v>65</v>
      </c>
      <c r="AC32" s="151"/>
      <c r="AD32" s="178" t="s">
        <v>76</v>
      </c>
      <c r="AE32" s="178" t="s">
        <v>103</v>
      </c>
      <c r="AF32" s="152"/>
      <c r="AG32" s="141"/>
      <c r="AH32" s="134"/>
    </row>
    <row r="33" spans="1:34" ht="15.75" x14ac:dyDescent="0.25">
      <c r="A33" s="14" t="str">
        <f t="shared" si="0"/>
        <v>FORD_CCTransit_V363_RS_RJ2200</v>
      </c>
      <c r="B33" s="14" t="str">
        <f t="shared" si="1"/>
        <v>FORD_CCTransit_V363_RS_RJ2200908</v>
      </c>
      <c r="C33" s="181" t="s">
        <v>74</v>
      </c>
      <c r="D33" s="182" t="str">
        <f>"24.665."&amp;Q33</f>
        <v>24.665.850</v>
      </c>
      <c r="E33" s="183" t="str">
        <f>E26</f>
        <v>C</v>
      </c>
      <c r="F33" s="184" t="s">
        <v>84</v>
      </c>
      <c r="G33" s="185" t="s">
        <v>99</v>
      </c>
      <c r="H33" s="173" t="s">
        <v>52</v>
      </c>
      <c r="I33" s="186" t="s">
        <v>53</v>
      </c>
      <c r="J33" s="187" t="s">
        <v>54</v>
      </c>
      <c r="K33" s="173" t="s">
        <v>50</v>
      </c>
      <c r="L33" s="188" t="s">
        <v>93</v>
      </c>
      <c r="M33" s="187">
        <v>1554</v>
      </c>
      <c r="N33" s="178">
        <v>175</v>
      </c>
      <c r="O33" s="178">
        <f>M33-N33-12-75</f>
        <v>1292</v>
      </c>
      <c r="P33" s="178">
        <v>2200</v>
      </c>
      <c r="Q33" s="178">
        <v>850</v>
      </c>
      <c r="R33" s="178">
        <f t="shared" si="3"/>
        <v>908</v>
      </c>
      <c r="S33" s="178" t="s">
        <v>50</v>
      </c>
      <c r="T33" s="190">
        <f t="shared" si="11"/>
        <v>900</v>
      </c>
      <c r="U33" s="130" t="s">
        <v>50</v>
      </c>
      <c r="V33" s="179" t="s">
        <v>50</v>
      </c>
      <c r="W33" s="189">
        <v>50</v>
      </c>
      <c r="X33" s="179" t="s">
        <v>50</v>
      </c>
      <c r="Y33" s="189">
        <v>2090</v>
      </c>
      <c r="Z33" s="189">
        <f t="shared" si="13"/>
        <v>1350</v>
      </c>
      <c r="AA33" s="179"/>
      <c r="AB33" s="180" t="s">
        <v>65</v>
      </c>
      <c r="AC33" s="151"/>
      <c r="AD33" s="178" t="s">
        <v>76</v>
      </c>
      <c r="AE33" s="178" t="s">
        <v>103</v>
      </c>
      <c r="AF33" s="152"/>
      <c r="AG33" s="141"/>
      <c r="AH33" s="134"/>
    </row>
    <row r="34" spans="1:34" ht="15.75" x14ac:dyDescent="0.25">
      <c r="A34" s="14" t="str">
        <f t="shared" si="0"/>
        <v>FORD_CCTransit_V363_RS_RJ2100</v>
      </c>
      <c r="B34" s="14" t="str">
        <f t="shared" si="1"/>
        <v>FORD_CCTransit_V363_RS_RJ2100808</v>
      </c>
      <c r="C34" s="191" t="s">
        <v>74</v>
      </c>
      <c r="D34" s="182" t="str">
        <f>"24.665."&amp;Q34</f>
        <v>24.665.750</v>
      </c>
      <c r="E34" s="183" t="str">
        <f>E26</f>
        <v>C</v>
      </c>
      <c r="F34" s="184" t="s">
        <v>84</v>
      </c>
      <c r="G34" s="185" t="s">
        <v>99</v>
      </c>
      <c r="H34" s="188" t="s">
        <v>52</v>
      </c>
      <c r="I34" s="186" t="s">
        <v>53</v>
      </c>
      <c r="J34" s="187" t="s">
        <v>54</v>
      </c>
      <c r="K34" s="188" t="s">
        <v>50</v>
      </c>
      <c r="L34" s="188" t="s">
        <v>93</v>
      </c>
      <c r="M34" s="187">
        <v>1554</v>
      </c>
      <c r="N34" s="178">
        <v>175</v>
      </c>
      <c r="O34" s="178">
        <f t="shared" si="2"/>
        <v>1292</v>
      </c>
      <c r="P34" s="189">
        <v>2100</v>
      </c>
      <c r="Q34" s="178">
        <v>750</v>
      </c>
      <c r="R34" s="178">
        <f t="shared" si="3"/>
        <v>808</v>
      </c>
      <c r="S34" s="178">
        <v>680</v>
      </c>
      <c r="T34" s="190">
        <f t="shared" si="11"/>
        <v>800</v>
      </c>
      <c r="U34" s="178" t="s">
        <v>50</v>
      </c>
      <c r="V34" s="190" t="s">
        <v>50</v>
      </c>
      <c r="W34" s="178">
        <v>50</v>
      </c>
      <c r="X34" s="190" t="s">
        <v>50</v>
      </c>
      <c r="Y34" s="178">
        <v>2090</v>
      </c>
      <c r="Z34" s="189">
        <f>P34-Q34</f>
        <v>1350</v>
      </c>
      <c r="AA34" s="190" t="s">
        <v>50</v>
      </c>
      <c r="AB34" s="192" t="s">
        <v>65</v>
      </c>
      <c r="AC34" s="151"/>
      <c r="AD34" s="178" t="s">
        <v>76</v>
      </c>
      <c r="AE34" s="178" t="s">
        <v>103</v>
      </c>
      <c r="AF34" s="152"/>
      <c r="AG34" s="141"/>
      <c r="AH34" s="134"/>
    </row>
    <row r="35" spans="1:34" ht="15.75" x14ac:dyDescent="0.25">
      <c r="A35" s="14" t="str">
        <f t="shared" si="0"/>
        <v>FORD_CCTransit_V363_RS_RJ2000</v>
      </c>
      <c r="B35" s="14" t="str">
        <f t="shared" si="1"/>
        <v>FORD_CCTransit_V363_RS_RJ2000708</v>
      </c>
      <c r="C35" s="191" t="s">
        <v>74</v>
      </c>
      <c r="D35" s="182" t="str">
        <f t="shared" ref="D35:D37" si="14">"24.665."&amp;Q35</f>
        <v>24.665.650</v>
      </c>
      <c r="E35" s="183" t="str">
        <f>E26</f>
        <v>C</v>
      </c>
      <c r="F35" s="184" t="s">
        <v>84</v>
      </c>
      <c r="G35" s="185" t="s">
        <v>99</v>
      </c>
      <c r="H35" s="188" t="s">
        <v>52</v>
      </c>
      <c r="I35" s="186" t="s">
        <v>53</v>
      </c>
      <c r="J35" s="187" t="s">
        <v>54</v>
      </c>
      <c r="K35" s="188" t="s">
        <v>50</v>
      </c>
      <c r="L35" s="188" t="s">
        <v>93</v>
      </c>
      <c r="M35" s="187">
        <v>1554</v>
      </c>
      <c r="N35" s="178">
        <v>175</v>
      </c>
      <c r="O35" s="178">
        <f t="shared" si="2"/>
        <v>1292</v>
      </c>
      <c r="P35" s="189">
        <v>2000</v>
      </c>
      <c r="Q35" s="178">
        <v>650</v>
      </c>
      <c r="R35" s="178">
        <f t="shared" si="3"/>
        <v>708</v>
      </c>
      <c r="S35" s="178">
        <v>580</v>
      </c>
      <c r="T35" s="190">
        <f t="shared" si="11"/>
        <v>700</v>
      </c>
      <c r="U35" s="178" t="s">
        <v>50</v>
      </c>
      <c r="V35" s="190" t="s">
        <v>50</v>
      </c>
      <c r="W35" s="178">
        <v>50</v>
      </c>
      <c r="X35" s="190" t="s">
        <v>50</v>
      </c>
      <c r="Y35" s="178">
        <v>2090</v>
      </c>
      <c r="Z35" s="189">
        <f t="shared" ref="Z35:Z37" si="15">P35-Q35</f>
        <v>1350</v>
      </c>
      <c r="AA35" s="190" t="s">
        <v>50</v>
      </c>
      <c r="AB35" s="192" t="s">
        <v>65</v>
      </c>
      <c r="AC35" s="151"/>
      <c r="AD35" s="178" t="s">
        <v>76</v>
      </c>
      <c r="AE35" s="178" t="s">
        <v>103</v>
      </c>
      <c r="AF35" s="152"/>
      <c r="AG35" s="141"/>
      <c r="AH35" s="134"/>
    </row>
    <row r="36" spans="1:34" ht="15.75" x14ac:dyDescent="0.25">
      <c r="A36" s="14" t="str">
        <f t="shared" si="0"/>
        <v>FORD_CCTransit_V363_RS_RJ1900</v>
      </c>
      <c r="B36" s="14" t="str">
        <f t="shared" si="1"/>
        <v>FORD_CCTransit_V363_RS_RJ1900608</v>
      </c>
      <c r="C36" s="191" t="s">
        <v>74</v>
      </c>
      <c r="D36" s="182" t="str">
        <f t="shared" si="14"/>
        <v>24.665.550</v>
      </c>
      <c r="E36" s="183" t="str">
        <f>E26</f>
        <v>C</v>
      </c>
      <c r="F36" s="184" t="s">
        <v>84</v>
      </c>
      <c r="G36" s="185" t="s">
        <v>99</v>
      </c>
      <c r="H36" s="188" t="s">
        <v>52</v>
      </c>
      <c r="I36" s="186" t="s">
        <v>53</v>
      </c>
      <c r="J36" s="187" t="s">
        <v>54</v>
      </c>
      <c r="K36" s="188" t="s">
        <v>50</v>
      </c>
      <c r="L36" s="188" t="s">
        <v>93</v>
      </c>
      <c r="M36" s="187">
        <v>1554</v>
      </c>
      <c r="N36" s="178">
        <v>175</v>
      </c>
      <c r="O36" s="178">
        <f t="shared" si="2"/>
        <v>1292</v>
      </c>
      <c r="P36" s="189">
        <v>1900</v>
      </c>
      <c r="Q36" s="178">
        <v>550</v>
      </c>
      <c r="R36" s="178">
        <f t="shared" si="3"/>
        <v>608</v>
      </c>
      <c r="S36" s="178">
        <v>480</v>
      </c>
      <c r="T36" s="190">
        <f t="shared" si="11"/>
        <v>600</v>
      </c>
      <c r="U36" s="178" t="s">
        <v>50</v>
      </c>
      <c r="V36" s="190" t="s">
        <v>50</v>
      </c>
      <c r="W36" s="178">
        <v>50</v>
      </c>
      <c r="X36" s="190" t="s">
        <v>50</v>
      </c>
      <c r="Y36" s="178">
        <v>2090</v>
      </c>
      <c r="Z36" s="189">
        <f t="shared" si="15"/>
        <v>1350</v>
      </c>
      <c r="AA36" s="190" t="s">
        <v>50</v>
      </c>
      <c r="AB36" s="192" t="s">
        <v>65</v>
      </c>
      <c r="AC36" s="151"/>
      <c r="AD36" s="178" t="s">
        <v>76</v>
      </c>
      <c r="AE36" s="178" t="s">
        <v>103</v>
      </c>
      <c r="AF36" s="152"/>
      <c r="AG36" s="141"/>
      <c r="AH36" s="134"/>
    </row>
    <row r="37" spans="1:34" ht="15.75" x14ac:dyDescent="0.25">
      <c r="A37" s="14" t="str">
        <f t="shared" si="0"/>
        <v>FORD_CCTransit_V363_RS_RJ1850</v>
      </c>
      <c r="B37" s="14" t="str">
        <f t="shared" si="1"/>
        <v>FORD_CCTransit_V363_RS_RJ1850558</v>
      </c>
      <c r="C37" s="191" t="s">
        <v>74</v>
      </c>
      <c r="D37" s="182" t="str">
        <f t="shared" si="14"/>
        <v>24.665.500</v>
      </c>
      <c r="E37" s="183" t="str">
        <f>E26</f>
        <v>C</v>
      </c>
      <c r="F37" s="184" t="s">
        <v>84</v>
      </c>
      <c r="G37" s="185" t="s">
        <v>99</v>
      </c>
      <c r="H37" s="188" t="s">
        <v>52</v>
      </c>
      <c r="I37" s="186" t="s">
        <v>53</v>
      </c>
      <c r="J37" s="187" t="s">
        <v>54</v>
      </c>
      <c r="K37" s="188" t="s">
        <v>50</v>
      </c>
      <c r="L37" s="188" t="s">
        <v>93</v>
      </c>
      <c r="M37" s="187">
        <v>1554</v>
      </c>
      <c r="N37" s="178">
        <v>175</v>
      </c>
      <c r="O37" s="178">
        <f t="shared" si="2"/>
        <v>1292</v>
      </c>
      <c r="P37" s="189">
        <v>1850</v>
      </c>
      <c r="Q37" s="178">
        <v>500</v>
      </c>
      <c r="R37" s="178">
        <f t="shared" si="3"/>
        <v>558</v>
      </c>
      <c r="S37" s="178">
        <v>430</v>
      </c>
      <c r="T37" s="190">
        <f t="shared" si="11"/>
        <v>550</v>
      </c>
      <c r="U37" s="178" t="s">
        <v>50</v>
      </c>
      <c r="V37" s="190" t="s">
        <v>50</v>
      </c>
      <c r="W37" s="178">
        <v>50</v>
      </c>
      <c r="X37" s="190" t="s">
        <v>50</v>
      </c>
      <c r="Y37" s="178">
        <v>2090</v>
      </c>
      <c r="Z37" s="189">
        <f t="shared" si="15"/>
        <v>1350</v>
      </c>
      <c r="AA37" s="190"/>
      <c r="AB37" s="192" t="s">
        <v>65</v>
      </c>
      <c r="AC37" s="151"/>
      <c r="AD37" s="178" t="s">
        <v>76</v>
      </c>
      <c r="AE37" s="178" t="s">
        <v>103</v>
      </c>
      <c r="AF37" s="152"/>
      <c r="AG37" s="141"/>
      <c r="AH37" s="134"/>
    </row>
    <row r="38" spans="1:34" ht="16.5" thickBot="1" x14ac:dyDescent="0.3">
      <c r="A38" s="14" t="str">
        <f t="shared" si="0"/>
        <v>FORD_CCTransit_RS_RJ2300</v>
      </c>
      <c r="B38" s="14" t="str">
        <f t="shared" si="1"/>
        <v>FORD_CCTransit_RS_RJ23001177</v>
      </c>
      <c r="C38" s="193" t="s">
        <v>77</v>
      </c>
      <c r="D38" s="194" t="s">
        <v>104</v>
      </c>
      <c r="E38" s="194" t="s">
        <v>79</v>
      </c>
      <c r="F38" s="195" t="s">
        <v>84</v>
      </c>
      <c r="G38" s="196" t="s">
        <v>85</v>
      </c>
      <c r="H38" s="197" t="s">
        <v>52</v>
      </c>
      <c r="I38" s="198" t="s">
        <v>53</v>
      </c>
      <c r="J38" s="199" t="s">
        <v>54</v>
      </c>
      <c r="K38" s="197" t="s">
        <v>50</v>
      </c>
      <c r="L38" s="197" t="s">
        <v>105</v>
      </c>
      <c r="M38" s="199">
        <v>1385</v>
      </c>
      <c r="N38" s="200">
        <v>175</v>
      </c>
      <c r="O38" s="200">
        <f>M38-N38-12-75</f>
        <v>1123</v>
      </c>
      <c r="P38" s="200">
        <v>2300</v>
      </c>
      <c r="Q38" s="200" t="s">
        <v>80</v>
      </c>
      <c r="R38" s="200">
        <f>P38-O38</f>
        <v>1177</v>
      </c>
      <c r="S38" s="200" t="s">
        <v>81</v>
      </c>
      <c r="T38" s="201" t="str">
        <f>Q38</f>
        <v>555/1075</v>
      </c>
      <c r="U38" s="200" t="s">
        <v>50</v>
      </c>
      <c r="V38" s="201" t="s">
        <v>50</v>
      </c>
      <c r="W38" s="200">
        <v>95</v>
      </c>
      <c r="X38" s="201">
        <v>1080</v>
      </c>
      <c r="Y38" s="200">
        <v>2120</v>
      </c>
      <c r="Z38" s="202"/>
      <c r="AA38" s="201" t="s">
        <v>50</v>
      </c>
      <c r="AB38" s="203" t="s">
        <v>65</v>
      </c>
      <c r="AC38" s="204"/>
      <c r="AD38" s="200" t="s">
        <v>82</v>
      </c>
      <c r="AE38" s="200"/>
      <c r="AF38" s="205"/>
      <c r="AG38" s="197"/>
      <c r="AH38" s="206"/>
    </row>
    <row r="39" spans="1:34" ht="17.25" customHeight="1" x14ac:dyDescent="0.25">
      <c r="A39" s="14" t="str">
        <f t="shared" si="0"/>
        <v>MBZ_CCSprinter_3_5_RJ2300</v>
      </c>
      <c r="B39" s="14" t="str">
        <f t="shared" si="1"/>
        <v>MBZ_CCSprinter_3_5_RJ2300829</v>
      </c>
      <c r="C39" s="15" t="s">
        <v>106</v>
      </c>
      <c r="D39" s="22" t="s">
        <v>50</v>
      </c>
      <c r="E39" s="17" t="s">
        <v>51</v>
      </c>
      <c r="F39" s="207" t="s">
        <v>107</v>
      </c>
      <c r="G39" s="19" t="s">
        <v>108</v>
      </c>
      <c r="H39" s="20" t="s">
        <v>52</v>
      </c>
      <c r="I39" s="21" t="s">
        <v>53</v>
      </c>
      <c r="J39" s="22" t="s">
        <v>109</v>
      </c>
      <c r="K39" s="20" t="s">
        <v>55</v>
      </c>
      <c r="L39" s="20" t="s">
        <v>110</v>
      </c>
      <c r="M39" s="22">
        <v>1648</v>
      </c>
      <c r="N39" s="23">
        <v>90</v>
      </c>
      <c r="O39" s="23">
        <f>M39-N39-12-75</f>
        <v>1471</v>
      </c>
      <c r="P39" s="23">
        <v>2300</v>
      </c>
      <c r="Q39" s="23">
        <v>787</v>
      </c>
      <c r="R39" s="23">
        <f>P39-O39</f>
        <v>829</v>
      </c>
      <c r="S39" s="23">
        <v>735</v>
      </c>
      <c r="T39" s="25">
        <f>Q39+W39</f>
        <v>904</v>
      </c>
      <c r="U39" s="23" t="s">
        <v>53</v>
      </c>
      <c r="V39" s="25" t="s">
        <v>53</v>
      </c>
      <c r="W39" s="23">
        <v>117</v>
      </c>
      <c r="X39" s="25">
        <v>1033</v>
      </c>
      <c r="Y39" s="23">
        <v>2120</v>
      </c>
      <c r="Z39" s="23">
        <v>1520</v>
      </c>
      <c r="AA39" s="25" t="s">
        <v>50</v>
      </c>
      <c r="AB39" s="26" t="s">
        <v>111</v>
      </c>
      <c r="AC39" s="27" t="s">
        <v>112</v>
      </c>
      <c r="AD39" s="36" t="s">
        <v>58</v>
      </c>
      <c r="AE39" s="36"/>
      <c r="AF39" s="39" t="s">
        <v>113</v>
      </c>
      <c r="AG39" s="36" t="s">
        <v>114</v>
      </c>
      <c r="AH39" s="208" t="s">
        <v>115</v>
      </c>
    </row>
    <row r="40" spans="1:34" ht="17.25" customHeight="1" x14ac:dyDescent="0.25">
      <c r="A40" s="14" t="str">
        <f t="shared" si="0"/>
        <v>MBZ_CCSprinter_3_5_ISOLEE_RJ2300</v>
      </c>
      <c r="B40" s="14" t="str">
        <f t="shared" si="1"/>
        <v>MBZ_CCSprinter_3_5_ISOLEE_RJ2300829</v>
      </c>
      <c r="C40" s="209">
        <v>100108720</v>
      </c>
      <c r="D40" s="210" t="s">
        <v>50</v>
      </c>
      <c r="E40" s="211" t="str">
        <f>E39</f>
        <v>A</v>
      </c>
      <c r="F40" s="207" t="s">
        <v>107</v>
      </c>
      <c r="G40" s="212" t="s">
        <v>116</v>
      </c>
      <c r="H40" s="213" t="s">
        <v>52</v>
      </c>
      <c r="I40" s="214" t="s">
        <v>53</v>
      </c>
      <c r="J40" s="210" t="s">
        <v>109</v>
      </c>
      <c r="K40" s="213" t="s">
        <v>55</v>
      </c>
      <c r="L40" s="213" t="s">
        <v>117</v>
      </c>
      <c r="M40" s="22">
        <v>1648</v>
      </c>
      <c r="N40" s="23">
        <v>90</v>
      </c>
      <c r="O40" s="24">
        <f>M40-N40-12-75</f>
        <v>1471</v>
      </c>
      <c r="P40" s="36">
        <v>2300</v>
      </c>
      <c r="Q40" s="36" t="s">
        <v>50</v>
      </c>
      <c r="R40" s="24">
        <f>P40-O40</f>
        <v>829</v>
      </c>
      <c r="S40" s="36" t="s">
        <v>50</v>
      </c>
      <c r="T40" s="215" t="s">
        <v>50</v>
      </c>
      <c r="U40" s="36" t="s">
        <v>50</v>
      </c>
      <c r="V40" s="215" t="s">
        <v>50</v>
      </c>
      <c r="W40" s="36" t="s">
        <v>50</v>
      </c>
      <c r="X40" s="215" t="s">
        <v>50</v>
      </c>
      <c r="Y40" s="36"/>
      <c r="Z40" s="36">
        <v>1520</v>
      </c>
      <c r="AA40" s="215" t="s">
        <v>50</v>
      </c>
      <c r="AB40" s="208" t="s">
        <v>65</v>
      </c>
      <c r="AC40" s="68" t="s">
        <v>50</v>
      </c>
      <c r="AD40" s="36" t="s">
        <v>58</v>
      </c>
      <c r="AE40" s="36"/>
      <c r="AF40" s="39" t="s">
        <v>68</v>
      </c>
      <c r="AG40" s="36" t="s">
        <v>118</v>
      </c>
      <c r="AH40" s="208"/>
    </row>
    <row r="41" spans="1:34" ht="17.25" customHeight="1" x14ac:dyDescent="0.25">
      <c r="A41" s="14" t="str">
        <f t="shared" si="0"/>
        <v>MBZ_CCSprinter_3_5_RS2050</v>
      </c>
      <c r="B41" s="14" t="str">
        <f t="shared" si="1"/>
        <v>MBZ_CCSprinter_3_5_RS2050634</v>
      </c>
      <c r="C41" s="42" t="s">
        <v>67</v>
      </c>
      <c r="D41" s="48" t="s">
        <v>50</v>
      </c>
      <c r="E41" s="44" t="s">
        <v>63</v>
      </c>
      <c r="F41" s="216" t="str">
        <f>F46</f>
        <v>MBZ_CC</v>
      </c>
      <c r="G41" s="41" t="str">
        <f>G46</f>
        <v>Sprinter_3_5_RS</v>
      </c>
      <c r="H41" s="46" t="str">
        <f>H46</f>
        <v>CC</v>
      </c>
      <c r="I41" s="47" t="str">
        <f>I46</f>
        <v>Fixe</v>
      </c>
      <c r="J41" s="48" t="s">
        <v>109</v>
      </c>
      <c r="K41" s="46" t="s">
        <v>64</v>
      </c>
      <c r="L41" s="46" t="str">
        <f>"AVP spécifique MBZ -VW 3S ["&amp;P41&amp;"] G303202 "&amp;"Ht"&amp;T41</f>
        <v>AVP spécifique MBZ -VW 3S [2050] G303202 Ht700</v>
      </c>
      <c r="M41" s="217">
        <f>M46</f>
        <v>1628</v>
      </c>
      <c r="N41" s="218">
        <f>N46</f>
        <v>125</v>
      </c>
      <c r="O41" s="24">
        <f t="shared" ref="O41:O45" si="16">M41-N41-12-75</f>
        <v>1416</v>
      </c>
      <c r="P41" s="49">
        <v>2050</v>
      </c>
      <c r="Q41" s="49">
        <v>530</v>
      </c>
      <c r="R41" s="24">
        <f t="shared" ref="R41:R95" si="17">P41-O41</f>
        <v>634</v>
      </c>
      <c r="S41" s="49"/>
      <c r="T41" s="215">
        <f t="shared" ref="T41:T69" si="18">Q41+W41</f>
        <v>700</v>
      </c>
      <c r="U41" s="49">
        <f>U46</f>
        <v>530</v>
      </c>
      <c r="V41" s="50">
        <v>800</v>
      </c>
      <c r="W41" s="49">
        <f>W46</f>
        <v>170</v>
      </c>
      <c r="X41" s="50">
        <f>X46</f>
        <v>1035</v>
      </c>
      <c r="Y41" s="49">
        <f>Y46</f>
        <v>2130</v>
      </c>
      <c r="Z41" s="49">
        <f>Z46</f>
        <v>1520</v>
      </c>
      <c r="AA41" s="50"/>
      <c r="AB41" s="51" t="s">
        <v>65</v>
      </c>
      <c r="AC41" s="219"/>
      <c r="AD41" s="49" t="s">
        <v>58</v>
      </c>
      <c r="AE41" s="49"/>
      <c r="AF41" s="53" t="s">
        <v>68</v>
      </c>
      <c r="AG41" s="49"/>
      <c r="AH41" s="51"/>
    </row>
    <row r="42" spans="1:34" ht="17.25" customHeight="1" x14ac:dyDescent="0.25">
      <c r="A42" s="14" t="str">
        <f t="shared" si="0"/>
        <v>MBZ_CCSprinter_3_5_RS2100</v>
      </c>
      <c r="B42" s="14" t="str">
        <f t="shared" si="1"/>
        <v>MBZ_CCSprinter_3_5_RS2100684</v>
      </c>
      <c r="C42" s="42" t="s">
        <v>67</v>
      </c>
      <c r="D42" s="48" t="s">
        <v>50</v>
      </c>
      <c r="E42" s="44" t="str">
        <f>E41</f>
        <v>B</v>
      </c>
      <c r="F42" s="216" t="str">
        <f>F46</f>
        <v>MBZ_CC</v>
      </c>
      <c r="G42" s="41" t="str">
        <f>G46</f>
        <v>Sprinter_3_5_RS</v>
      </c>
      <c r="H42" s="46" t="str">
        <f>H46</f>
        <v>CC</v>
      </c>
      <c r="I42" s="47" t="str">
        <f>I46</f>
        <v>Fixe</v>
      </c>
      <c r="J42" s="48" t="s">
        <v>109</v>
      </c>
      <c r="K42" s="46" t="s">
        <v>64</v>
      </c>
      <c r="L42" s="46" t="str">
        <f t="shared" ref="L42:L50" si="19">"AVP spécifique MBZ -VW 3S ["&amp;P42&amp;"] G303202 "&amp;"Ht"&amp;T42</f>
        <v>AVP spécifique MBZ -VW 3S [2100] G303202 Ht750</v>
      </c>
      <c r="M42" s="217">
        <f>M46</f>
        <v>1628</v>
      </c>
      <c r="N42" s="218">
        <f>N46</f>
        <v>125</v>
      </c>
      <c r="O42" s="24">
        <f t="shared" si="16"/>
        <v>1416</v>
      </c>
      <c r="P42" s="49">
        <v>2100</v>
      </c>
      <c r="Q42" s="49">
        <v>580</v>
      </c>
      <c r="R42" s="24">
        <f t="shared" si="17"/>
        <v>684</v>
      </c>
      <c r="S42" s="49"/>
      <c r="T42" s="215">
        <f t="shared" si="18"/>
        <v>750</v>
      </c>
      <c r="U42" s="49">
        <f>U46</f>
        <v>530</v>
      </c>
      <c r="V42" s="50">
        <v>800</v>
      </c>
      <c r="W42" s="49">
        <f>W46</f>
        <v>170</v>
      </c>
      <c r="X42" s="50">
        <f>X46</f>
        <v>1035</v>
      </c>
      <c r="Y42" s="49">
        <f>Y46</f>
        <v>2130</v>
      </c>
      <c r="Z42" s="49">
        <f>Z46</f>
        <v>1520</v>
      </c>
      <c r="AA42" s="50"/>
      <c r="AB42" s="51" t="s">
        <v>65</v>
      </c>
      <c r="AC42" s="219"/>
      <c r="AD42" s="49" t="s">
        <v>58</v>
      </c>
      <c r="AE42" s="49"/>
      <c r="AF42" s="53" t="s">
        <v>68</v>
      </c>
      <c r="AG42" s="49"/>
      <c r="AH42" s="51"/>
    </row>
    <row r="43" spans="1:34" ht="17.25" customHeight="1" x14ac:dyDescent="0.25">
      <c r="A43" s="14" t="str">
        <f t="shared" si="0"/>
        <v>MBZ_CCSprinter_3_5_RS2150</v>
      </c>
      <c r="B43" s="14" t="str">
        <f t="shared" si="1"/>
        <v>MBZ_CCSprinter_3_5_RS2150734</v>
      </c>
      <c r="C43" s="42" t="s">
        <v>83</v>
      </c>
      <c r="D43" s="48" t="s">
        <v>50</v>
      </c>
      <c r="E43" s="44" t="str">
        <f>E41</f>
        <v>B</v>
      </c>
      <c r="F43" s="216" t="str">
        <f>F46</f>
        <v>MBZ_CC</v>
      </c>
      <c r="G43" s="41" t="str">
        <f>G46</f>
        <v>Sprinter_3_5_RS</v>
      </c>
      <c r="H43" s="46" t="str">
        <f>H46</f>
        <v>CC</v>
      </c>
      <c r="I43" s="47" t="str">
        <f>I46</f>
        <v>Fixe</v>
      </c>
      <c r="J43" s="48" t="s">
        <v>109</v>
      </c>
      <c r="K43" s="46" t="s">
        <v>64</v>
      </c>
      <c r="L43" s="46" t="str">
        <f t="shared" si="19"/>
        <v>AVP spécifique MBZ -VW 3S [2150] G303202 Ht800</v>
      </c>
      <c r="M43" s="217">
        <f>M46</f>
        <v>1628</v>
      </c>
      <c r="N43" s="218">
        <f>N46</f>
        <v>125</v>
      </c>
      <c r="O43" s="24">
        <f t="shared" si="16"/>
        <v>1416</v>
      </c>
      <c r="P43" s="49">
        <v>2150</v>
      </c>
      <c r="Q43" s="49">
        <v>630</v>
      </c>
      <c r="R43" s="24">
        <f t="shared" si="17"/>
        <v>734</v>
      </c>
      <c r="S43" s="49"/>
      <c r="T43" s="215">
        <f t="shared" si="18"/>
        <v>800</v>
      </c>
      <c r="U43" s="49">
        <f>U46</f>
        <v>530</v>
      </c>
      <c r="V43" s="50">
        <v>800</v>
      </c>
      <c r="W43" s="49">
        <f>W46</f>
        <v>170</v>
      </c>
      <c r="X43" s="50">
        <f>X46</f>
        <v>1035</v>
      </c>
      <c r="Y43" s="49">
        <f>Y46</f>
        <v>2130</v>
      </c>
      <c r="Z43" s="49">
        <f>Z46</f>
        <v>1520</v>
      </c>
      <c r="AA43" s="50"/>
      <c r="AB43" s="51" t="s">
        <v>65</v>
      </c>
      <c r="AC43" s="219"/>
      <c r="AD43" s="49" t="s">
        <v>58</v>
      </c>
      <c r="AE43" s="49"/>
      <c r="AF43" s="53" t="s">
        <v>68</v>
      </c>
      <c r="AG43" s="49"/>
      <c r="AH43" s="51"/>
    </row>
    <row r="44" spans="1:34" ht="17.25" customHeight="1" x14ac:dyDescent="0.25">
      <c r="A44" s="14" t="str">
        <f t="shared" si="0"/>
        <v>MBZ_CCSprinter_3_5_RS2200</v>
      </c>
      <c r="B44" s="14" t="str">
        <f t="shared" si="1"/>
        <v>MBZ_CCSprinter_3_5_RS2200784</v>
      </c>
      <c r="C44" s="42" t="s">
        <v>67</v>
      </c>
      <c r="D44" s="48" t="s">
        <v>50</v>
      </c>
      <c r="E44" s="44" t="str">
        <f>E41</f>
        <v>B</v>
      </c>
      <c r="F44" s="216" t="str">
        <f t="shared" ref="F44:J44" si="20">F46</f>
        <v>MBZ_CC</v>
      </c>
      <c r="G44" s="41" t="str">
        <f t="shared" si="20"/>
        <v>Sprinter_3_5_RS</v>
      </c>
      <c r="H44" s="46" t="str">
        <f t="shared" si="20"/>
        <v>CC</v>
      </c>
      <c r="I44" s="47" t="str">
        <f t="shared" si="20"/>
        <v>Fixe</v>
      </c>
      <c r="J44" s="48" t="str">
        <f t="shared" si="20"/>
        <v>Non</v>
      </c>
      <c r="K44" s="46" t="s">
        <v>64</v>
      </c>
      <c r="L44" s="46" t="str">
        <f t="shared" si="19"/>
        <v>AVP spécifique MBZ -VW 3S [2200] G303202 Ht850</v>
      </c>
      <c r="M44" s="217">
        <f>M46</f>
        <v>1628</v>
      </c>
      <c r="N44" s="218">
        <f>N46</f>
        <v>125</v>
      </c>
      <c r="O44" s="24">
        <f t="shared" si="16"/>
        <v>1416</v>
      </c>
      <c r="P44" s="49">
        <v>2200</v>
      </c>
      <c r="Q44" s="49">
        <v>680</v>
      </c>
      <c r="R44" s="24">
        <f t="shared" si="17"/>
        <v>784</v>
      </c>
      <c r="S44" s="49"/>
      <c r="T44" s="215">
        <f t="shared" si="18"/>
        <v>850</v>
      </c>
      <c r="U44" s="49">
        <f>U46</f>
        <v>530</v>
      </c>
      <c r="V44" s="50">
        <v>800</v>
      </c>
      <c r="W44" s="49">
        <f>W46</f>
        <v>170</v>
      </c>
      <c r="X44" s="50">
        <f>X46</f>
        <v>1035</v>
      </c>
      <c r="Y44" s="49">
        <f>Y46</f>
        <v>2130</v>
      </c>
      <c r="Z44" s="49">
        <f>Z46</f>
        <v>1520</v>
      </c>
      <c r="AA44" s="50"/>
      <c r="AB44" s="51" t="s">
        <v>65</v>
      </c>
      <c r="AC44" s="219"/>
      <c r="AD44" s="49" t="s">
        <v>58</v>
      </c>
      <c r="AE44" s="49"/>
      <c r="AF44" s="53" t="s">
        <v>68</v>
      </c>
      <c r="AG44" s="49"/>
      <c r="AH44" s="51"/>
    </row>
    <row r="45" spans="1:34" ht="17.25" customHeight="1" x14ac:dyDescent="0.25">
      <c r="A45" s="14" t="str">
        <f t="shared" si="0"/>
        <v>MBZ_CCSprinter_3_5_RS2250</v>
      </c>
      <c r="B45" s="14" t="str">
        <f t="shared" si="1"/>
        <v>MBZ_CCSprinter_3_5_RS2250834</v>
      </c>
      <c r="C45" s="42" t="s">
        <v>67</v>
      </c>
      <c r="D45" s="48" t="s">
        <v>50</v>
      </c>
      <c r="E45" s="44" t="str">
        <f>E41</f>
        <v>B</v>
      </c>
      <c r="F45" s="216" t="str">
        <f>F46</f>
        <v>MBZ_CC</v>
      </c>
      <c r="G45" s="41" t="str">
        <f>G46</f>
        <v>Sprinter_3_5_RS</v>
      </c>
      <c r="H45" s="46" t="str">
        <f>H46</f>
        <v>CC</v>
      </c>
      <c r="I45" s="47" t="str">
        <f>I46</f>
        <v>Fixe</v>
      </c>
      <c r="J45" s="48" t="s">
        <v>109</v>
      </c>
      <c r="K45" s="46" t="s">
        <v>64</v>
      </c>
      <c r="L45" s="46" t="str">
        <f t="shared" si="19"/>
        <v>AVP spécifique MBZ -VW 3S [2250] G303202 Ht900</v>
      </c>
      <c r="M45" s="217">
        <f>M46</f>
        <v>1628</v>
      </c>
      <c r="N45" s="218">
        <f>N46</f>
        <v>125</v>
      </c>
      <c r="O45" s="24">
        <f t="shared" si="16"/>
        <v>1416</v>
      </c>
      <c r="P45" s="49">
        <v>2250</v>
      </c>
      <c r="Q45" s="49">
        <v>730</v>
      </c>
      <c r="R45" s="24">
        <f t="shared" si="17"/>
        <v>834</v>
      </c>
      <c r="S45" s="49"/>
      <c r="T45" s="215">
        <f t="shared" si="18"/>
        <v>900</v>
      </c>
      <c r="U45" s="49">
        <f>U46</f>
        <v>530</v>
      </c>
      <c r="V45" s="50">
        <v>800</v>
      </c>
      <c r="W45" s="49">
        <f>W46</f>
        <v>170</v>
      </c>
      <c r="X45" s="50">
        <f>X46</f>
        <v>1035</v>
      </c>
      <c r="Y45" s="49">
        <f>Y46</f>
        <v>2130</v>
      </c>
      <c r="Z45" s="49">
        <f>Z46</f>
        <v>1520</v>
      </c>
      <c r="AA45" s="50"/>
      <c r="AB45" s="51" t="s">
        <v>65</v>
      </c>
      <c r="AC45" s="219"/>
      <c r="AD45" s="49" t="s">
        <v>58</v>
      </c>
      <c r="AE45" s="49"/>
      <c r="AF45" s="53" t="s">
        <v>68</v>
      </c>
      <c r="AG45" s="49"/>
      <c r="AH45" s="51"/>
    </row>
    <row r="46" spans="1:34" ht="15.75" x14ac:dyDescent="0.25">
      <c r="A46" s="14" t="str">
        <f t="shared" si="0"/>
        <v>MBZ_CCSprinter_3_5_RS2300</v>
      </c>
      <c r="B46" s="14" t="str">
        <f t="shared" si="1"/>
        <v>MBZ_CCSprinter_3_5_RS2300884</v>
      </c>
      <c r="C46" s="55" t="s">
        <v>119</v>
      </c>
      <c r="D46" s="63" t="s">
        <v>50</v>
      </c>
      <c r="E46" s="57" t="str">
        <f>E41</f>
        <v>B</v>
      </c>
      <c r="F46" s="207" t="s">
        <v>107</v>
      </c>
      <c r="G46" s="212" t="s">
        <v>120</v>
      </c>
      <c r="H46" s="213" t="s">
        <v>52</v>
      </c>
      <c r="I46" s="214" t="s">
        <v>53</v>
      </c>
      <c r="J46" s="210" t="s">
        <v>109</v>
      </c>
      <c r="K46" s="213" t="s">
        <v>64</v>
      </c>
      <c r="L46" s="213" t="s">
        <v>121</v>
      </c>
      <c r="M46" s="210">
        <v>1628</v>
      </c>
      <c r="N46" s="36">
        <v>125</v>
      </c>
      <c r="O46" s="24">
        <f>M46-N46-12-75</f>
        <v>1416</v>
      </c>
      <c r="P46" s="36">
        <v>2300</v>
      </c>
      <c r="Q46" s="36">
        <v>780</v>
      </c>
      <c r="R46" s="24">
        <f t="shared" si="17"/>
        <v>884</v>
      </c>
      <c r="S46" s="36">
        <v>725</v>
      </c>
      <c r="T46" s="215">
        <f t="shared" si="18"/>
        <v>950</v>
      </c>
      <c r="U46" s="36">
        <v>530</v>
      </c>
      <c r="V46" s="215">
        <v>800</v>
      </c>
      <c r="W46" s="36">
        <v>170</v>
      </c>
      <c r="X46" s="215">
        <v>1035</v>
      </c>
      <c r="Y46" s="36">
        <v>2130</v>
      </c>
      <c r="Z46" s="36">
        <v>1520</v>
      </c>
      <c r="AA46" s="215" t="s">
        <v>122</v>
      </c>
      <c r="AB46" s="220" t="s">
        <v>123</v>
      </c>
      <c r="AC46" s="27" t="s">
        <v>124</v>
      </c>
      <c r="AD46" s="36" t="s">
        <v>58</v>
      </c>
      <c r="AE46" s="36"/>
      <c r="AF46" s="39" t="s">
        <v>68</v>
      </c>
      <c r="AG46" s="33"/>
      <c r="AH46" s="40"/>
    </row>
    <row r="47" spans="1:34" ht="15.75" x14ac:dyDescent="0.25">
      <c r="A47" s="14" t="str">
        <f t="shared" si="0"/>
        <v>MBZ_CCSprinter_3_5_RS2350</v>
      </c>
      <c r="B47" s="14" t="str">
        <f t="shared" si="1"/>
        <v>MBZ_CCSprinter_3_5_RS2350934</v>
      </c>
      <c r="C47" s="42" t="s">
        <v>67</v>
      </c>
      <c r="D47" s="48" t="s">
        <v>50</v>
      </c>
      <c r="E47" s="44" t="str">
        <f>E41</f>
        <v>B</v>
      </c>
      <c r="F47" s="216" t="str">
        <f t="shared" ref="F47:K47" si="21">F46</f>
        <v>MBZ_CC</v>
      </c>
      <c r="G47" s="41" t="str">
        <f t="shared" si="21"/>
        <v>Sprinter_3_5_RS</v>
      </c>
      <c r="H47" s="46" t="str">
        <f t="shared" si="21"/>
        <v>CC</v>
      </c>
      <c r="I47" s="47" t="str">
        <f t="shared" si="21"/>
        <v>Fixe</v>
      </c>
      <c r="J47" s="48" t="str">
        <f t="shared" si="21"/>
        <v>Non</v>
      </c>
      <c r="K47" s="46" t="str">
        <f t="shared" si="21"/>
        <v>Trady</v>
      </c>
      <c r="L47" s="46" t="str">
        <f t="shared" si="19"/>
        <v>AVP spécifique MBZ -VW 3S [2350] G303202 Ht1000</v>
      </c>
      <c r="M47" s="48">
        <f>M46</f>
        <v>1628</v>
      </c>
      <c r="N47" s="49">
        <f>N46</f>
        <v>125</v>
      </c>
      <c r="O47" s="49">
        <f>O46</f>
        <v>1416</v>
      </c>
      <c r="P47" s="49">
        <v>2350</v>
      </c>
      <c r="Q47" s="49">
        <v>830</v>
      </c>
      <c r="R47" s="49">
        <f t="shared" si="17"/>
        <v>934</v>
      </c>
      <c r="S47" s="49"/>
      <c r="T47" s="50">
        <f t="shared" si="18"/>
        <v>1000</v>
      </c>
      <c r="U47" s="49">
        <v>530</v>
      </c>
      <c r="V47" s="50">
        <v>800</v>
      </c>
      <c r="W47" s="49">
        <f>W46</f>
        <v>170</v>
      </c>
      <c r="X47" s="50">
        <f>X46</f>
        <v>1035</v>
      </c>
      <c r="Y47" s="49">
        <f>Y46</f>
        <v>2130</v>
      </c>
      <c r="Z47" s="49">
        <f>Z46</f>
        <v>1520</v>
      </c>
      <c r="AA47" s="50"/>
      <c r="AB47" s="221" t="s">
        <v>65</v>
      </c>
      <c r="AC47" s="52"/>
      <c r="AD47" s="49" t="s">
        <v>58</v>
      </c>
      <c r="AE47" s="49"/>
      <c r="AF47" s="53" t="s">
        <v>68</v>
      </c>
      <c r="AG47" s="46"/>
      <c r="AH47" s="54"/>
    </row>
    <row r="48" spans="1:34" ht="15.75" x14ac:dyDescent="0.25">
      <c r="A48" s="14" t="str">
        <f t="shared" si="0"/>
        <v>MBZ_CCSprinter_3_5_RS2400</v>
      </c>
      <c r="B48" s="14" t="str">
        <f t="shared" si="1"/>
        <v>MBZ_CCSprinter_3_5_RS2400984</v>
      </c>
      <c r="C48" s="42" t="s">
        <v>67</v>
      </c>
      <c r="D48" s="48" t="str">
        <f t="shared" ref="D48:K48" si="22">D46</f>
        <v>_</v>
      </c>
      <c r="E48" s="44" t="str">
        <f>E41</f>
        <v>B</v>
      </c>
      <c r="F48" s="216" t="str">
        <f t="shared" si="22"/>
        <v>MBZ_CC</v>
      </c>
      <c r="G48" s="41" t="str">
        <f t="shared" si="22"/>
        <v>Sprinter_3_5_RS</v>
      </c>
      <c r="H48" s="46" t="str">
        <f t="shared" si="22"/>
        <v>CC</v>
      </c>
      <c r="I48" s="47" t="str">
        <f t="shared" si="22"/>
        <v>Fixe</v>
      </c>
      <c r="J48" s="48" t="str">
        <f t="shared" si="22"/>
        <v>Non</v>
      </c>
      <c r="K48" s="46" t="str">
        <f t="shared" si="22"/>
        <v>Trady</v>
      </c>
      <c r="L48" s="46" t="str">
        <f t="shared" si="19"/>
        <v>AVP spécifique MBZ -VW 3S [2400] G303202 Ht1050</v>
      </c>
      <c r="M48" s="48">
        <f>M46</f>
        <v>1628</v>
      </c>
      <c r="N48" s="49">
        <f>N46</f>
        <v>125</v>
      </c>
      <c r="O48" s="49">
        <f>O46</f>
        <v>1416</v>
      </c>
      <c r="P48" s="49">
        <v>2400</v>
      </c>
      <c r="Q48" s="49">
        <v>880</v>
      </c>
      <c r="R48" s="49">
        <f t="shared" si="17"/>
        <v>984</v>
      </c>
      <c r="S48" s="49"/>
      <c r="T48" s="50">
        <f t="shared" si="18"/>
        <v>1050</v>
      </c>
      <c r="U48" s="49">
        <v>530</v>
      </c>
      <c r="V48" s="50">
        <v>1050</v>
      </c>
      <c r="W48" s="49">
        <f>W46</f>
        <v>170</v>
      </c>
      <c r="X48" s="50">
        <f>X46</f>
        <v>1035</v>
      </c>
      <c r="Y48" s="49">
        <f>Y46</f>
        <v>2130</v>
      </c>
      <c r="Z48" s="49">
        <f>Z46</f>
        <v>1520</v>
      </c>
      <c r="AA48" s="50"/>
      <c r="AB48" s="221" t="s">
        <v>65</v>
      </c>
      <c r="AC48" s="52"/>
      <c r="AD48" s="49" t="s">
        <v>58</v>
      </c>
      <c r="AE48" s="49"/>
      <c r="AF48" s="53" t="s">
        <v>68</v>
      </c>
      <c r="AG48" s="46"/>
      <c r="AH48" s="54"/>
    </row>
    <row r="49" spans="1:34" ht="15.75" x14ac:dyDescent="0.25">
      <c r="A49" s="14" t="str">
        <f t="shared" si="0"/>
        <v>MBZ_CCSprinter_3_5_RS2450</v>
      </c>
      <c r="B49" s="14" t="str">
        <f t="shared" si="1"/>
        <v>MBZ_CCSprinter_3_5_RS24501034</v>
      </c>
      <c r="C49" s="42" t="s">
        <v>67</v>
      </c>
      <c r="D49" s="48" t="str">
        <f t="shared" ref="D49:K49" si="23">D46</f>
        <v>_</v>
      </c>
      <c r="E49" s="44" t="str">
        <f>E41</f>
        <v>B</v>
      </c>
      <c r="F49" s="216" t="str">
        <f t="shared" si="23"/>
        <v>MBZ_CC</v>
      </c>
      <c r="G49" s="41" t="str">
        <f t="shared" si="23"/>
        <v>Sprinter_3_5_RS</v>
      </c>
      <c r="H49" s="46" t="str">
        <f t="shared" si="23"/>
        <v>CC</v>
      </c>
      <c r="I49" s="47" t="str">
        <f t="shared" si="23"/>
        <v>Fixe</v>
      </c>
      <c r="J49" s="48" t="str">
        <f t="shared" si="23"/>
        <v>Non</v>
      </c>
      <c r="K49" s="46" t="str">
        <f t="shared" si="23"/>
        <v>Trady</v>
      </c>
      <c r="L49" s="46" t="str">
        <f t="shared" si="19"/>
        <v>AVP spécifique MBZ -VW 3S [2450] G303202 Ht1100</v>
      </c>
      <c r="M49" s="48">
        <f>M46</f>
        <v>1628</v>
      </c>
      <c r="N49" s="49">
        <f>N46</f>
        <v>125</v>
      </c>
      <c r="O49" s="49">
        <f>O46</f>
        <v>1416</v>
      </c>
      <c r="P49" s="49">
        <v>2450</v>
      </c>
      <c r="Q49" s="49">
        <v>930</v>
      </c>
      <c r="R49" s="49">
        <f t="shared" si="17"/>
        <v>1034</v>
      </c>
      <c r="S49" s="49"/>
      <c r="T49" s="50">
        <f t="shared" si="18"/>
        <v>1100</v>
      </c>
      <c r="U49" s="49">
        <v>530</v>
      </c>
      <c r="V49" s="50">
        <v>1050</v>
      </c>
      <c r="W49" s="49">
        <f>W46</f>
        <v>170</v>
      </c>
      <c r="X49" s="50">
        <f>X46</f>
        <v>1035</v>
      </c>
      <c r="Y49" s="49">
        <f>Y46</f>
        <v>2130</v>
      </c>
      <c r="Z49" s="49">
        <f>Z46</f>
        <v>1520</v>
      </c>
      <c r="AA49" s="50"/>
      <c r="AB49" s="221" t="s">
        <v>65</v>
      </c>
      <c r="AC49" s="52"/>
      <c r="AD49" s="49" t="s">
        <v>58</v>
      </c>
      <c r="AE49" s="49"/>
      <c r="AF49" s="53" t="s">
        <v>68</v>
      </c>
      <c r="AG49" s="46"/>
      <c r="AH49" s="54"/>
    </row>
    <row r="50" spans="1:34" ht="15.75" x14ac:dyDescent="0.25">
      <c r="A50" s="14" t="str">
        <f t="shared" si="0"/>
        <v>MBZ_CCSprinter_3_5_RS2500</v>
      </c>
      <c r="B50" s="14" t="str">
        <f t="shared" si="1"/>
        <v>MBZ_CCSprinter_3_5_RS25001084</v>
      </c>
      <c r="C50" s="42" t="s">
        <v>67</v>
      </c>
      <c r="D50" s="48" t="str">
        <f t="shared" ref="D50:K50" si="24">D46</f>
        <v>_</v>
      </c>
      <c r="E50" s="44" t="str">
        <f>E41</f>
        <v>B</v>
      </c>
      <c r="F50" s="216" t="str">
        <f t="shared" si="24"/>
        <v>MBZ_CC</v>
      </c>
      <c r="G50" s="41" t="str">
        <f t="shared" si="24"/>
        <v>Sprinter_3_5_RS</v>
      </c>
      <c r="H50" s="46" t="str">
        <f t="shared" si="24"/>
        <v>CC</v>
      </c>
      <c r="I50" s="47" t="str">
        <f t="shared" si="24"/>
        <v>Fixe</v>
      </c>
      <c r="J50" s="48" t="str">
        <f t="shared" si="24"/>
        <v>Non</v>
      </c>
      <c r="K50" s="46" t="str">
        <f t="shared" si="24"/>
        <v>Trady</v>
      </c>
      <c r="L50" s="46" t="str">
        <f t="shared" si="19"/>
        <v>AVP spécifique MBZ -VW 3S [2500] G303202 Ht1150</v>
      </c>
      <c r="M50" s="48">
        <f>M46</f>
        <v>1628</v>
      </c>
      <c r="N50" s="49">
        <f>N46</f>
        <v>125</v>
      </c>
      <c r="O50" s="49">
        <f>O46</f>
        <v>1416</v>
      </c>
      <c r="P50" s="49">
        <v>2500</v>
      </c>
      <c r="Q50" s="49">
        <v>980</v>
      </c>
      <c r="R50" s="49">
        <f t="shared" si="17"/>
        <v>1084</v>
      </c>
      <c r="S50" s="49"/>
      <c r="T50" s="50">
        <f t="shared" si="18"/>
        <v>1150</v>
      </c>
      <c r="U50" s="49">
        <v>530</v>
      </c>
      <c r="V50" s="50">
        <v>1050</v>
      </c>
      <c r="W50" s="49">
        <f>W46</f>
        <v>170</v>
      </c>
      <c r="X50" s="50">
        <f>X46</f>
        <v>1035</v>
      </c>
      <c r="Y50" s="49">
        <f>Y46</f>
        <v>2130</v>
      </c>
      <c r="Z50" s="49">
        <v>1520</v>
      </c>
      <c r="AA50" s="50"/>
      <c r="AB50" s="221" t="s">
        <v>65</v>
      </c>
      <c r="AC50" s="52"/>
      <c r="AD50" s="49" t="s">
        <v>58</v>
      </c>
      <c r="AE50" s="49"/>
      <c r="AF50" s="53" t="s">
        <v>68</v>
      </c>
      <c r="AG50" s="46"/>
      <c r="AH50" s="54"/>
    </row>
    <row r="51" spans="1:34" ht="15.75" x14ac:dyDescent="0.25">
      <c r="A51" s="14" t="str">
        <f t="shared" si="0"/>
        <v>MBZ_CCSprinter_3_5_RJ2100</v>
      </c>
      <c r="B51" s="14" t="str">
        <f t="shared" si="1"/>
        <v>MBZ_CCSprinter_3_5_RJ2100629</v>
      </c>
      <c r="C51" s="42" t="s">
        <v>67</v>
      </c>
      <c r="D51" s="48" t="s">
        <v>50</v>
      </c>
      <c r="E51" s="44" t="str">
        <f>E41</f>
        <v>B</v>
      </c>
      <c r="F51" s="216" t="str">
        <f>F55</f>
        <v>MBZ_CC</v>
      </c>
      <c r="G51" s="41" t="str">
        <f>G55</f>
        <v>Sprinter_3_5_RJ</v>
      </c>
      <c r="H51" s="46" t="str">
        <f>H55</f>
        <v>CC</v>
      </c>
      <c r="I51" s="47" t="str">
        <f>I55</f>
        <v>Fixe</v>
      </c>
      <c r="J51" s="48" t="s">
        <v>109</v>
      </c>
      <c r="K51" s="46" t="s">
        <v>64</v>
      </c>
      <c r="L51" s="46" t="str">
        <f>"AVP spécifique MBZ5 ["&amp;P51&amp;"] G303201 "&amp;"Ht"&amp;T51</f>
        <v>AVP spécifique MBZ5 [2100] G303201 Ht700</v>
      </c>
      <c r="M51" s="48">
        <f>M55</f>
        <v>1648</v>
      </c>
      <c r="N51" s="49">
        <f>N55</f>
        <v>90</v>
      </c>
      <c r="O51" s="24">
        <f>M51-N51-12-75</f>
        <v>1471</v>
      </c>
      <c r="P51" s="49">
        <v>2100</v>
      </c>
      <c r="Q51" s="49">
        <v>530</v>
      </c>
      <c r="R51" s="24">
        <f t="shared" si="17"/>
        <v>629</v>
      </c>
      <c r="S51" s="49"/>
      <c r="T51" s="50">
        <f t="shared" si="18"/>
        <v>700</v>
      </c>
      <c r="U51" s="49">
        <f>U55</f>
        <v>530</v>
      </c>
      <c r="V51" s="50">
        <v>800</v>
      </c>
      <c r="W51" s="49">
        <f>W55</f>
        <v>170</v>
      </c>
      <c r="X51" s="50">
        <f>X55</f>
        <v>1035</v>
      </c>
      <c r="Y51" s="49">
        <f>Y55</f>
        <v>2130</v>
      </c>
      <c r="Z51" s="49">
        <f>Z55</f>
        <v>1540</v>
      </c>
      <c r="AA51" s="50"/>
      <c r="AB51" s="221" t="s">
        <v>65</v>
      </c>
      <c r="AC51" s="52"/>
      <c r="AD51" s="49" t="s">
        <v>58</v>
      </c>
      <c r="AE51" s="49"/>
      <c r="AF51" s="53" t="s">
        <v>68</v>
      </c>
      <c r="AG51" s="46"/>
      <c r="AH51" s="40"/>
    </row>
    <row r="52" spans="1:34" ht="15.75" x14ac:dyDescent="0.25">
      <c r="A52" s="14" t="str">
        <f t="shared" si="0"/>
        <v>MBZ_CCSprinter_3_5_RJ2150</v>
      </c>
      <c r="B52" s="14" t="str">
        <f t="shared" si="1"/>
        <v>MBZ_CCSprinter_3_5_RJ2150679</v>
      </c>
      <c r="C52" s="42" t="s">
        <v>83</v>
      </c>
      <c r="D52" s="48" t="s">
        <v>50</v>
      </c>
      <c r="E52" s="44" t="str">
        <f>E41</f>
        <v>B</v>
      </c>
      <c r="F52" s="216" t="str">
        <f>F55</f>
        <v>MBZ_CC</v>
      </c>
      <c r="G52" s="41" t="str">
        <f>G55</f>
        <v>Sprinter_3_5_RJ</v>
      </c>
      <c r="H52" s="46" t="str">
        <f>H55</f>
        <v>CC</v>
      </c>
      <c r="I52" s="47" t="str">
        <f>I55</f>
        <v>Fixe</v>
      </c>
      <c r="J52" s="48" t="s">
        <v>109</v>
      </c>
      <c r="K52" s="46" t="s">
        <v>64</v>
      </c>
      <c r="L52" s="46" t="str">
        <f t="shared" ref="L52:L54" si="25">"AVP spécifique MBZ5 ["&amp;P52&amp;"] G303201 "&amp;"Ht"&amp;T52</f>
        <v>AVP spécifique MBZ5 [2150] G303201 Ht750</v>
      </c>
      <c r="M52" s="48">
        <f>M55</f>
        <v>1648</v>
      </c>
      <c r="N52" s="49">
        <f>N55</f>
        <v>90</v>
      </c>
      <c r="O52" s="24">
        <f>M52-N52-12-75</f>
        <v>1471</v>
      </c>
      <c r="P52" s="49">
        <v>2150</v>
      </c>
      <c r="Q52" s="49">
        <v>580</v>
      </c>
      <c r="R52" s="24">
        <f t="shared" si="17"/>
        <v>679</v>
      </c>
      <c r="S52" s="49"/>
      <c r="T52" s="50">
        <f t="shared" si="18"/>
        <v>750</v>
      </c>
      <c r="U52" s="49">
        <f>U55</f>
        <v>530</v>
      </c>
      <c r="V52" s="50">
        <v>800</v>
      </c>
      <c r="W52" s="49">
        <f>W55</f>
        <v>170</v>
      </c>
      <c r="X52" s="50">
        <f>X55</f>
        <v>1035</v>
      </c>
      <c r="Y52" s="49">
        <f>Y55</f>
        <v>2130</v>
      </c>
      <c r="Z52" s="49">
        <f>Z55</f>
        <v>1540</v>
      </c>
      <c r="AA52" s="50"/>
      <c r="AB52" s="221" t="s">
        <v>65</v>
      </c>
      <c r="AC52" s="52"/>
      <c r="AD52" s="49" t="s">
        <v>58</v>
      </c>
      <c r="AE52" s="49"/>
      <c r="AF52" s="53" t="s">
        <v>68</v>
      </c>
      <c r="AG52" s="46"/>
      <c r="AH52" s="40"/>
    </row>
    <row r="53" spans="1:34" ht="15.75" x14ac:dyDescent="0.25">
      <c r="A53" s="14" t="str">
        <f t="shared" si="0"/>
        <v>MBZ_CCSprinter_3_5_RJ2200</v>
      </c>
      <c r="B53" s="14" t="str">
        <f t="shared" si="1"/>
        <v>MBZ_CCSprinter_3_5_RJ2200729</v>
      </c>
      <c r="C53" s="42" t="s">
        <v>67</v>
      </c>
      <c r="D53" s="48" t="s">
        <v>50</v>
      </c>
      <c r="E53" s="44" t="str">
        <f>E41</f>
        <v>B</v>
      </c>
      <c r="F53" s="216" t="str">
        <f>F55</f>
        <v>MBZ_CC</v>
      </c>
      <c r="G53" s="41" t="str">
        <f>G55</f>
        <v>Sprinter_3_5_RJ</v>
      </c>
      <c r="H53" s="46" t="str">
        <f>H55</f>
        <v>CC</v>
      </c>
      <c r="I53" s="47" t="str">
        <f>I55</f>
        <v>Fixe</v>
      </c>
      <c r="J53" s="48" t="s">
        <v>109</v>
      </c>
      <c r="K53" s="46" t="s">
        <v>64</v>
      </c>
      <c r="L53" s="46" t="str">
        <f t="shared" si="25"/>
        <v>AVP spécifique MBZ5 [2200] G303201 Ht800</v>
      </c>
      <c r="M53" s="48">
        <f>M55</f>
        <v>1648</v>
      </c>
      <c r="N53" s="49">
        <f>N55</f>
        <v>90</v>
      </c>
      <c r="O53" s="24">
        <f>M53-N53-12-75</f>
        <v>1471</v>
      </c>
      <c r="P53" s="49">
        <v>2200</v>
      </c>
      <c r="Q53" s="49">
        <v>630</v>
      </c>
      <c r="R53" s="24">
        <f t="shared" si="17"/>
        <v>729</v>
      </c>
      <c r="S53" s="49"/>
      <c r="T53" s="50">
        <f t="shared" si="18"/>
        <v>800</v>
      </c>
      <c r="U53" s="49">
        <f>U55</f>
        <v>530</v>
      </c>
      <c r="V53" s="50">
        <v>800</v>
      </c>
      <c r="W53" s="49">
        <f>W55</f>
        <v>170</v>
      </c>
      <c r="X53" s="50">
        <f>X55</f>
        <v>1035</v>
      </c>
      <c r="Y53" s="49">
        <f>Y55</f>
        <v>2130</v>
      </c>
      <c r="Z53" s="49">
        <f>Z55</f>
        <v>1540</v>
      </c>
      <c r="AA53" s="50"/>
      <c r="AB53" s="221" t="s">
        <v>65</v>
      </c>
      <c r="AC53" s="52"/>
      <c r="AD53" s="49" t="s">
        <v>58</v>
      </c>
      <c r="AE53" s="49"/>
      <c r="AF53" s="53" t="s">
        <v>68</v>
      </c>
      <c r="AG53" s="46"/>
      <c r="AH53" s="40"/>
    </row>
    <row r="54" spans="1:34" ht="15.75" x14ac:dyDescent="0.25">
      <c r="A54" s="14" t="str">
        <f t="shared" si="0"/>
        <v>MBZ_CCSprinter_3_5_RJ2250</v>
      </c>
      <c r="B54" s="14" t="str">
        <f t="shared" si="1"/>
        <v>MBZ_CCSprinter_3_5_RJ2250779</v>
      </c>
      <c r="C54" s="42" t="s">
        <v>67</v>
      </c>
      <c r="D54" s="48" t="s">
        <v>50</v>
      </c>
      <c r="E54" s="44" t="str">
        <f>E41</f>
        <v>B</v>
      </c>
      <c r="F54" s="216" t="str">
        <f>F55</f>
        <v>MBZ_CC</v>
      </c>
      <c r="G54" s="41" t="str">
        <f>G55</f>
        <v>Sprinter_3_5_RJ</v>
      </c>
      <c r="H54" s="46" t="str">
        <f>H55</f>
        <v>CC</v>
      </c>
      <c r="I54" s="47" t="str">
        <f>I55</f>
        <v>Fixe</v>
      </c>
      <c r="J54" s="48" t="s">
        <v>109</v>
      </c>
      <c r="K54" s="46" t="s">
        <v>64</v>
      </c>
      <c r="L54" s="46" t="str">
        <f t="shared" si="25"/>
        <v>AVP spécifique MBZ5 [2250] G303201 Ht850</v>
      </c>
      <c r="M54" s="48">
        <f>M55</f>
        <v>1648</v>
      </c>
      <c r="N54" s="49">
        <f>N55</f>
        <v>90</v>
      </c>
      <c r="O54" s="24">
        <f>M54-N54-12-75</f>
        <v>1471</v>
      </c>
      <c r="P54" s="49">
        <v>2250</v>
      </c>
      <c r="Q54" s="49">
        <v>680</v>
      </c>
      <c r="R54" s="24">
        <f t="shared" si="17"/>
        <v>779</v>
      </c>
      <c r="S54" s="49"/>
      <c r="T54" s="50">
        <f t="shared" si="18"/>
        <v>850</v>
      </c>
      <c r="U54" s="49">
        <f>U55</f>
        <v>530</v>
      </c>
      <c r="V54" s="50">
        <v>800</v>
      </c>
      <c r="W54" s="49">
        <f>W55</f>
        <v>170</v>
      </c>
      <c r="X54" s="50">
        <f>X55</f>
        <v>1035</v>
      </c>
      <c r="Y54" s="49">
        <f>Y55</f>
        <v>2130</v>
      </c>
      <c r="Z54" s="49">
        <f>Z55</f>
        <v>1540</v>
      </c>
      <c r="AA54" s="50"/>
      <c r="AB54" s="221" t="s">
        <v>65</v>
      </c>
      <c r="AC54" s="52"/>
      <c r="AD54" s="49" t="s">
        <v>58</v>
      </c>
      <c r="AE54" s="49"/>
      <c r="AF54" s="53" t="s">
        <v>68</v>
      </c>
      <c r="AG54" s="46"/>
      <c r="AH54" s="40"/>
    </row>
    <row r="55" spans="1:34" ht="15.75" x14ac:dyDescent="0.25">
      <c r="A55" s="14" t="str">
        <f t="shared" si="0"/>
        <v>MBZ_CCSprinter_3_5_RJ2300</v>
      </c>
      <c r="B55" s="14" t="str">
        <f t="shared" si="1"/>
        <v>MBZ_CCSprinter_3_5_RJ2300829</v>
      </c>
      <c r="C55" s="55" t="s">
        <v>69</v>
      </c>
      <c r="D55" s="63" t="s">
        <v>50</v>
      </c>
      <c r="E55" s="57" t="str">
        <f>E41</f>
        <v>B</v>
      </c>
      <c r="F55" s="207" t="s">
        <v>107</v>
      </c>
      <c r="G55" s="212" t="s">
        <v>108</v>
      </c>
      <c r="H55" s="213" t="s">
        <v>52</v>
      </c>
      <c r="I55" s="214" t="s">
        <v>53</v>
      </c>
      <c r="J55" s="210" t="s">
        <v>109</v>
      </c>
      <c r="K55" s="213" t="s">
        <v>64</v>
      </c>
      <c r="L55" s="213" t="s">
        <v>9</v>
      </c>
      <c r="M55" s="210">
        <v>1648</v>
      </c>
      <c r="N55" s="36">
        <v>90</v>
      </c>
      <c r="O55" s="24">
        <f>M55-N55-12-75</f>
        <v>1471</v>
      </c>
      <c r="P55" s="36">
        <v>2300</v>
      </c>
      <c r="Q55" s="36">
        <v>760</v>
      </c>
      <c r="R55" s="24">
        <f t="shared" si="17"/>
        <v>829</v>
      </c>
      <c r="S55" s="36">
        <v>715</v>
      </c>
      <c r="T55" s="66">
        <f t="shared" si="18"/>
        <v>930</v>
      </c>
      <c r="U55" s="36">
        <v>530</v>
      </c>
      <c r="V55" s="215">
        <v>800</v>
      </c>
      <c r="W55" s="36">
        <v>170</v>
      </c>
      <c r="X55" s="215">
        <v>1035</v>
      </c>
      <c r="Y55" s="36">
        <v>2130</v>
      </c>
      <c r="Z55" s="36">
        <v>1540</v>
      </c>
      <c r="AA55" s="215" t="s">
        <v>70</v>
      </c>
      <c r="AB55" s="208" t="s">
        <v>65</v>
      </c>
      <c r="AC55" s="27" t="s">
        <v>71</v>
      </c>
      <c r="AD55" s="49" t="s">
        <v>58</v>
      </c>
      <c r="AE55" s="49"/>
      <c r="AF55" s="39" t="s">
        <v>68</v>
      </c>
      <c r="AG55" s="33"/>
      <c r="AH55" s="40"/>
    </row>
    <row r="56" spans="1:34" ht="15.75" x14ac:dyDescent="0.25">
      <c r="A56" s="14" t="str">
        <f t="shared" si="0"/>
        <v>MBZ_CCSprinter_3_5_RJ2350</v>
      </c>
      <c r="B56" s="14" t="str">
        <f t="shared" si="1"/>
        <v>MBZ_CCSprinter_3_5_RJ2350879</v>
      </c>
      <c r="C56" s="42" t="s">
        <v>67</v>
      </c>
      <c r="D56" s="48" t="str">
        <f t="shared" ref="D56:K56" si="26">D55</f>
        <v>_</v>
      </c>
      <c r="E56" s="44" t="str">
        <f>E41</f>
        <v>B</v>
      </c>
      <c r="F56" s="216" t="str">
        <f t="shared" si="26"/>
        <v>MBZ_CC</v>
      </c>
      <c r="G56" s="41" t="str">
        <f t="shared" si="26"/>
        <v>Sprinter_3_5_RJ</v>
      </c>
      <c r="H56" s="46" t="str">
        <f t="shared" si="26"/>
        <v>CC</v>
      </c>
      <c r="I56" s="47" t="str">
        <f t="shared" si="26"/>
        <v>Fixe</v>
      </c>
      <c r="J56" s="48" t="str">
        <f t="shared" si="26"/>
        <v>Non</v>
      </c>
      <c r="K56" s="46" t="str">
        <f t="shared" si="26"/>
        <v>Trady</v>
      </c>
      <c r="L56" s="46" t="str">
        <f>"AVP spécifique-MBZ5 ["&amp;P56&amp;"] G303201 "&amp;"Ht"&amp;T56</f>
        <v>AVP spécifique-MBZ5 [2350] G303201 Ht950</v>
      </c>
      <c r="M56" s="48">
        <f>M55</f>
        <v>1648</v>
      </c>
      <c r="N56" s="49">
        <f>N55</f>
        <v>90</v>
      </c>
      <c r="O56" s="49">
        <f>O55</f>
        <v>1471</v>
      </c>
      <c r="P56" s="49">
        <v>2350</v>
      </c>
      <c r="Q56" s="49">
        <v>780</v>
      </c>
      <c r="R56" s="49">
        <f t="shared" si="17"/>
        <v>879</v>
      </c>
      <c r="S56" s="49"/>
      <c r="T56" s="50">
        <f t="shared" si="18"/>
        <v>950</v>
      </c>
      <c r="U56" s="49">
        <v>530</v>
      </c>
      <c r="V56" s="50">
        <v>800</v>
      </c>
      <c r="W56" s="49">
        <f>W55</f>
        <v>170</v>
      </c>
      <c r="X56" s="50">
        <f>X55</f>
        <v>1035</v>
      </c>
      <c r="Y56" s="49">
        <f>Y55</f>
        <v>2130</v>
      </c>
      <c r="Z56" s="49">
        <v>1540</v>
      </c>
      <c r="AA56" s="50"/>
      <c r="AB56" s="51" t="s">
        <v>65</v>
      </c>
      <c r="AC56" s="52"/>
      <c r="AD56" s="49" t="s">
        <v>58</v>
      </c>
      <c r="AE56" s="49"/>
      <c r="AF56" s="53" t="s">
        <v>68</v>
      </c>
      <c r="AG56" s="46"/>
      <c r="AH56" s="40"/>
    </row>
    <row r="57" spans="1:34" ht="15.75" x14ac:dyDescent="0.25">
      <c r="A57" s="14" t="str">
        <f t="shared" si="0"/>
        <v>MBZ_CCSprinter_3_5_RJ2400</v>
      </c>
      <c r="B57" s="14" t="str">
        <f t="shared" si="1"/>
        <v>MBZ_CCSprinter_3_5_RJ2400929</v>
      </c>
      <c r="C57" s="42" t="s">
        <v>67</v>
      </c>
      <c r="D57" s="48" t="str">
        <f t="shared" ref="D57:K57" si="27">D55</f>
        <v>_</v>
      </c>
      <c r="E57" s="44" t="str">
        <f>E41</f>
        <v>B</v>
      </c>
      <c r="F57" s="216" t="str">
        <f t="shared" si="27"/>
        <v>MBZ_CC</v>
      </c>
      <c r="G57" s="41" t="str">
        <f t="shared" si="27"/>
        <v>Sprinter_3_5_RJ</v>
      </c>
      <c r="H57" s="46" t="str">
        <f t="shared" si="27"/>
        <v>CC</v>
      </c>
      <c r="I57" s="47" t="str">
        <f t="shared" si="27"/>
        <v>Fixe</v>
      </c>
      <c r="J57" s="48" t="str">
        <f t="shared" si="27"/>
        <v>Non</v>
      </c>
      <c r="K57" s="46" t="str">
        <f t="shared" si="27"/>
        <v>Trady</v>
      </c>
      <c r="L57" s="46" t="str">
        <f t="shared" ref="L57:L59" si="28">"AVP spécifique-MBZ5 ["&amp;P57&amp;"] G303201 "&amp;"Ht"&amp;T57</f>
        <v>AVP spécifique-MBZ5 [2400] G303201 Ht1000</v>
      </c>
      <c r="M57" s="48">
        <f>M55</f>
        <v>1648</v>
      </c>
      <c r="N57" s="49">
        <f>N55</f>
        <v>90</v>
      </c>
      <c r="O57" s="49">
        <f>O55</f>
        <v>1471</v>
      </c>
      <c r="P57" s="49">
        <v>2400</v>
      </c>
      <c r="Q57" s="49">
        <v>830</v>
      </c>
      <c r="R57" s="49">
        <f t="shared" si="17"/>
        <v>929</v>
      </c>
      <c r="S57" s="49"/>
      <c r="T57" s="50">
        <f t="shared" si="18"/>
        <v>1000</v>
      </c>
      <c r="U57" s="49">
        <v>530</v>
      </c>
      <c r="V57" s="50">
        <v>1050</v>
      </c>
      <c r="W57" s="49">
        <f>W55</f>
        <v>170</v>
      </c>
      <c r="X57" s="50">
        <f>X55</f>
        <v>1035</v>
      </c>
      <c r="Y57" s="49">
        <f>Y55</f>
        <v>2130</v>
      </c>
      <c r="Z57" s="49">
        <f>Z55</f>
        <v>1540</v>
      </c>
      <c r="AA57" s="50"/>
      <c r="AB57" s="51" t="s">
        <v>65</v>
      </c>
      <c r="AC57" s="52"/>
      <c r="AD57" s="49" t="s">
        <v>58</v>
      </c>
      <c r="AE57" s="49"/>
      <c r="AF57" s="53" t="s">
        <v>68</v>
      </c>
      <c r="AG57" s="46"/>
      <c r="AH57" s="40"/>
    </row>
    <row r="58" spans="1:34" ht="15.75" x14ac:dyDescent="0.25">
      <c r="A58" s="14" t="str">
        <f t="shared" si="0"/>
        <v>MBZ_CCSprinter_3_5_RJ2450</v>
      </c>
      <c r="B58" s="14" t="str">
        <f t="shared" si="1"/>
        <v>MBZ_CCSprinter_3_5_RJ2450979</v>
      </c>
      <c r="C58" s="42" t="s">
        <v>67</v>
      </c>
      <c r="D58" s="48" t="str">
        <f t="shared" ref="D58:K58" si="29">D55</f>
        <v>_</v>
      </c>
      <c r="E58" s="44" t="str">
        <f>E41</f>
        <v>B</v>
      </c>
      <c r="F58" s="216" t="str">
        <f t="shared" si="29"/>
        <v>MBZ_CC</v>
      </c>
      <c r="G58" s="41" t="str">
        <f t="shared" si="29"/>
        <v>Sprinter_3_5_RJ</v>
      </c>
      <c r="H58" s="46" t="str">
        <f t="shared" si="29"/>
        <v>CC</v>
      </c>
      <c r="I58" s="47" t="str">
        <f t="shared" si="29"/>
        <v>Fixe</v>
      </c>
      <c r="J58" s="48" t="str">
        <f t="shared" si="29"/>
        <v>Non</v>
      </c>
      <c r="K58" s="46" t="str">
        <f t="shared" si="29"/>
        <v>Trady</v>
      </c>
      <c r="L58" s="46" t="str">
        <f t="shared" si="28"/>
        <v>AVP spécifique-MBZ5 [2450] G303201 Ht1050</v>
      </c>
      <c r="M58" s="48">
        <f>M55</f>
        <v>1648</v>
      </c>
      <c r="N58" s="49">
        <f>N55</f>
        <v>90</v>
      </c>
      <c r="O58" s="49">
        <f>O55</f>
        <v>1471</v>
      </c>
      <c r="P58" s="49">
        <v>2450</v>
      </c>
      <c r="Q58" s="49">
        <v>880</v>
      </c>
      <c r="R58" s="49">
        <f t="shared" si="17"/>
        <v>979</v>
      </c>
      <c r="S58" s="49"/>
      <c r="T58" s="50">
        <f t="shared" si="18"/>
        <v>1050</v>
      </c>
      <c r="U58" s="49">
        <v>530</v>
      </c>
      <c r="V58" s="50">
        <v>1050</v>
      </c>
      <c r="W58" s="49">
        <f>W55</f>
        <v>170</v>
      </c>
      <c r="X58" s="50">
        <f>X55</f>
        <v>1035</v>
      </c>
      <c r="Y58" s="49">
        <f>Y55</f>
        <v>2130</v>
      </c>
      <c r="Z58" s="49">
        <f>Z55</f>
        <v>1540</v>
      </c>
      <c r="AA58" s="50"/>
      <c r="AB58" s="51" t="s">
        <v>65</v>
      </c>
      <c r="AC58" s="52"/>
      <c r="AD58" s="49" t="s">
        <v>58</v>
      </c>
      <c r="AE58" s="49"/>
      <c r="AF58" s="53" t="s">
        <v>68</v>
      </c>
      <c r="AG58" s="46"/>
      <c r="AH58" s="40"/>
    </row>
    <row r="59" spans="1:34" ht="15.75" x14ac:dyDescent="0.25">
      <c r="A59" s="14" t="str">
        <f t="shared" si="0"/>
        <v>MBZ_CCSprinter_3_5_RJ2500</v>
      </c>
      <c r="B59" s="14" t="str">
        <f t="shared" si="1"/>
        <v>MBZ_CCSprinter_3_5_RJ25001029</v>
      </c>
      <c r="C59" s="42" t="s">
        <v>67</v>
      </c>
      <c r="D59" s="48" t="str">
        <f t="shared" ref="D59:K59" si="30">D55</f>
        <v>_</v>
      </c>
      <c r="E59" s="44" t="str">
        <f>E41</f>
        <v>B</v>
      </c>
      <c r="F59" s="216" t="str">
        <f t="shared" si="30"/>
        <v>MBZ_CC</v>
      </c>
      <c r="G59" s="41" t="str">
        <f t="shared" si="30"/>
        <v>Sprinter_3_5_RJ</v>
      </c>
      <c r="H59" s="46" t="str">
        <f t="shared" si="30"/>
        <v>CC</v>
      </c>
      <c r="I59" s="47" t="str">
        <f t="shared" si="30"/>
        <v>Fixe</v>
      </c>
      <c r="J59" s="48" t="str">
        <f t="shared" si="30"/>
        <v>Non</v>
      </c>
      <c r="K59" s="46" t="str">
        <f t="shared" si="30"/>
        <v>Trady</v>
      </c>
      <c r="L59" s="46" t="str">
        <f t="shared" si="28"/>
        <v>AVP spécifique-MBZ5 [2500] G303201 Ht1100</v>
      </c>
      <c r="M59" s="48">
        <f>M55</f>
        <v>1648</v>
      </c>
      <c r="N59" s="49">
        <f>N55</f>
        <v>90</v>
      </c>
      <c r="O59" s="49">
        <f>O55</f>
        <v>1471</v>
      </c>
      <c r="P59" s="49">
        <v>2500</v>
      </c>
      <c r="Q59" s="49">
        <v>930</v>
      </c>
      <c r="R59" s="49">
        <f t="shared" si="17"/>
        <v>1029</v>
      </c>
      <c r="S59" s="49"/>
      <c r="T59" s="50">
        <f t="shared" si="18"/>
        <v>1100</v>
      </c>
      <c r="U59" s="49">
        <v>530</v>
      </c>
      <c r="V59" s="50">
        <v>1050</v>
      </c>
      <c r="W59" s="49">
        <f>W55</f>
        <v>170</v>
      </c>
      <c r="X59" s="50">
        <f>X55</f>
        <v>1035</v>
      </c>
      <c r="Y59" s="49">
        <f>Y55</f>
        <v>2130</v>
      </c>
      <c r="Z59" s="49">
        <f>Z55</f>
        <v>1540</v>
      </c>
      <c r="AA59" s="50"/>
      <c r="AB59" s="51" t="s">
        <v>65</v>
      </c>
      <c r="AC59" s="52"/>
      <c r="AD59" s="49" t="s">
        <v>58</v>
      </c>
      <c r="AE59" s="49"/>
      <c r="AF59" s="53" t="s">
        <v>68</v>
      </c>
      <c r="AG59" s="46"/>
      <c r="AH59" s="40"/>
    </row>
    <row r="60" spans="1:34" ht="15.75" x14ac:dyDescent="0.25">
      <c r="A60" s="14" t="str">
        <f t="shared" si="0"/>
        <v>MBZ_CCSprinter_3_52500</v>
      </c>
      <c r="B60" s="14" t="str">
        <f t="shared" si="1"/>
        <v>MBZ_CCSprinter_3_525001029</v>
      </c>
      <c r="C60" s="222" t="s">
        <v>74</v>
      </c>
      <c r="D60" s="223" t="str">
        <f t="shared" ref="D60:D69" si="31">"24.285."&amp;Q60</f>
        <v>24.285.1000</v>
      </c>
      <c r="E60" s="224" t="s">
        <v>75</v>
      </c>
      <c r="F60" s="225" t="s">
        <v>107</v>
      </c>
      <c r="G60" s="226" t="s">
        <v>125</v>
      </c>
      <c r="H60" s="227" t="s">
        <v>52</v>
      </c>
      <c r="I60" s="228" t="s">
        <v>53</v>
      </c>
      <c r="J60" s="229" t="s">
        <v>109</v>
      </c>
      <c r="K60" s="227" t="s">
        <v>50</v>
      </c>
      <c r="L60" s="227" t="s">
        <v>93</v>
      </c>
      <c r="M60" s="229">
        <v>1648</v>
      </c>
      <c r="N60" s="230">
        <v>90</v>
      </c>
      <c r="O60" s="230">
        <v>1471</v>
      </c>
      <c r="P60" s="230">
        <v>2500</v>
      </c>
      <c r="Q60" s="231">
        <v>1000</v>
      </c>
      <c r="R60" s="230">
        <f t="shared" si="17"/>
        <v>1029</v>
      </c>
      <c r="S60" s="230">
        <v>930</v>
      </c>
      <c r="T60" s="230">
        <f t="shared" si="18"/>
        <v>1050</v>
      </c>
      <c r="U60" s="230" t="s">
        <v>50</v>
      </c>
      <c r="V60" s="232" t="s">
        <v>50</v>
      </c>
      <c r="W60" s="230">
        <v>50</v>
      </c>
      <c r="X60" s="232" t="s">
        <v>50</v>
      </c>
      <c r="Y60" s="230">
        <v>2080</v>
      </c>
      <c r="Z60" s="81">
        <f t="shared" ref="Z60:Z61" si="32">P60-Q60</f>
        <v>1500</v>
      </c>
      <c r="AA60" s="232"/>
      <c r="AB60" s="233" t="s">
        <v>65</v>
      </c>
      <c r="AC60" s="234"/>
      <c r="AD60" s="230" t="s">
        <v>76</v>
      </c>
      <c r="AE60" s="230"/>
      <c r="AF60" s="235"/>
      <c r="AG60" s="227"/>
      <c r="AH60" s="236"/>
    </row>
    <row r="61" spans="1:34" ht="15.75" x14ac:dyDescent="0.25">
      <c r="A61" s="14" t="str">
        <f t="shared" si="0"/>
        <v>MBZ_CCSprinter_3_52450</v>
      </c>
      <c r="B61" s="14" t="str">
        <f t="shared" si="1"/>
        <v>MBZ_CCSprinter_3_52450979</v>
      </c>
      <c r="C61" s="71" t="s">
        <v>74</v>
      </c>
      <c r="D61" s="237" t="str">
        <f t="shared" si="31"/>
        <v>24.285.950</v>
      </c>
      <c r="E61" s="73" t="str">
        <f>E60</f>
        <v>C</v>
      </c>
      <c r="F61" s="238" t="s">
        <v>107</v>
      </c>
      <c r="G61" s="239" t="s">
        <v>125</v>
      </c>
      <c r="H61" s="240" t="s">
        <v>52</v>
      </c>
      <c r="I61" s="240" t="s">
        <v>53</v>
      </c>
      <c r="J61" s="87" t="s">
        <v>109</v>
      </c>
      <c r="K61" s="240" t="s">
        <v>50</v>
      </c>
      <c r="L61" s="240" t="s">
        <v>93</v>
      </c>
      <c r="M61" s="87">
        <v>1648</v>
      </c>
      <c r="N61" s="81">
        <v>90</v>
      </c>
      <c r="O61" s="81">
        <v>1471</v>
      </c>
      <c r="P61" s="81">
        <v>2450</v>
      </c>
      <c r="Q61" s="241">
        <v>950</v>
      </c>
      <c r="R61" s="81">
        <f t="shared" si="17"/>
        <v>979</v>
      </c>
      <c r="S61" s="81" t="s">
        <v>50</v>
      </c>
      <c r="T61" s="242">
        <f t="shared" si="18"/>
        <v>1000</v>
      </c>
      <c r="U61" s="81" t="s">
        <v>50</v>
      </c>
      <c r="V61" s="242" t="s">
        <v>50</v>
      </c>
      <c r="W61" s="81">
        <v>50</v>
      </c>
      <c r="X61" s="242" t="s">
        <v>50</v>
      </c>
      <c r="Y61" s="81">
        <v>2080</v>
      </c>
      <c r="Z61" s="81">
        <f t="shared" si="32"/>
        <v>1500</v>
      </c>
      <c r="AA61" s="242"/>
      <c r="AB61" s="243" t="s">
        <v>65</v>
      </c>
      <c r="AC61" s="244"/>
      <c r="AD61" s="81" t="s">
        <v>76</v>
      </c>
      <c r="AE61" s="81"/>
      <c r="AF61" s="245"/>
      <c r="AG61" s="240"/>
      <c r="AH61" s="246"/>
    </row>
    <row r="62" spans="1:34" ht="15.75" x14ac:dyDescent="0.25">
      <c r="A62" s="14" t="str">
        <f t="shared" si="0"/>
        <v>MBZ_CCSprinter_3_52400</v>
      </c>
      <c r="B62" s="14" t="str">
        <f t="shared" si="1"/>
        <v>MBZ_CCSprinter_3_52400929</v>
      </c>
      <c r="C62" s="71" t="s">
        <v>74</v>
      </c>
      <c r="D62" s="237" t="str">
        <f t="shared" si="31"/>
        <v>24.285.900</v>
      </c>
      <c r="E62" s="73" t="str">
        <f>E60</f>
        <v>C</v>
      </c>
      <c r="F62" s="238" t="s">
        <v>107</v>
      </c>
      <c r="G62" s="239" t="s">
        <v>125</v>
      </c>
      <c r="H62" s="240" t="s">
        <v>52</v>
      </c>
      <c r="I62" s="247" t="s">
        <v>53</v>
      </c>
      <c r="J62" s="87" t="s">
        <v>109</v>
      </c>
      <c r="K62" s="248" t="s">
        <v>50</v>
      </c>
      <c r="L62" s="240" t="s">
        <v>93</v>
      </c>
      <c r="M62" s="87">
        <v>1648</v>
      </c>
      <c r="N62" s="81">
        <v>90</v>
      </c>
      <c r="O62" s="81">
        <f>O56</f>
        <v>1471</v>
      </c>
      <c r="P62" s="249">
        <v>2400</v>
      </c>
      <c r="Q62" s="241">
        <v>900</v>
      </c>
      <c r="R62" s="81">
        <f t="shared" si="17"/>
        <v>929</v>
      </c>
      <c r="S62" s="81">
        <v>830</v>
      </c>
      <c r="T62" s="242">
        <f t="shared" si="18"/>
        <v>950</v>
      </c>
      <c r="U62" s="81" t="s">
        <v>50</v>
      </c>
      <c r="V62" s="242" t="s">
        <v>50</v>
      </c>
      <c r="W62" s="81">
        <v>50</v>
      </c>
      <c r="X62" s="242" t="s">
        <v>50</v>
      </c>
      <c r="Y62" s="81">
        <v>2080</v>
      </c>
      <c r="Z62" s="81">
        <f>P62-Q62</f>
        <v>1500</v>
      </c>
      <c r="AA62" s="242" t="s">
        <v>50</v>
      </c>
      <c r="AB62" s="243" t="s">
        <v>126</v>
      </c>
      <c r="AC62" s="68" t="s">
        <v>50</v>
      </c>
      <c r="AD62" s="81" t="s">
        <v>76</v>
      </c>
      <c r="AE62" s="81"/>
      <c r="AF62" s="39"/>
      <c r="AG62" s="36"/>
      <c r="AH62" s="208"/>
    </row>
    <row r="63" spans="1:34" ht="15.75" x14ac:dyDescent="0.25">
      <c r="A63" s="14" t="str">
        <f t="shared" si="0"/>
        <v>MBZ_CCSprinter_3_52350</v>
      </c>
      <c r="B63" s="14" t="str">
        <f t="shared" si="1"/>
        <v>MBZ_CCSprinter_3_52350879</v>
      </c>
      <c r="C63" s="71" t="s">
        <v>74</v>
      </c>
      <c r="D63" s="237" t="str">
        <f t="shared" si="31"/>
        <v>24.285.850</v>
      </c>
      <c r="E63" s="73" t="str">
        <f>E60</f>
        <v>C</v>
      </c>
      <c r="F63" s="238" t="s">
        <v>107</v>
      </c>
      <c r="G63" s="239" t="s">
        <v>125</v>
      </c>
      <c r="H63" s="240" t="s">
        <v>52</v>
      </c>
      <c r="I63" s="247" t="s">
        <v>53</v>
      </c>
      <c r="J63" s="87" t="s">
        <v>109</v>
      </c>
      <c r="K63" s="248" t="s">
        <v>50</v>
      </c>
      <c r="L63" s="240" t="s">
        <v>93</v>
      </c>
      <c r="M63" s="87">
        <v>1648</v>
      </c>
      <c r="N63" s="81">
        <v>90</v>
      </c>
      <c r="O63" s="81">
        <f>O57</f>
        <v>1471</v>
      </c>
      <c r="P63" s="249">
        <v>2350</v>
      </c>
      <c r="Q63" s="241">
        <v>850</v>
      </c>
      <c r="R63" s="81">
        <f t="shared" si="17"/>
        <v>879</v>
      </c>
      <c r="S63" s="81" t="s">
        <v>50</v>
      </c>
      <c r="T63" s="242">
        <f t="shared" si="18"/>
        <v>900</v>
      </c>
      <c r="U63" s="81" t="s">
        <v>50</v>
      </c>
      <c r="V63" s="242" t="s">
        <v>50</v>
      </c>
      <c r="W63" s="81">
        <v>50</v>
      </c>
      <c r="X63" s="242" t="s">
        <v>50</v>
      </c>
      <c r="Y63" s="81">
        <v>2080</v>
      </c>
      <c r="Z63" s="81">
        <f t="shared" ref="Z63:Z65" si="33">P63-Q63</f>
        <v>1500</v>
      </c>
      <c r="AA63" s="242"/>
      <c r="AB63" s="243" t="s">
        <v>65</v>
      </c>
      <c r="AC63" s="68"/>
      <c r="AD63" s="81" t="s">
        <v>76</v>
      </c>
      <c r="AE63" s="81"/>
      <c r="AF63" s="39"/>
      <c r="AG63" s="36"/>
      <c r="AH63" s="208"/>
    </row>
    <row r="64" spans="1:34" ht="15.75" x14ac:dyDescent="0.25">
      <c r="A64" s="14" t="str">
        <f t="shared" si="0"/>
        <v>MBZ_CCSprinter_3_52300</v>
      </c>
      <c r="B64" s="14" t="str">
        <f t="shared" si="1"/>
        <v>MBZ_CCSprinter_3_52300829</v>
      </c>
      <c r="C64" s="71">
        <v>100079230</v>
      </c>
      <c r="D64" s="237" t="s">
        <v>127</v>
      </c>
      <c r="E64" s="73" t="str">
        <f>E60</f>
        <v>C</v>
      </c>
      <c r="F64" s="238" t="s">
        <v>107</v>
      </c>
      <c r="G64" s="239" t="s">
        <v>125</v>
      </c>
      <c r="H64" s="240" t="s">
        <v>52</v>
      </c>
      <c r="I64" s="247" t="s">
        <v>53</v>
      </c>
      <c r="J64" s="87" t="s">
        <v>109</v>
      </c>
      <c r="K64" s="248" t="s">
        <v>50</v>
      </c>
      <c r="L64" s="240" t="s">
        <v>93</v>
      </c>
      <c r="M64" s="87">
        <v>1648</v>
      </c>
      <c r="N64" s="81">
        <v>90</v>
      </c>
      <c r="O64" s="81">
        <v>1471</v>
      </c>
      <c r="P64" s="249">
        <v>2300</v>
      </c>
      <c r="Q64" s="241">
        <v>780</v>
      </c>
      <c r="R64" s="81">
        <f t="shared" si="17"/>
        <v>829</v>
      </c>
      <c r="S64" s="81"/>
      <c r="T64" s="242">
        <f t="shared" si="18"/>
        <v>830</v>
      </c>
      <c r="U64" s="81"/>
      <c r="V64" s="242"/>
      <c r="W64" s="81">
        <v>50</v>
      </c>
      <c r="X64" s="242"/>
      <c r="Y64" s="81">
        <v>2080</v>
      </c>
      <c r="Z64" s="81">
        <f t="shared" si="33"/>
        <v>1520</v>
      </c>
      <c r="AA64" s="242"/>
      <c r="AB64" s="243" t="s">
        <v>65</v>
      </c>
      <c r="AC64" s="68"/>
      <c r="AD64" s="81" t="s">
        <v>76</v>
      </c>
      <c r="AE64" s="81" t="s">
        <v>128</v>
      </c>
      <c r="AF64" s="39"/>
      <c r="AG64" s="36"/>
      <c r="AH64" s="208"/>
    </row>
    <row r="65" spans="1:34" ht="15.75" x14ac:dyDescent="0.25">
      <c r="A65" s="14" t="str">
        <f t="shared" si="0"/>
        <v>MBZ_CCSprinter_3_52250</v>
      </c>
      <c r="B65" s="14" t="str">
        <f t="shared" si="1"/>
        <v>MBZ_CCSprinter_3_52250779</v>
      </c>
      <c r="C65" s="71" t="s">
        <v>74</v>
      </c>
      <c r="D65" s="237" t="str">
        <f t="shared" si="31"/>
        <v>24.285.750</v>
      </c>
      <c r="E65" s="73" t="str">
        <f>E60</f>
        <v>C</v>
      </c>
      <c r="F65" s="238" t="s">
        <v>107</v>
      </c>
      <c r="G65" s="239" t="s">
        <v>125</v>
      </c>
      <c r="H65" s="240" t="s">
        <v>52</v>
      </c>
      <c r="I65" s="247" t="s">
        <v>53</v>
      </c>
      <c r="J65" s="87" t="s">
        <v>109</v>
      </c>
      <c r="K65" s="248" t="s">
        <v>50</v>
      </c>
      <c r="L65" s="240" t="s">
        <v>93</v>
      </c>
      <c r="M65" s="87">
        <v>1648</v>
      </c>
      <c r="N65" s="81">
        <v>90</v>
      </c>
      <c r="O65" s="81">
        <v>1471</v>
      </c>
      <c r="P65" s="249">
        <v>2250</v>
      </c>
      <c r="Q65" s="241">
        <v>750</v>
      </c>
      <c r="R65" s="81">
        <f t="shared" si="17"/>
        <v>779</v>
      </c>
      <c r="S65" s="81" t="s">
        <v>50</v>
      </c>
      <c r="T65" s="242">
        <f t="shared" si="18"/>
        <v>800</v>
      </c>
      <c r="U65" s="81" t="s">
        <v>50</v>
      </c>
      <c r="V65" s="242" t="s">
        <v>50</v>
      </c>
      <c r="W65" s="81">
        <v>50</v>
      </c>
      <c r="X65" s="242" t="s">
        <v>50</v>
      </c>
      <c r="Y65" s="81">
        <v>2080</v>
      </c>
      <c r="Z65" s="81">
        <f t="shared" si="33"/>
        <v>1500</v>
      </c>
      <c r="AA65" s="242"/>
      <c r="AB65" s="243" t="s">
        <v>65</v>
      </c>
      <c r="AC65" s="68"/>
      <c r="AD65" s="81" t="s">
        <v>76</v>
      </c>
      <c r="AE65" s="81"/>
      <c r="AF65" s="39"/>
      <c r="AG65" s="36"/>
      <c r="AH65" s="208"/>
    </row>
    <row r="66" spans="1:34" ht="15.75" x14ac:dyDescent="0.25">
      <c r="A66" s="14" t="str">
        <f t="shared" si="0"/>
        <v>MBZ_CCSprinter_3_52200</v>
      </c>
      <c r="B66" s="14" t="str">
        <f t="shared" si="1"/>
        <v>MBZ_CCSprinter_3_52200729</v>
      </c>
      <c r="C66" s="71" t="s">
        <v>74</v>
      </c>
      <c r="D66" s="237" t="str">
        <f t="shared" si="31"/>
        <v>24.285.700</v>
      </c>
      <c r="E66" s="73" t="str">
        <f>E60</f>
        <v>C</v>
      </c>
      <c r="F66" s="238" t="s">
        <v>107</v>
      </c>
      <c r="G66" s="239" t="s">
        <v>125</v>
      </c>
      <c r="H66" s="240" t="s">
        <v>52</v>
      </c>
      <c r="I66" s="247" t="s">
        <v>53</v>
      </c>
      <c r="J66" s="87" t="s">
        <v>109</v>
      </c>
      <c r="K66" s="248" t="s">
        <v>50</v>
      </c>
      <c r="L66" s="240" t="s">
        <v>93</v>
      </c>
      <c r="M66" s="87">
        <v>1648</v>
      </c>
      <c r="N66" s="81">
        <v>90</v>
      </c>
      <c r="O66" s="81">
        <f>O57</f>
        <v>1471</v>
      </c>
      <c r="P66" s="249">
        <v>2200</v>
      </c>
      <c r="Q66" s="81">
        <v>700</v>
      </c>
      <c r="R66" s="81">
        <f t="shared" si="17"/>
        <v>729</v>
      </c>
      <c r="S66" s="81">
        <v>680</v>
      </c>
      <c r="T66" s="242">
        <f t="shared" si="18"/>
        <v>750</v>
      </c>
      <c r="U66" s="81" t="s">
        <v>50</v>
      </c>
      <c r="V66" s="242" t="s">
        <v>50</v>
      </c>
      <c r="W66" s="81">
        <v>50</v>
      </c>
      <c r="X66" s="242" t="s">
        <v>50</v>
      </c>
      <c r="Y66" s="81">
        <v>2080</v>
      </c>
      <c r="Z66" s="81">
        <f>P66-Q66</f>
        <v>1500</v>
      </c>
      <c r="AA66" s="242" t="s">
        <v>50</v>
      </c>
      <c r="AB66" s="243" t="s">
        <v>129</v>
      </c>
      <c r="AC66" s="68" t="s">
        <v>50</v>
      </c>
      <c r="AD66" s="81" t="s">
        <v>76</v>
      </c>
      <c r="AE66" s="81"/>
      <c r="AF66" s="39"/>
      <c r="AG66" s="36"/>
      <c r="AH66" s="208"/>
    </row>
    <row r="67" spans="1:34" ht="15.75" x14ac:dyDescent="0.25">
      <c r="A67" s="14" t="str">
        <f t="shared" ref="A67:A130" si="34">F67&amp;G67&amp;P67</f>
        <v>MBZ_CCSprinter_3_52150</v>
      </c>
      <c r="B67" s="14" t="str">
        <f t="shared" ref="B67:B130" si="35">F67&amp;G67&amp;P67&amp;R67</f>
        <v>MBZ_CCSprinter_3_52150679</v>
      </c>
      <c r="C67" s="71" t="s">
        <v>74</v>
      </c>
      <c r="D67" s="237" t="str">
        <f t="shared" si="31"/>
        <v>24.285.650</v>
      </c>
      <c r="E67" s="73" t="str">
        <f>E60</f>
        <v>C</v>
      </c>
      <c r="F67" s="238" t="s">
        <v>107</v>
      </c>
      <c r="G67" s="239" t="s">
        <v>125</v>
      </c>
      <c r="H67" s="240" t="s">
        <v>52</v>
      </c>
      <c r="I67" s="247" t="s">
        <v>53</v>
      </c>
      <c r="J67" s="87" t="s">
        <v>109</v>
      </c>
      <c r="K67" s="248" t="s">
        <v>50</v>
      </c>
      <c r="L67" s="240" t="s">
        <v>93</v>
      </c>
      <c r="M67" s="87">
        <v>1648</v>
      </c>
      <c r="N67" s="81">
        <v>90</v>
      </c>
      <c r="O67" s="81">
        <f>O58</f>
        <v>1471</v>
      </c>
      <c r="P67" s="249">
        <v>2150</v>
      </c>
      <c r="Q67" s="81">
        <v>650</v>
      </c>
      <c r="R67" s="81">
        <f t="shared" si="17"/>
        <v>679</v>
      </c>
      <c r="S67" s="81">
        <v>580</v>
      </c>
      <c r="T67" s="242">
        <f t="shared" si="18"/>
        <v>700</v>
      </c>
      <c r="U67" s="81" t="s">
        <v>50</v>
      </c>
      <c r="V67" s="242" t="s">
        <v>50</v>
      </c>
      <c r="W67" s="81">
        <v>50</v>
      </c>
      <c r="X67" s="242" t="s">
        <v>50</v>
      </c>
      <c r="Y67" s="81">
        <v>2080</v>
      </c>
      <c r="Z67" s="81">
        <f>P67-Q67</f>
        <v>1500</v>
      </c>
      <c r="AA67" s="242" t="s">
        <v>50</v>
      </c>
      <c r="AB67" s="243" t="s">
        <v>130</v>
      </c>
      <c r="AC67" s="68" t="s">
        <v>50</v>
      </c>
      <c r="AD67" s="81" t="s">
        <v>76</v>
      </c>
      <c r="AE67" s="81"/>
      <c r="AF67" s="39"/>
      <c r="AG67" s="36"/>
      <c r="AH67" s="208"/>
    </row>
    <row r="68" spans="1:34" ht="15.75" x14ac:dyDescent="0.25">
      <c r="A68" s="14" t="str">
        <f t="shared" si="34"/>
        <v>MBZ_CCSprinter_3_52050</v>
      </c>
      <c r="B68" s="14" t="str">
        <f t="shared" si="35"/>
        <v>MBZ_CCSprinter_3_52050579</v>
      </c>
      <c r="C68" s="71" t="s">
        <v>74</v>
      </c>
      <c r="D68" s="237" t="str">
        <f t="shared" si="31"/>
        <v>24.285.550</v>
      </c>
      <c r="E68" s="73" t="str">
        <f>E60</f>
        <v>C</v>
      </c>
      <c r="F68" s="238" t="s">
        <v>107</v>
      </c>
      <c r="G68" s="239" t="s">
        <v>125</v>
      </c>
      <c r="H68" s="240" t="s">
        <v>52</v>
      </c>
      <c r="I68" s="247" t="s">
        <v>53</v>
      </c>
      <c r="J68" s="87" t="s">
        <v>109</v>
      </c>
      <c r="K68" s="248" t="s">
        <v>50</v>
      </c>
      <c r="L68" s="240" t="s">
        <v>93</v>
      </c>
      <c r="M68" s="87">
        <v>1648</v>
      </c>
      <c r="N68" s="81">
        <v>90</v>
      </c>
      <c r="O68" s="81">
        <f>O59</f>
        <v>1471</v>
      </c>
      <c r="P68" s="249">
        <v>2050</v>
      </c>
      <c r="Q68" s="81">
        <v>550</v>
      </c>
      <c r="R68" s="81">
        <f t="shared" si="17"/>
        <v>579</v>
      </c>
      <c r="S68" s="81">
        <v>480</v>
      </c>
      <c r="T68" s="242">
        <f t="shared" si="18"/>
        <v>600</v>
      </c>
      <c r="U68" s="81" t="s">
        <v>50</v>
      </c>
      <c r="V68" s="242" t="s">
        <v>50</v>
      </c>
      <c r="W68" s="81">
        <v>50</v>
      </c>
      <c r="X68" s="242" t="s">
        <v>50</v>
      </c>
      <c r="Y68" s="81">
        <v>2080</v>
      </c>
      <c r="Z68" s="81">
        <f>P68-Q68</f>
        <v>1500</v>
      </c>
      <c r="AA68" s="242" t="s">
        <v>50</v>
      </c>
      <c r="AB68" s="243" t="s">
        <v>131</v>
      </c>
      <c r="AC68" s="68" t="s">
        <v>50</v>
      </c>
      <c r="AD68" s="81" t="s">
        <v>76</v>
      </c>
      <c r="AE68" s="81"/>
      <c r="AF68" s="39"/>
      <c r="AG68" s="36"/>
      <c r="AH68" s="208"/>
    </row>
    <row r="69" spans="1:34" ht="15.75" x14ac:dyDescent="0.25">
      <c r="A69" s="14" t="str">
        <f t="shared" si="34"/>
        <v>MBZ_CCSprinter_3_52000</v>
      </c>
      <c r="B69" s="14" t="str">
        <f t="shared" si="35"/>
        <v>MBZ_CCSprinter_3_52000529</v>
      </c>
      <c r="C69" s="250" t="s">
        <v>74</v>
      </c>
      <c r="D69" s="251" t="str">
        <f t="shared" si="31"/>
        <v>24.285.500</v>
      </c>
      <c r="E69" s="252" t="str">
        <f>E60</f>
        <v>C</v>
      </c>
      <c r="F69" s="253" t="s">
        <v>107</v>
      </c>
      <c r="G69" s="254" t="s">
        <v>125</v>
      </c>
      <c r="H69" s="255" t="s">
        <v>52</v>
      </c>
      <c r="I69" s="256" t="s">
        <v>53</v>
      </c>
      <c r="J69" s="257" t="s">
        <v>109</v>
      </c>
      <c r="K69" s="258" t="s">
        <v>50</v>
      </c>
      <c r="L69" s="255" t="s">
        <v>93</v>
      </c>
      <c r="M69" s="257">
        <v>1648</v>
      </c>
      <c r="N69" s="259">
        <v>90</v>
      </c>
      <c r="O69" s="259">
        <v>1471</v>
      </c>
      <c r="P69" s="260">
        <v>2000</v>
      </c>
      <c r="Q69" s="259">
        <v>500</v>
      </c>
      <c r="R69" s="259">
        <f t="shared" si="17"/>
        <v>529</v>
      </c>
      <c r="S69" s="259">
        <v>430</v>
      </c>
      <c r="T69" s="261">
        <f t="shared" si="18"/>
        <v>550</v>
      </c>
      <c r="U69" s="259" t="s">
        <v>50</v>
      </c>
      <c r="V69" s="261" t="s">
        <v>50</v>
      </c>
      <c r="W69" s="259">
        <v>50</v>
      </c>
      <c r="X69" s="261" t="s">
        <v>50</v>
      </c>
      <c r="Y69" s="259">
        <v>2080</v>
      </c>
      <c r="Z69" s="259">
        <f>P69-Q69</f>
        <v>1500</v>
      </c>
      <c r="AA69" s="261"/>
      <c r="AB69" s="262" t="s">
        <v>65</v>
      </c>
      <c r="AC69" s="263"/>
      <c r="AD69" s="259" t="s">
        <v>76</v>
      </c>
      <c r="AE69" s="259"/>
      <c r="AF69" s="264"/>
      <c r="AG69" s="265"/>
      <c r="AH69" s="266"/>
    </row>
    <row r="70" spans="1:34" ht="15.75" x14ac:dyDescent="0.25">
      <c r="A70" s="14" t="str">
        <f t="shared" si="34"/>
        <v>MBZ_CCSprinter_3_5_RS2300</v>
      </c>
      <c r="B70" s="14" t="str">
        <f t="shared" si="35"/>
        <v>MBZ_CCSprinter_3_5_RS2300884</v>
      </c>
      <c r="C70" s="267" t="s">
        <v>77</v>
      </c>
      <c r="D70" s="268" t="s">
        <v>132</v>
      </c>
      <c r="E70" s="90" t="s">
        <v>79</v>
      </c>
      <c r="F70" s="269" t="s">
        <v>107</v>
      </c>
      <c r="G70" s="92" t="s">
        <v>120</v>
      </c>
      <c r="H70" s="93" t="s">
        <v>52</v>
      </c>
      <c r="I70" s="94" t="s">
        <v>53</v>
      </c>
      <c r="J70" s="89" t="s">
        <v>109</v>
      </c>
      <c r="K70" s="95" t="s">
        <v>50</v>
      </c>
      <c r="L70" s="93" t="s">
        <v>133</v>
      </c>
      <c r="M70" s="89">
        <v>1628</v>
      </c>
      <c r="N70" s="270">
        <v>125</v>
      </c>
      <c r="O70" s="96">
        <f>M70-N70-12-75</f>
        <v>1416</v>
      </c>
      <c r="P70" s="96">
        <v>2300</v>
      </c>
      <c r="Q70" s="96" t="s">
        <v>80</v>
      </c>
      <c r="R70" s="96">
        <f t="shared" si="17"/>
        <v>884</v>
      </c>
      <c r="S70" s="96" t="s">
        <v>81</v>
      </c>
      <c r="T70" s="97" t="s">
        <v>50</v>
      </c>
      <c r="U70" s="96" t="s">
        <v>50</v>
      </c>
      <c r="V70" s="97" t="s">
        <v>50</v>
      </c>
      <c r="W70" s="96">
        <v>25</v>
      </c>
      <c r="X70" s="97">
        <v>1080</v>
      </c>
      <c r="Y70" s="96">
        <v>2120</v>
      </c>
      <c r="Z70" s="96" t="s">
        <v>50</v>
      </c>
      <c r="AA70" s="97" t="s">
        <v>50</v>
      </c>
      <c r="AB70" s="98" t="s">
        <v>65</v>
      </c>
      <c r="AC70" s="271" t="s">
        <v>50</v>
      </c>
      <c r="AD70" s="96" t="s">
        <v>82</v>
      </c>
      <c r="AE70" s="96"/>
      <c r="AF70" s="100"/>
      <c r="AG70" s="96"/>
      <c r="AH70" s="98"/>
    </row>
    <row r="71" spans="1:34" ht="16.5" thickBot="1" x14ac:dyDescent="0.3">
      <c r="A71" s="14" t="str">
        <f t="shared" si="34"/>
        <v>MBZ_CCSprinter_3_5_RJ2300</v>
      </c>
      <c r="B71" s="14" t="str">
        <f t="shared" si="35"/>
        <v>MBZ_CCSprinter_3_5_RJ2300829</v>
      </c>
      <c r="C71" s="267" t="s">
        <v>77</v>
      </c>
      <c r="D71" s="268" t="s">
        <v>134</v>
      </c>
      <c r="E71" s="90" t="str">
        <f>E70</f>
        <v>D</v>
      </c>
      <c r="F71" s="269" t="s">
        <v>107</v>
      </c>
      <c r="G71" s="92" t="s">
        <v>108</v>
      </c>
      <c r="H71" s="93" t="s">
        <v>52</v>
      </c>
      <c r="I71" s="94" t="s">
        <v>53</v>
      </c>
      <c r="J71" s="89" t="s">
        <v>109</v>
      </c>
      <c r="K71" s="95" t="s">
        <v>50</v>
      </c>
      <c r="L71" s="93" t="s">
        <v>135</v>
      </c>
      <c r="M71" s="89">
        <v>1648</v>
      </c>
      <c r="N71" s="270">
        <v>90</v>
      </c>
      <c r="O71" s="96">
        <f>M71-N71-12-75</f>
        <v>1471</v>
      </c>
      <c r="P71" s="96">
        <v>2300</v>
      </c>
      <c r="Q71" s="96" t="s">
        <v>80</v>
      </c>
      <c r="R71" s="96">
        <f t="shared" si="17"/>
        <v>829</v>
      </c>
      <c r="S71" s="96" t="s">
        <v>81</v>
      </c>
      <c r="T71" s="97" t="s">
        <v>50</v>
      </c>
      <c r="U71" s="96" t="s">
        <v>50</v>
      </c>
      <c r="V71" s="97" t="s">
        <v>50</v>
      </c>
      <c r="W71" s="96">
        <v>25</v>
      </c>
      <c r="X71" s="97">
        <v>1080</v>
      </c>
      <c r="Y71" s="96">
        <v>2120</v>
      </c>
      <c r="Z71" s="96" t="s">
        <v>50</v>
      </c>
      <c r="AA71" s="97" t="s">
        <v>50</v>
      </c>
      <c r="AB71" s="98" t="s">
        <v>65</v>
      </c>
      <c r="AC71" s="271" t="s">
        <v>50</v>
      </c>
      <c r="AD71" s="96" t="s">
        <v>82</v>
      </c>
      <c r="AE71" s="96"/>
      <c r="AF71" s="100"/>
      <c r="AG71" s="96"/>
      <c r="AH71" s="98"/>
    </row>
    <row r="72" spans="1:34" ht="17.25" customHeight="1" x14ac:dyDescent="0.25">
      <c r="A72" s="14" t="str">
        <f t="shared" si="34"/>
        <v>VW_CCCrafter_3_5_RJ2300</v>
      </c>
      <c r="B72" s="14" t="str">
        <f t="shared" si="35"/>
        <v>VW_CCCrafter_3_5_RJ2300829</v>
      </c>
      <c r="C72" s="272" t="s">
        <v>106</v>
      </c>
      <c r="D72" s="273" t="s">
        <v>50</v>
      </c>
      <c r="E72" s="274" t="s">
        <v>51</v>
      </c>
      <c r="F72" s="275" t="s">
        <v>136</v>
      </c>
      <c r="G72" s="276" t="s">
        <v>137</v>
      </c>
      <c r="H72" s="277" t="s">
        <v>52</v>
      </c>
      <c r="I72" s="278" t="s">
        <v>53</v>
      </c>
      <c r="J72" s="273" t="s">
        <v>109</v>
      </c>
      <c r="K72" s="277" t="s">
        <v>55</v>
      </c>
      <c r="L72" s="277" t="s">
        <v>110</v>
      </c>
      <c r="M72" s="273">
        <v>1648</v>
      </c>
      <c r="N72" s="279">
        <v>90</v>
      </c>
      <c r="O72" s="279">
        <f>M72-N72-12-75</f>
        <v>1471</v>
      </c>
      <c r="P72" s="279">
        <v>2300</v>
      </c>
      <c r="Q72" s="279">
        <v>787</v>
      </c>
      <c r="R72" s="279">
        <f t="shared" si="17"/>
        <v>829</v>
      </c>
      <c r="S72" s="279">
        <v>735</v>
      </c>
      <c r="T72" s="280">
        <f>Q72+W72</f>
        <v>904</v>
      </c>
      <c r="U72" s="279" t="s">
        <v>53</v>
      </c>
      <c r="V72" s="280" t="s">
        <v>53</v>
      </c>
      <c r="W72" s="279">
        <v>117</v>
      </c>
      <c r="X72" s="280">
        <v>1033</v>
      </c>
      <c r="Y72" s="279">
        <v>2120</v>
      </c>
      <c r="Z72" s="279">
        <v>1520</v>
      </c>
      <c r="AA72" s="280" t="s">
        <v>50</v>
      </c>
      <c r="AB72" s="281" t="s">
        <v>111</v>
      </c>
      <c r="AC72" s="282" t="s">
        <v>112</v>
      </c>
      <c r="AD72" s="283" t="s">
        <v>58</v>
      </c>
      <c r="AE72" s="283"/>
      <c r="AF72" s="284" t="s">
        <v>113</v>
      </c>
      <c r="AG72" s="283" t="s">
        <v>114</v>
      </c>
      <c r="AH72" s="285" t="s">
        <v>115</v>
      </c>
    </row>
    <row r="73" spans="1:34" ht="17.25" customHeight="1" x14ac:dyDescent="0.25">
      <c r="A73" s="14" t="str">
        <f t="shared" si="34"/>
        <v>VW_CCCrafter_3_5_ISOLEE_RJ2300</v>
      </c>
      <c r="B73" s="14" t="str">
        <f t="shared" si="35"/>
        <v>VW_CCCrafter_3_5_ISOLEE_RJ2300829</v>
      </c>
      <c r="C73" s="209">
        <v>100108720</v>
      </c>
      <c r="D73" s="210" t="s">
        <v>50</v>
      </c>
      <c r="E73" s="211" t="str">
        <f>E72</f>
        <v>A</v>
      </c>
      <c r="F73" s="207" t="s">
        <v>136</v>
      </c>
      <c r="G73" s="212" t="s">
        <v>138</v>
      </c>
      <c r="H73" s="213" t="s">
        <v>52</v>
      </c>
      <c r="I73" s="214" t="s">
        <v>53</v>
      </c>
      <c r="J73" s="210" t="s">
        <v>109</v>
      </c>
      <c r="K73" s="213" t="s">
        <v>55</v>
      </c>
      <c r="L73" s="213" t="s">
        <v>117</v>
      </c>
      <c r="M73" s="22">
        <v>1648</v>
      </c>
      <c r="N73" s="23">
        <v>90</v>
      </c>
      <c r="O73" s="24">
        <f>M73-N73-12-75</f>
        <v>1471</v>
      </c>
      <c r="P73" s="36">
        <v>2300</v>
      </c>
      <c r="Q73" s="36" t="s">
        <v>50</v>
      </c>
      <c r="R73" s="24">
        <f t="shared" si="17"/>
        <v>829</v>
      </c>
      <c r="S73" s="36" t="s">
        <v>50</v>
      </c>
      <c r="T73" s="215" t="s">
        <v>50</v>
      </c>
      <c r="U73" s="36" t="s">
        <v>50</v>
      </c>
      <c r="V73" s="215" t="s">
        <v>50</v>
      </c>
      <c r="W73" s="36" t="s">
        <v>50</v>
      </c>
      <c r="X73" s="215" t="s">
        <v>50</v>
      </c>
      <c r="Y73" s="36"/>
      <c r="Z73" s="36">
        <v>1520</v>
      </c>
      <c r="AA73" s="215" t="s">
        <v>50</v>
      </c>
      <c r="AB73" s="208" t="s">
        <v>65</v>
      </c>
      <c r="AC73" s="68" t="s">
        <v>50</v>
      </c>
      <c r="AD73" s="36" t="s">
        <v>58</v>
      </c>
      <c r="AE73" s="36"/>
      <c r="AF73" s="39" t="s">
        <v>68</v>
      </c>
      <c r="AG73" s="36" t="s">
        <v>118</v>
      </c>
      <c r="AH73" s="208"/>
    </row>
    <row r="74" spans="1:34" ht="17.25" customHeight="1" x14ac:dyDescent="0.25">
      <c r="A74" s="14" t="str">
        <f t="shared" si="34"/>
        <v>VW_CCCrafter_3_5_RS2050</v>
      </c>
      <c r="B74" s="14" t="str">
        <f t="shared" si="35"/>
        <v>VW_CCCrafter_3_5_RS2050634</v>
      </c>
      <c r="C74" s="42" t="s">
        <v>67</v>
      </c>
      <c r="D74" s="48" t="s">
        <v>50</v>
      </c>
      <c r="E74" s="44" t="s">
        <v>63</v>
      </c>
      <c r="F74" s="216" t="str">
        <f>F79</f>
        <v>VW_CC</v>
      </c>
      <c r="G74" s="41" t="str">
        <f>G79</f>
        <v>Crafter_3_5_RS</v>
      </c>
      <c r="H74" s="46" t="str">
        <f>H79</f>
        <v>CC</v>
      </c>
      <c r="I74" s="47" t="str">
        <f>I79</f>
        <v>Fixe</v>
      </c>
      <c r="J74" s="48" t="s">
        <v>109</v>
      </c>
      <c r="K74" s="46" t="s">
        <v>64</v>
      </c>
      <c r="L74" s="46" t="str">
        <f>"AVP spécifique MBZ -VW 3S ["&amp;P74&amp;"] G303202 "&amp;"Ht"&amp;T74</f>
        <v>AVP spécifique MBZ -VW 3S [2050] G303202 Ht700</v>
      </c>
      <c r="M74" s="217">
        <f>M79</f>
        <v>1628</v>
      </c>
      <c r="N74" s="218">
        <f>N79</f>
        <v>125</v>
      </c>
      <c r="O74" s="24">
        <f t="shared" ref="O74:O78" si="36">M74-N74-12-75</f>
        <v>1416</v>
      </c>
      <c r="P74" s="49">
        <v>2050</v>
      </c>
      <c r="Q74" s="49">
        <v>530</v>
      </c>
      <c r="R74" s="24">
        <f t="shared" si="17"/>
        <v>634</v>
      </c>
      <c r="S74" s="49" t="s">
        <v>50</v>
      </c>
      <c r="T74" s="215">
        <f t="shared" ref="T74:T92" si="37">Q74+W74</f>
        <v>700</v>
      </c>
      <c r="U74" s="49">
        <f>U79</f>
        <v>530</v>
      </c>
      <c r="V74" s="50">
        <v>800</v>
      </c>
      <c r="W74" s="49">
        <f>W79</f>
        <v>170</v>
      </c>
      <c r="X74" s="50">
        <f>X79</f>
        <v>1035</v>
      </c>
      <c r="Y74" s="49">
        <f>Y79</f>
        <v>2130</v>
      </c>
      <c r="Z74" s="49">
        <f>Z79</f>
        <v>1520</v>
      </c>
      <c r="AA74" s="50"/>
      <c r="AB74" s="51" t="s">
        <v>65</v>
      </c>
      <c r="AC74" s="219"/>
      <c r="AD74" s="49" t="s">
        <v>58</v>
      </c>
      <c r="AE74" s="49"/>
      <c r="AF74" s="53" t="s">
        <v>68</v>
      </c>
      <c r="AG74" s="49"/>
      <c r="AH74" s="51"/>
    </row>
    <row r="75" spans="1:34" ht="17.25" customHeight="1" x14ac:dyDescent="0.25">
      <c r="A75" s="14" t="str">
        <f t="shared" si="34"/>
        <v>VW_CCCrafter_3_5_RS2100</v>
      </c>
      <c r="B75" s="14" t="str">
        <f t="shared" si="35"/>
        <v>VW_CCCrafter_3_5_RS2100684</v>
      </c>
      <c r="C75" s="42" t="s">
        <v>67</v>
      </c>
      <c r="D75" s="48" t="s">
        <v>50</v>
      </c>
      <c r="E75" s="44" t="str">
        <f>E74</f>
        <v>B</v>
      </c>
      <c r="F75" s="216" t="str">
        <f>F79</f>
        <v>VW_CC</v>
      </c>
      <c r="G75" s="41" t="str">
        <f>G79</f>
        <v>Crafter_3_5_RS</v>
      </c>
      <c r="H75" s="46" t="str">
        <f>H79</f>
        <v>CC</v>
      </c>
      <c r="I75" s="47" t="str">
        <f>I79</f>
        <v>Fixe</v>
      </c>
      <c r="J75" s="48" t="s">
        <v>109</v>
      </c>
      <c r="K75" s="46" t="s">
        <v>64</v>
      </c>
      <c r="L75" s="46" t="str">
        <f t="shared" ref="L75:L78" si="38">"AVP spécifique MBZ -VW 3S ["&amp;P75&amp;"] G303202 "&amp;"Ht"&amp;T75</f>
        <v>AVP spécifique MBZ -VW 3S [2100] G303202 Ht750</v>
      </c>
      <c r="M75" s="217">
        <f>M79</f>
        <v>1628</v>
      </c>
      <c r="N75" s="218">
        <f>N79</f>
        <v>125</v>
      </c>
      <c r="O75" s="24">
        <f t="shared" si="36"/>
        <v>1416</v>
      </c>
      <c r="P75" s="49">
        <v>2100</v>
      </c>
      <c r="Q75" s="49">
        <v>580</v>
      </c>
      <c r="R75" s="24">
        <f t="shared" si="17"/>
        <v>684</v>
      </c>
      <c r="S75" s="49" t="s">
        <v>50</v>
      </c>
      <c r="T75" s="215">
        <f t="shared" si="37"/>
        <v>750</v>
      </c>
      <c r="U75" s="49">
        <f>U79</f>
        <v>530</v>
      </c>
      <c r="V75" s="50">
        <v>800</v>
      </c>
      <c r="W75" s="49">
        <f>W79</f>
        <v>170</v>
      </c>
      <c r="X75" s="50">
        <f>X79</f>
        <v>1035</v>
      </c>
      <c r="Y75" s="49">
        <f>Y79</f>
        <v>2130</v>
      </c>
      <c r="Z75" s="49">
        <f>Z79</f>
        <v>1520</v>
      </c>
      <c r="AA75" s="50"/>
      <c r="AB75" s="51" t="s">
        <v>65</v>
      </c>
      <c r="AC75" s="219"/>
      <c r="AD75" s="49" t="s">
        <v>58</v>
      </c>
      <c r="AE75" s="49"/>
      <c r="AF75" s="53" t="s">
        <v>68</v>
      </c>
      <c r="AG75" s="49"/>
      <c r="AH75" s="51"/>
    </row>
    <row r="76" spans="1:34" ht="17.25" customHeight="1" x14ac:dyDescent="0.25">
      <c r="A76" s="14" t="str">
        <f t="shared" si="34"/>
        <v>VW_CCCrafter_3_5_RS2150</v>
      </c>
      <c r="B76" s="14" t="str">
        <f t="shared" si="35"/>
        <v>VW_CCCrafter_3_5_RS2150734</v>
      </c>
      <c r="C76" s="42" t="s">
        <v>83</v>
      </c>
      <c r="D76" s="48" t="s">
        <v>50</v>
      </c>
      <c r="E76" s="44" t="str">
        <f>E74</f>
        <v>B</v>
      </c>
      <c r="F76" s="216" t="str">
        <f>F79</f>
        <v>VW_CC</v>
      </c>
      <c r="G76" s="41" t="str">
        <f>G79</f>
        <v>Crafter_3_5_RS</v>
      </c>
      <c r="H76" s="46" t="str">
        <f>H79</f>
        <v>CC</v>
      </c>
      <c r="I76" s="47" t="str">
        <f>I79</f>
        <v>Fixe</v>
      </c>
      <c r="J76" s="48" t="s">
        <v>109</v>
      </c>
      <c r="K76" s="46" t="s">
        <v>64</v>
      </c>
      <c r="L76" s="46" t="str">
        <f t="shared" si="38"/>
        <v>AVP spécifique MBZ -VW 3S [2150] G303202 Ht800</v>
      </c>
      <c r="M76" s="217">
        <f>M79</f>
        <v>1628</v>
      </c>
      <c r="N76" s="218">
        <f>N79</f>
        <v>125</v>
      </c>
      <c r="O76" s="24">
        <f t="shared" si="36"/>
        <v>1416</v>
      </c>
      <c r="P76" s="49">
        <v>2150</v>
      </c>
      <c r="Q76" s="49">
        <v>630</v>
      </c>
      <c r="R76" s="24">
        <f t="shared" si="17"/>
        <v>734</v>
      </c>
      <c r="S76" s="49" t="s">
        <v>50</v>
      </c>
      <c r="T76" s="215">
        <f t="shared" si="37"/>
        <v>800</v>
      </c>
      <c r="U76" s="49">
        <f>U79</f>
        <v>530</v>
      </c>
      <c r="V76" s="50">
        <v>800</v>
      </c>
      <c r="W76" s="49">
        <f>W79</f>
        <v>170</v>
      </c>
      <c r="X76" s="50">
        <f>X79</f>
        <v>1035</v>
      </c>
      <c r="Y76" s="49">
        <f>Y79</f>
        <v>2130</v>
      </c>
      <c r="Z76" s="49">
        <f>Z79</f>
        <v>1520</v>
      </c>
      <c r="AA76" s="50"/>
      <c r="AB76" s="51" t="s">
        <v>65</v>
      </c>
      <c r="AC76" s="219"/>
      <c r="AD76" s="49" t="s">
        <v>58</v>
      </c>
      <c r="AE76" s="49"/>
      <c r="AF76" s="53" t="s">
        <v>68</v>
      </c>
      <c r="AG76" s="49"/>
      <c r="AH76" s="51"/>
    </row>
    <row r="77" spans="1:34" ht="17.25" customHeight="1" x14ac:dyDescent="0.25">
      <c r="A77" s="14" t="str">
        <f t="shared" si="34"/>
        <v>VW_CCCrafter_3_5_RS2200</v>
      </c>
      <c r="B77" s="14" t="str">
        <f t="shared" si="35"/>
        <v>VW_CCCrafter_3_5_RS2200784</v>
      </c>
      <c r="C77" s="42" t="s">
        <v>67</v>
      </c>
      <c r="D77" s="48" t="s">
        <v>50</v>
      </c>
      <c r="E77" s="44" t="str">
        <f>E74</f>
        <v>B</v>
      </c>
      <c r="F77" s="216" t="str">
        <f t="shared" ref="F77:J77" si="39">F79</f>
        <v>VW_CC</v>
      </c>
      <c r="G77" s="41" t="str">
        <f t="shared" si="39"/>
        <v>Crafter_3_5_RS</v>
      </c>
      <c r="H77" s="46" t="str">
        <f t="shared" si="39"/>
        <v>CC</v>
      </c>
      <c r="I77" s="47" t="str">
        <f t="shared" si="39"/>
        <v>Fixe</v>
      </c>
      <c r="J77" s="48" t="str">
        <f t="shared" si="39"/>
        <v>Non</v>
      </c>
      <c r="K77" s="46" t="s">
        <v>64</v>
      </c>
      <c r="L77" s="46" t="str">
        <f t="shared" si="38"/>
        <v>AVP spécifique MBZ -VW 3S [2200] G303202 Ht850</v>
      </c>
      <c r="M77" s="217">
        <f>M79</f>
        <v>1628</v>
      </c>
      <c r="N77" s="218">
        <f>N79</f>
        <v>125</v>
      </c>
      <c r="O77" s="24">
        <f t="shared" si="36"/>
        <v>1416</v>
      </c>
      <c r="P77" s="49">
        <v>2200</v>
      </c>
      <c r="Q77" s="49">
        <v>680</v>
      </c>
      <c r="R77" s="24">
        <f t="shared" si="17"/>
        <v>784</v>
      </c>
      <c r="S77" s="49" t="s">
        <v>50</v>
      </c>
      <c r="T77" s="215">
        <f t="shared" si="37"/>
        <v>850</v>
      </c>
      <c r="U77" s="49">
        <f>U79</f>
        <v>530</v>
      </c>
      <c r="V77" s="50">
        <v>800</v>
      </c>
      <c r="W77" s="49">
        <f>W79</f>
        <v>170</v>
      </c>
      <c r="X77" s="50">
        <f>X79</f>
        <v>1035</v>
      </c>
      <c r="Y77" s="49">
        <f>Y79</f>
        <v>2130</v>
      </c>
      <c r="Z77" s="49">
        <f>Z79</f>
        <v>1520</v>
      </c>
      <c r="AA77" s="50"/>
      <c r="AB77" s="51" t="s">
        <v>65</v>
      </c>
      <c r="AC77" s="219"/>
      <c r="AD77" s="49" t="s">
        <v>58</v>
      </c>
      <c r="AE77" s="49"/>
      <c r="AF77" s="53" t="s">
        <v>68</v>
      </c>
      <c r="AG77" s="49"/>
      <c r="AH77" s="51"/>
    </row>
    <row r="78" spans="1:34" ht="17.25" customHeight="1" x14ac:dyDescent="0.25">
      <c r="A78" s="14" t="str">
        <f t="shared" si="34"/>
        <v>VW_CCCrafter_3_5_RS2250</v>
      </c>
      <c r="B78" s="14" t="str">
        <f t="shared" si="35"/>
        <v>VW_CCCrafter_3_5_RS2250834</v>
      </c>
      <c r="C78" s="42" t="s">
        <v>67</v>
      </c>
      <c r="D78" s="48" t="s">
        <v>50</v>
      </c>
      <c r="E78" s="44" t="str">
        <f>E74</f>
        <v>B</v>
      </c>
      <c r="F78" s="216" t="str">
        <f>F79</f>
        <v>VW_CC</v>
      </c>
      <c r="G78" s="41" t="str">
        <f>G79</f>
        <v>Crafter_3_5_RS</v>
      </c>
      <c r="H78" s="46" t="str">
        <f>H79</f>
        <v>CC</v>
      </c>
      <c r="I78" s="47" t="str">
        <f>I79</f>
        <v>Fixe</v>
      </c>
      <c r="J78" s="48" t="s">
        <v>109</v>
      </c>
      <c r="K78" s="46" t="s">
        <v>64</v>
      </c>
      <c r="L78" s="46" t="str">
        <f t="shared" si="38"/>
        <v>AVP spécifique MBZ -VW 3S [2250] G303202 Ht900</v>
      </c>
      <c r="M78" s="217">
        <f>M79</f>
        <v>1628</v>
      </c>
      <c r="N78" s="218">
        <f>N79</f>
        <v>125</v>
      </c>
      <c r="O78" s="24">
        <f t="shared" si="36"/>
        <v>1416</v>
      </c>
      <c r="P78" s="49">
        <v>2250</v>
      </c>
      <c r="Q78" s="49">
        <v>730</v>
      </c>
      <c r="R78" s="24">
        <f t="shared" si="17"/>
        <v>834</v>
      </c>
      <c r="S78" s="49" t="s">
        <v>50</v>
      </c>
      <c r="T78" s="215">
        <f t="shared" si="37"/>
        <v>900</v>
      </c>
      <c r="U78" s="49">
        <f>U79</f>
        <v>530</v>
      </c>
      <c r="V78" s="50">
        <v>800</v>
      </c>
      <c r="W78" s="49">
        <f>W79</f>
        <v>170</v>
      </c>
      <c r="X78" s="50">
        <f>X79</f>
        <v>1035</v>
      </c>
      <c r="Y78" s="49">
        <f>Y79</f>
        <v>2130</v>
      </c>
      <c r="Z78" s="49">
        <f>Z79</f>
        <v>1520</v>
      </c>
      <c r="AA78" s="50"/>
      <c r="AB78" s="51" t="s">
        <v>65</v>
      </c>
      <c r="AC78" s="219"/>
      <c r="AD78" s="49" t="s">
        <v>58</v>
      </c>
      <c r="AE78" s="49"/>
      <c r="AF78" s="53" t="s">
        <v>68</v>
      </c>
      <c r="AG78" s="49"/>
      <c r="AH78" s="51"/>
    </row>
    <row r="79" spans="1:34" ht="15.75" x14ac:dyDescent="0.25">
      <c r="A79" s="14" t="str">
        <f t="shared" si="34"/>
        <v>VW_CCCrafter_3_5_RS2300</v>
      </c>
      <c r="B79" s="14" t="str">
        <f t="shared" si="35"/>
        <v>VW_CCCrafter_3_5_RS2300884</v>
      </c>
      <c r="C79" s="55" t="s">
        <v>119</v>
      </c>
      <c r="D79" s="63" t="s">
        <v>50</v>
      </c>
      <c r="E79" s="57" t="str">
        <f>E74</f>
        <v>B</v>
      </c>
      <c r="F79" s="207" t="s">
        <v>136</v>
      </c>
      <c r="G79" s="212" t="s">
        <v>139</v>
      </c>
      <c r="H79" s="213" t="s">
        <v>52</v>
      </c>
      <c r="I79" s="214" t="s">
        <v>53</v>
      </c>
      <c r="J79" s="210" t="s">
        <v>109</v>
      </c>
      <c r="K79" s="213" t="s">
        <v>64</v>
      </c>
      <c r="L79" s="213" t="s">
        <v>121</v>
      </c>
      <c r="M79" s="210">
        <v>1628</v>
      </c>
      <c r="N79" s="36">
        <v>125</v>
      </c>
      <c r="O79" s="24">
        <f>M79-N79-12-75</f>
        <v>1416</v>
      </c>
      <c r="P79" s="36">
        <v>2300</v>
      </c>
      <c r="Q79" s="36">
        <v>780</v>
      </c>
      <c r="R79" s="24">
        <f t="shared" si="17"/>
        <v>884</v>
      </c>
      <c r="S79" s="36">
        <v>725</v>
      </c>
      <c r="T79" s="215">
        <f t="shared" si="37"/>
        <v>950</v>
      </c>
      <c r="U79" s="36">
        <v>530</v>
      </c>
      <c r="V79" s="215">
        <v>800</v>
      </c>
      <c r="W79" s="36">
        <v>170</v>
      </c>
      <c r="X79" s="215">
        <v>1035</v>
      </c>
      <c r="Y79" s="36">
        <v>2130</v>
      </c>
      <c r="Z79" s="36">
        <v>1520</v>
      </c>
      <c r="AA79" s="215" t="s">
        <v>122</v>
      </c>
      <c r="AB79" s="220" t="s">
        <v>123</v>
      </c>
      <c r="AC79" s="27" t="s">
        <v>124</v>
      </c>
      <c r="AD79" s="49" t="s">
        <v>58</v>
      </c>
      <c r="AE79" s="49"/>
      <c r="AF79" s="39" t="s">
        <v>68</v>
      </c>
      <c r="AG79" s="33"/>
      <c r="AH79" s="40"/>
    </row>
    <row r="80" spans="1:34" ht="15.75" x14ac:dyDescent="0.25">
      <c r="A80" s="14" t="str">
        <f t="shared" si="34"/>
        <v>VW_CCCrafter_3_5_RS2350</v>
      </c>
      <c r="B80" s="14" t="str">
        <f t="shared" si="35"/>
        <v>VW_CCCrafter_3_5_RS2350934</v>
      </c>
      <c r="C80" s="42" t="s">
        <v>67</v>
      </c>
      <c r="D80" s="48" t="s">
        <v>50</v>
      </c>
      <c r="E80" s="44" t="str">
        <f>E74</f>
        <v>B</v>
      </c>
      <c r="F80" s="216" t="str">
        <f t="shared" ref="F80:K80" si="40">F79</f>
        <v>VW_CC</v>
      </c>
      <c r="G80" s="41" t="str">
        <f t="shared" si="40"/>
        <v>Crafter_3_5_RS</v>
      </c>
      <c r="H80" s="46" t="str">
        <f t="shared" si="40"/>
        <v>CC</v>
      </c>
      <c r="I80" s="47" t="str">
        <f t="shared" si="40"/>
        <v>Fixe</v>
      </c>
      <c r="J80" s="48" t="str">
        <f t="shared" si="40"/>
        <v>Non</v>
      </c>
      <c r="K80" s="46" t="str">
        <f t="shared" si="40"/>
        <v>Trady</v>
      </c>
      <c r="L80" s="46" t="str">
        <f t="shared" ref="L80:L83" si="41">"AVP spécifique MBZ -VW 3S ["&amp;P80&amp;"] G303202 "&amp;"Ht"&amp;T80</f>
        <v>AVP spécifique MBZ -VW 3S [2350] G303202 Ht1000</v>
      </c>
      <c r="M80" s="48">
        <f>M79</f>
        <v>1628</v>
      </c>
      <c r="N80" s="49">
        <f>N79</f>
        <v>125</v>
      </c>
      <c r="O80" s="49">
        <f>O79</f>
        <v>1416</v>
      </c>
      <c r="P80" s="49">
        <v>2350</v>
      </c>
      <c r="Q80" s="49">
        <v>830</v>
      </c>
      <c r="R80" s="49">
        <f t="shared" si="17"/>
        <v>934</v>
      </c>
      <c r="S80" s="49" t="s">
        <v>50</v>
      </c>
      <c r="T80" s="50">
        <f t="shared" si="37"/>
        <v>1000</v>
      </c>
      <c r="U80" s="49">
        <v>530</v>
      </c>
      <c r="V80" s="50">
        <v>800</v>
      </c>
      <c r="W80" s="49">
        <f>W79</f>
        <v>170</v>
      </c>
      <c r="X80" s="50">
        <f>X79</f>
        <v>1035</v>
      </c>
      <c r="Y80" s="49">
        <f>Y79</f>
        <v>2130</v>
      </c>
      <c r="Z80" s="49">
        <f>Z79</f>
        <v>1520</v>
      </c>
      <c r="AA80" s="50"/>
      <c r="AB80" s="221" t="s">
        <v>65</v>
      </c>
      <c r="AC80" s="52"/>
      <c r="AD80" s="49" t="s">
        <v>58</v>
      </c>
      <c r="AE80" s="49"/>
      <c r="AF80" s="53" t="s">
        <v>68</v>
      </c>
      <c r="AG80" s="46"/>
      <c r="AH80" s="54"/>
    </row>
    <row r="81" spans="1:34" ht="15.75" x14ac:dyDescent="0.25">
      <c r="A81" s="14" t="str">
        <f t="shared" si="34"/>
        <v>VW_CCCrafter_3_5_RS2400</v>
      </c>
      <c r="B81" s="14" t="str">
        <f t="shared" si="35"/>
        <v>VW_CCCrafter_3_5_RS2400984</v>
      </c>
      <c r="C81" s="42" t="s">
        <v>67</v>
      </c>
      <c r="D81" s="48" t="str">
        <f t="shared" ref="D81:K81" si="42">D79</f>
        <v>_</v>
      </c>
      <c r="E81" s="44" t="str">
        <f>E74</f>
        <v>B</v>
      </c>
      <c r="F81" s="216" t="str">
        <f t="shared" si="42"/>
        <v>VW_CC</v>
      </c>
      <c r="G81" s="41" t="str">
        <f t="shared" si="42"/>
        <v>Crafter_3_5_RS</v>
      </c>
      <c r="H81" s="46" t="str">
        <f t="shared" si="42"/>
        <v>CC</v>
      </c>
      <c r="I81" s="47" t="str">
        <f t="shared" si="42"/>
        <v>Fixe</v>
      </c>
      <c r="J81" s="48" t="str">
        <f t="shared" si="42"/>
        <v>Non</v>
      </c>
      <c r="K81" s="46" t="str">
        <f t="shared" si="42"/>
        <v>Trady</v>
      </c>
      <c r="L81" s="46" t="str">
        <f t="shared" si="41"/>
        <v>AVP spécifique MBZ -VW 3S [2400] G303202 Ht1050</v>
      </c>
      <c r="M81" s="48">
        <f>M79</f>
        <v>1628</v>
      </c>
      <c r="N81" s="49">
        <f>N79</f>
        <v>125</v>
      </c>
      <c r="O81" s="49">
        <f>O79</f>
        <v>1416</v>
      </c>
      <c r="P81" s="49">
        <v>2400</v>
      </c>
      <c r="Q81" s="49">
        <v>880</v>
      </c>
      <c r="R81" s="49">
        <f t="shared" si="17"/>
        <v>984</v>
      </c>
      <c r="S81" s="49" t="s">
        <v>50</v>
      </c>
      <c r="T81" s="50">
        <f t="shared" si="37"/>
        <v>1050</v>
      </c>
      <c r="U81" s="49">
        <v>530</v>
      </c>
      <c r="V81" s="50">
        <v>1050</v>
      </c>
      <c r="W81" s="49">
        <f>W79</f>
        <v>170</v>
      </c>
      <c r="X81" s="50">
        <f>X79</f>
        <v>1035</v>
      </c>
      <c r="Y81" s="49">
        <f>Y79</f>
        <v>2130</v>
      </c>
      <c r="Z81" s="49">
        <f>Z79</f>
        <v>1520</v>
      </c>
      <c r="AA81" s="50"/>
      <c r="AB81" s="221" t="s">
        <v>65</v>
      </c>
      <c r="AC81" s="52"/>
      <c r="AD81" s="49" t="s">
        <v>58</v>
      </c>
      <c r="AE81" s="49"/>
      <c r="AF81" s="53" t="s">
        <v>68</v>
      </c>
      <c r="AG81" s="46"/>
      <c r="AH81" s="54"/>
    </row>
    <row r="82" spans="1:34" ht="15.75" x14ac:dyDescent="0.25">
      <c r="A82" s="14" t="str">
        <f t="shared" si="34"/>
        <v>VW_CCCrafter_3_5_RS2450</v>
      </c>
      <c r="B82" s="14" t="str">
        <f t="shared" si="35"/>
        <v>VW_CCCrafter_3_5_RS24501034</v>
      </c>
      <c r="C82" s="42" t="s">
        <v>67</v>
      </c>
      <c r="D82" s="48" t="str">
        <f t="shared" ref="D82:K82" si="43">D79</f>
        <v>_</v>
      </c>
      <c r="E82" s="44" t="str">
        <f t="shared" si="43"/>
        <v>B</v>
      </c>
      <c r="F82" s="216" t="str">
        <f t="shared" si="43"/>
        <v>VW_CC</v>
      </c>
      <c r="G82" s="41" t="str">
        <f t="shared" si="43"/>
        <v>Crafter_3_5_RS</v>
      </c>
      <c r="H82" s="46" t="str">
        <f t="shared" si="43"/>
        <v>CC</v>
      </c>
      <c r="I82" s="47" t="str">
        <f t="shared" si="43"/>
        <v>Fixe</v>
      </c>
      <c r="J82" s="48" t="str">
        <f t="shared" si="43"/>
        <v>Non</v>
      </c>
      <c r="K82" s="46" t="str">
        <f t="shared" si="43"/>
        <v>Trady</v>
      </c>
      <c r="L82" s="46" t="str">
        <f t="shared" si="41"/>
        <v>AVP spécifique MBZ -VW 3S [2450] G303202 Ht1100</v>
      </c>
      <c r="M82" s="48">
        <f>M79</f>
        <v>1628</v>
      </c>
      <c r="N82" s="49">
        <f>N79</f>
        <v>125</v>
      </c>
      <c r="O82" s="49">
        <f>O79</f>
        <v>1416</v>
      </c>
      <c r="P82" s="49">
        <v>2450</v>
      </c>
      <c r="Q82" s="49">
        <v>930</v>
      </c>
      <c r="R82" s="49">
        <f t="shared" si="17"/>
        <v>1034</v>
      </c>
      <c r="S82" s="49" t="s">
        <v>50</v>
      </c>
      <c r="T82" s="50">
        <f t="shared" si="37"/>
        <v>1100</v>
      </c>
      <c r="U82" s="49">
        <v>530</v>
      </c>
      <c r="V82" s="50">
        <v>1050</v>
      </c>
      <c r="W82" s="49">
        <f>W79</f>
        <v>170</v>
      </c>
      <c r="X82" s="50">
        <f>X79</f>
        <v>1035</v>
      </c>
      <c r="Y82" s="49">
        <f>Y79</f>
        <v>2130</v>
      </c>
      <c r="Z82" s="49">
        <f>Z79</f>
        <v>1520</v>
      </c>
      <c r="AA82" s="50"/>
      <c r="AB82" s="221" t="s">
        <v>65</v>
      </c>
      <c r="AC82" s="52"/>
      <c r="AD82" s="49" t="s">
        <v>58</v>
      </c>
      <c r="AE82" s="49"/>
      <c r="AF82" s="53" t="s">
        <v>68</v>
      </c>
      <c r="AG82" s="46"/>
      <c r="AH82" s="54"/>
    </row>
    <row r="83" spans="1:34" ht="15.75" x14ac:dyDescent="0.25">
      <c r="A83" s="14" t="str">
        <f t="shared" si="34"/>
        <v>VW_CCCrafter_3_5_RS2500</v>
      </c>
      <c r="B83" s="14" t="str">
        <f t="shared" si="35"/>
        <v>VW_CCCrafter_3_5_RS25001084</v>
      </c>
      <c r="C83" s="42" t="s">
        <v>67</v>
      </c>
      <c r="D83" s="48" t="str">
        <f t="shared" ref="D83:K83" si="44">D79</f>
        <v>_</v>
      </c>
      <c r="E83" s="44" t="str">
        <f t="shared" si="44"/>
        <v>B</v>
      </c>
      <c r="F83" s="216" t="str">
        <f t="shared" si="44"/>
        <v>VW_CC</v>
      </c>
      <c r="G83" s="41" t="str">
        <f t="shared" si="44"/>
        <v>Crafter_3_5_RS</v>
      </c>
      <c r="H83" s="46" t="str">
        <f t="shared" si="44"/>
        <v>CC</v>
      </c>
      <c r="I83" s="47" t="str">
        <f t="shared" si="44"/>
        <v>Fixe</v>
      </c>
      <c r="J83" s="48" t="str">
        <f t="shared" si="44"/>
        <v>Non</v>
      </c>
      <c r="K83" s="46" t="str">
        <f t="shared" si="44"/>
        <v>Trady</v>
      </c>
      <c r="L83" s="46" t="str">
        <f t="shared" si="41"/>
        <v>AVP spécifique MBZ -VW 3S [2500] G303202 Ht1150</v>
      </c>
      <c r="M83" s="48">
        <f>M79</f>
        <v>1628</v>
      </c>
      <c r="N83" s="49">
        <f>N79</f>
        <v>125</v>
      </c>
      <c r="O83" s="49">
        <f>O79</f>
        <v>1416</v>
      </c>
      <c r="P83" s="49">
        <v>2500</v>
      </c>
      <c r="Q83" s="49">
        <v>980</v>
      </c>
      <c r="R83" s="49">
        <f t="shared" si="17"/>
        <v>1084</v>
      </c>
      <c r="S83" s="49"/>
      <c r="T83" s="50">
        <f t="shared" si="37"/>
        <v>1150</v>
      </c>
      <c r="U83" s="49">
        <v>530</v>
      </c>
      <c r="V83" s="50">
        <v>1050</v>
      </c>
      <c r="W83" s="49">
        <f>W79</f>
        <v>170</v>
      </c>
      <c r="X83" s="50">
        <f>X79</f>
        <v>1035</v>
      </c>
      <c r="Y83" s="49">
        <f>Y79</f>
        <v>2130</v>
      </c>
      <c r="Z83" s="49">
        <f>Z79</f>
        <v>1520</v>
      </c>
      <c r="AA83" s="50"/>
      <c r="AB83" s="221" t="s">
        <v>65</v>
      </c>
      <c r="AC83" s="52"/>
      <c r="AD83" s="49" t="s">
        <v>58</v>
      </c>
      <c r="AE83" s="49"/>
      <c r="AF83" s="53" t="s">
        <v>68</v>
      </c>
      <c r="AG83" s="46"/>
      <c r="AH83" s="54"/>
    </row>
    <row r="84" spans="1:34" ht="15.75" x14ac:dyDescent="0.25">
      <c r="A84" s="14" t="str">
        <f t="shared" si="34"/>
        <v>VW_CCCrafter_3_5_RJ2100</v>
      </c>
      <c r="B84" s="14" t="str">
        <f t="shared" si="35"/>
        <v>VW_CCCrafter_3_5_RJ2100629</v>
      </c>
      <c r="C84" s="42" t="s">
        <v>67</v>
      </c>
      <c r="D84" s="48" t="s">
        <v>50</v>
      </c>
      <c r="E84" s="44" t="str">
        <f>E74</f>
        <v>B</v>
      </c>
      <c r="F84" s="216" t="str">
        <f>F88</f>
        <v>VW_CC</v>
      </c>
      <c r="G84" s="41" t="str">
        <f>G88</f>
        <v>Crafter_3_5_RJ</v>
      </c>
      <c r="H84" s="46" t="str">
        <f>H88</f>
        <v>CC</v>
      </c>
      <c r="I84" s="47" t="str">
        <f>I88</f>
        <v>Fixe</v>
      </c>
      <c r="J84" s="48" t="s">
        <v>109</v>
      </c>
      <c r="K84" s="46" t="s">
        <v>64</v>
      </c>
      <c r="L84" s="46" t="str">
        <f>"AVP spécifique MBZ5 ["&amp;P84&amp;"] G303201 "&amp;"Ht"&amp;T84</f>
        <v>AVP spécifique MBZ5 [2100] G303201 Ht700</v>
      </c>
      <c r="M84" s="48">
        <f>M88</f>
        <v>1648</v>
      </c>
      <c r="N84" s="49">
        <f>N88</f>
        <v>90</v>
      </c>
      <c r="O84" s="24">
        <f>M84-N84-12-75</f>
        <v>1471</v>
      </c>
      <c r="P84" s="49">
        <v>2100</v>
      </c>
      <c r="Q84" s="49">
        <v>530</v>
      </c>
      <c r="R84" s="24">
        <f t="shared" si="17"/>
        <v>629</v>
      </c>
      <c r="S84" s="49" t="s">
        <v>50</v>
      </c>
      <c r="T84" s="50">
        <f t="shared" si="37"/>
        <v>700</v>
      </c>
      <c r="U84" s="49">
        <f>U88</f>
        <v>530</v>
      </c>
      <c r="V84" s="50">
        <v>800</v>
      </c>
      <c r="W84" s="49">
        <f>W88</f>
        <v>170</v>
      </c>
      <c r="X84" s="50">
        <f>X88</f>
        <v>1035</v>
      </c>
      <c r="Y84" s="49">
        <f>Y88</f>
        <v>2130</v>
      </c>
      <c r="Z84" s="49">
        <f>Z88</f>
        <v>1540</v>
      </c>
      <c r="AA84" s="50"/>
      <c r="AB84" s="221" t="s">
        <v>65</v>
      </c>
      <c r="AC84" s="52"/>
      <c r="AD84" s="49" t="s">
        <v>58</v>
      </c>
      <c r="AE84" s="49"/>
      <c r="AF84" s="53" t="s">
        <v>68</v>
      </c>
      <c r="AG84" s="46"/>
      <c r="AH84" s="40"/>
    </row>
    <row r="85" spans="1:34" ht="15.75" x14ac:dyDescent="0.25">
      <c r="A85" s="14" t="str">
        <f t="shared" si="34"/>
        <v>VW_CCCrafter_3_5_RJ2150</v>
      </c>
      <c r="B85" s="14" t="str">
        <f t="shared" si="35"/>
        <v>VW_CCCrafter_3_5_RJ2150679</v>
      </c>
      <c r="C85" s="42" t="s">
        <v>83</v>
      </c>
      <c r="D85" s="48" t="s">
        <v>50</v>
      </c>
      <c r="E85" s="44" t="str">
        <f>E74</f>
        <v>B</v>
      </c>
      <c r="F85" s="216" t="str">
        <f>F88</f>
        <v>VW_CC</v>
      </c>
      <c r="G85" s="41" t="str">
        <f>G88</f>
        <v>Crafter_3_5_RJ</v>
      </c>
      <c r="H85" s="46" t="str">
        <f>H88</f>
        <v>CC</v>
      </c>
      <c r="I85" s="47" t="str">
        <f>I88</f>
        <v>Fixe</v>
      </c>
      <c r="J85" s="48" t="s">
        <v>109</v>
      </c>
      <c r="K85" s="46" t="s">
        <v>64</v>
      </c>
      <c r="L85" s="46" t="str">
        <f t="shared" ref="L85:L87" si="45">"AVP spécifique MBZ5 ["&amp;P85&amp;"] G303201 "&amp;"Ht"&amp;T85</f>
        <v>AVP spécifique MBZ5 [2150] G303201 Ht750</v>
      </c>
      <c r="M85" s="48">
        <f>M88</f>
        <v>1648</v>
      </c>
      <c r="N85" s="49">
        <f>N88</f>
        <v>90</v>
      </c>
      <c r="O85" s="24">
        <f>M85-N85-12-75</f>
        <v>1471</v>
      </c>
      <c r="P85" s="49">
        <v>2150</v>
      </c>
      <c r="Q85" s="49">
        <v>580</v>
      </c>
      <c r="R85" s="24">
        <f t="shared" si="17"/>
        <v>679</v>
      </c>
      <c r="S85" s="49" t="s">
        <v>50</v>
      </c>
      <c r="T85" s="50">
        <f t="shared" si="37"/>
        <v>750</v>
      </c>
      <c r="U85" s="49">
        <f>U88</f>
        <v>530</v>
      </c>
      <c r="V85" s="50">
        <v>800</v>
      </c>
      <c r="W85" s="49">
        <f>W88</f>
        <v>170</v>
      </c>
      <c r="X85" s="50">
        <f>X88</f>
        <v>1035</v>
      </c>
      <c r="Y85" s="49">
        <f>Y88</f>
        <v>2130</v>
      </c>
      <c r="Z85" s="49">
        <f>Z88</f>
        <v>1540</v>
      </c>
      <c r="AA85" s="50"/>
      <c r="AB85" s="221" t="s">
        <v>65</v>
      </c>
      <c r="AC85" s="52"/>
      <c r="AD85" s="49" t="s">
        <v>58</v>
      </c>
      <c r="AE85" s="49"/>
      <c r="AF85" s="53" t="s">
        <v>68</v>
      </c>
      <c r="AG85" s="46"/>
      <c r="AH85" s="40"/>
    </row>
    <row r="86" spans="1:34" ht="15.75" x14ac:dyDescent="0.25">
      <c r="A86" s="14" t="str">
        <f t="shared" si="34"/>
        <v>VW_CCCrafter_3_5_RJ2200</v>
      </c>
      <c r="B86" s="14" t="str">
        <f t="shared" si="35"/>
        <v>VW_CCCrafter_3_5_RJ2200729</v>
      </c>
      <c r="C86" s="42" t="s">
        <v>67</v>
      </c>
      <c r="D86" s="48" t="s">
        <v>50</v>
      </c>
      <c r="E86" s="44" t="str">
        <f>E74</f>
        <v>B</v>
      </c>
      <c r="F86" s="216" t="str">
        <f>F88</f>
        <v>VW_CC</v>
      </c>
      <c r="G86" s="41" t="str">
        <f>G88</f>
        <v>Crafter_3_5_RJ</v>
      </c>
      <c r="H86" s="46" t="str">
        <f>H88</f>
        <v>CC</v>
      </c>
      <c r="I86" s="47" t="str">
        <f>I88</f>
        <v>Fixe</v>
      </c>
      <c r="J86" s="48" t="s">
        <v>109</v>
      </c>
      <c r="K86" s="46" t="s">
        <v>64</v>
      </c>
      <c r="L86" s="46" t="str">
        <f t="shared" si="45"/>
        <v>AVP spécifique MBZ5 [2200] G303201 Ht800</v>
      </c>
      <c r="M86" s="48">
        <f>M88</f>
        <v>1648</v>
      </c>
      <c r="N86" s="49">
        <f>N88</f>
        <v>90</v>
      </c>
      <c r="O86" s="24">
        <f>M86-N86-12-75</f>
        <v>1471</v>
      </c>
      <c r="P86" s="49">
        <v>2200</v>
      </c>
      <c r="Q86" s="49">
        <v>630</v>
      </c>
      <c r="R86" s="24">
        <f t="shared" si="17"/>
        <v>729</v>
      </c>
      <c r="S86" s="49"/>
      <c r="T86" s="50">
        <f t="shared" si="37"/>
        <v>800</v>
      </c>
      <c r="U86" s="49">
        <f>U88</f>
        <v>530</v>
      </c>
      <c r="V86" s="50">
        <v>800</v>
      </c>
      <c r="W86" s="49">
        <f>W88</f>
        <v>170</v>
      </c>
      <c r="X86" s="50">
        <f>X88</f>
        <v>1035</v>
      </c>
      <c r="Y86" s="49">
        <f>Y88</f>
        <v>2130</v>
      </c>
      <c r="Z86" s="49">
        <f>Z88</f>
        <v>1540</v>
      </c>
      <c r="AA86" s="50"/>
      <c r="AB86" s="221" t="s">
        <v>65</v>
      </c>
      <c r="AC86" s="52"/>
      <c r="AD86" s="49" t="s">
        <v>58</v>
      </c>
      <c r="AE86" s="49"/>
      <c r="AF86" s="53" t="s">
        <v>68</v>
      </c>
      <c r="AG86" s="46"/>
      <c r="AH86" s="40"/>
    </row>
    <row r="87" spans="1:34" ht="15.75" x14ac:dyDescent="0.25">
      <c r="A87" s="14" t="str">
        <f t="shared" si="34"/>
        <v>VW_CCCrafter_3_5_RJ2250</v>
      </c>
      <c r="B87" s="14" t="str">
        <f t="shared" si="35"/>
        <v>VW_CCCrafter_3_5_RJ2250779</v>
      </c>
      <c r="C87" s="42" t="s">
        <v>67</v>
      </c>
      <c r="D87" s="48" t="s">
        <v>50</v>
      </c>
      <c r="E87" s="44" t="str">
        <f>E74</f>
        <v>B</v>
      </c>
      <c r="F87" s="216" t="str">
        <f>F88</f>
        <v>VW_CC</v>
      </c>
      <c r="G87" s="41" t="str">
        <f>G88</f>
        <v>Crafter_3_5_RJ</v>
      </c>
      <c r="H87" s="46" t="str">
        <f>H88</f>
        <v>CC</v>
      </c>
      <c r="I87" s="47" t="str">
        <f>I88</f>
        <v>Fixe</v>
      </c>
      <c r="J87" s="48" t="s">
        <v>109</v>
      </c>
      <c r="K87" s="46" t="s">
        <v>64</v>
      </c>
      <c r="L87" s="46" t="str">
        <f t="shared" si="45"/>
        <v>AVP spécifique MBZ5 [2250] G303201 Ht850</v>
      </c>
      <c r="M87" s="48">
        <f>M88</f>
        <v>1648</v>
      </c>
      <c r="N87" s="49">
        <f>N88</f>
        <v>90</v>
      </c>
      <c r="O87" s="24">
        <f>M87-N87-12-75</f>
        <v>1471</v>
      </c>
      <c r="P87" s="49">
        <v>2250</v>
      </c>
      <c r="Q87" s="49">
        <v>680</v>
      </c>
      <c r="R87" s="24">
        <f t="shared" si="17"/>
        <v>779</v>
      </c>
      <c r="S87" s="49" t="s">
        <v>50</v>
      </c>
      <c r="T87" s="50">
        <f t="shared" si="37"/>
        <v>850</v>
      </c>
      <c r="U87" s="49">
        <f>U88</f>
        <v>530</v>
      </c>
      <c r="V87" s="50">
        <v>800</v>
      </c>
      <c r="W87" s="49">
        <f>W88</f>
        <v>170</v>
      </c>
      <c r="X87" s="50">
        <f>X88</f>
        <v>1035</v>
      </c>
      <c r="Y87" s="49">
        <f>Y88</f>
        <v>2130</v>
      </c>
      <c r="Z87" s="49">
        <f>Z88</f>
        <v>1540</v>
      </c>
      <c r="AA87" s="50"/>
      <c r="AB87" s="221" t="s">
        <v>65</v>
      </c>
      <c r="AC87" s="52"/>
      <c r="AD87" s="49" t="s">
        <v>58</v>
      </c>
      <c r="AE87" s="49"/>
      <c r="AF87" s="53" t="s">
        <v>68</v>
      </c>
      <c r="AG87" s="46"/>
      <c r="AH87" s="40"/>
    </row>
    <row r="88" spans="1:34" ht="15.75" x14ac:dyDescent="0.25">
      <c r="A88" s="14" t="str">
        <f t="shared" si="34"/>
        <v>VW_CCCrafter_3_5_RJ2300</v>
      </c>
      <c r="B88" s="14" t="str">
        <f t="shared" si="35"/>
        <v>VW_CCCrafter_3_5_RJ2300829</v>
      </c>
      <c r="C88" s="55" t="s">
        <v>69</v>
      </c>
      <c r="D88" s="63" t="s">
        <v>50</v>
      </c>
      <c r="E88" s="57" t="str">
        <f>E74</f>
        <v>B</v>
      </c>
      <c r="F88" s="207" t="s">
        <v>136</v>
      </c>
      <c r="G88" s="212" t="s">
        <v>137</v>
      </c>
      <c r="H88" s="213" t="s">
        <v>52</v>
      </c>
      <c r="I88" s="214" t="s">
        <v>53</v>
      </c>
      <c r="J88" s="210" t="s">
        <v>109</v>
      </c>
      <c r="K88" s="213" t="s">
        <v>64</v>
      </c>
      <c r="L88" s="213" t="s">
        <v>140</v>
      </c>
      <c r="M88" s="210">
        <v>1648</v>
      </c>
      <c r="N88" s="36">
        <v>90</v>
      </c>
      <c r="O88" s="24">
        <f>M88-N88-12-75</f>
        <v>1471</v>
      </c>
      <c r="P88" s="36">
        <v>2300</v>
      </c>
      <c r="Q88" s="36">
        <v>760</v>
      </c>
      <c r="R88" s="24">
        <f t="shared" si="17"/>
        <v>829</v>
      </c>
      <c r="S88" s="36">
        <v>715</v>
      </c>
      <c r="T88" s="66">
        <f t="shared" si="37"/>
        <v>930</v>
      </c>
      <c r="U88" s="36">
        <v>530</v>
      </c>
      <c r="V88" s="215">
        <v>800</v>
      </c>
      <c r="W88" s="36">
        <v>170</v>
      </c>
      <c r="X88" s="215">
        <v>1035</v>
      </c>
      <c r="Y88" s="36">
        <v>2130</v>
      </c>
      <c r="Z88" s="36">
        <v>1540</v>
      </c>
      <c r="AA88" s="215" t="s">
        <v>70</v>
      </c>
      <c r="AB88" s="208" t="s">
        <v>65</v>
      </c>
      <c r="AC88" s="27" t="s">
        <v>71</v>
      </c>
      <c r="AD88" s="49" t="s">
        <v>58</v>
      </c>
      <c r="AE88" s="49"/>
      <c r="AF88" s="39" t="s">
        <v>68</v>
      </c>
      <c r="AG88" s="33"/>
      <c r="AH88" s="40"/>
    </row>
    <row r="89" spans="1:34" ht="15.75" x14ac:dyDescent="0.25">
      <c r="A89" s="14" t="str">
        <f t="shared" si="34"/>
        <v>VW_CCCrafter_3_5_RJ2350</v>
      </c>
      <c r="B89" s="14" t="str">
        <f t="shared" si="35"/>
        <v>VW_CCCrafter_3_5_RJ2350879</v>
      </c>
      <c r="C89" s="42" t="s">
        <v>67</v>
      </c>
      <c r="D89" s="48" t="str">
        <f t="shared" ref="D89:K89" si="46">D88</f>
        <v>_</v>
      </c>
      <c r="E89" s="44" t="str">
        <f>E88</f>
        <v>B</v>
      </c>
      <c r="F89" s="216" t="str">
        <f t="shared" si="46"/>
        <v>VW_CC</v>
      </c>
      <c r="G89" s="41" t="str">
        <f t="shared" si="46"/>
        <v>Crafter_3_5_RJ</v>
      </c>
      <c r="H89" s="46" t="str">
        <f t="shared" si="46"/>
        <v>CC</v>
      </c>
      <c r="I89" s="47" t="str">
        <f t="shared" si="46"/>
        <v>Fixe</v>
      </c>
      <c r="J89" s="48" t="str">
        <f t="shared" si="46"/>
        <v>Non</v>
      </c>
      <c r="K89" s="46" t="str">
        <f t="shared" si="46"/>
        <v>Trady</v>
      </c>
      <c r="L89" s="46" t="str">
        <f>"AVP spécifique-MBZ5 ["&amp;P89&amp;"] G303201 "&amp;"Ht"&amp;T89</f>
        <v>AVP spécifique-MBZ5 [2350] G303201 Ht950</v>
      </c>
      <c r="M89" s="48">
        <f>M88</f>
        <v>1648</v>
      </c>
      <c r="N89" s="49">
        <f>N88</f>
        <v>90</v>
      </c>
      <c r="O89" s="49">
        <f>O88</f>
        <v>1471</v>
      </c>
      <c r="P89" s="49">
        <v>2350</v>
      </c>
      <c r="Q89" s="49">
        <v>780</v>
      </c>
      <c r="R89" s="49">
        <f t="shared" si="17"/>
        <v>879</v>
      </c>
      <c r="S89" s="49" t="s">
        <v>50</v>
      </c>
      <c r="T89" s="50">
        <f t="shared" si="37"/>
        <v>950</v>
      </c>
      <c r="U89" s="49">
        <v>530</v>
      </c>
      <c r="V89" s="50">
        <v>800</v>
      </c>
      <c r="W89" s="49">
        <f>W88</f>
        <v>170</v>
      </c>
      <c r="X89" s="50">
        <f>X88</f>
        <v>1035</v>
      </c>
      <c r="Y89" s="49">
        <f>Y88</f>
        <v>2130</v>
      </c>
      <c r="Z89" s="49">
        <v>1540</v>
      </c>
      <c r="AA89" s="50"/>
      <c r="AB89" s="51" t="s">
        <v>65</v>
      </c>
      <c r="AC89" s="52"/>
      <c r="AD89" s="49" t="s">
        <v>58</v>
      </c>
      <c r="AE89" s="49"/>
      <c r="AF89" s="53" t="s">
        <v>68</v>
      </c>
      <c r="AG89" s="46"/>
      <c r="AH89" s="40"/>
    </row>
    <row r="90" spans="1:34" ht="15.75" x14ac:dyDescent="0.25">
      <c r="A90" s="14" t="str">
        <f t="shared" si="34"/>
        <v>VW_CCCrafter_3_5_RJ2400</v>
      </c>
      <c r="B90" s="14" t="str">
        <f t="shared" si="35"/>
        <v>VW_CCCrafter_3_5_RJ2400929</v>
      </c>
      <c r="C90" s="42" t="s">
        <v>67</v>
      </c>
      <c r="D90" s="48" t="str">
        <f t="shared" ref="D90:K90" si="47">D88</f>
        <v>_</v>
      </c>
      <c r="E90" s="44" t="str">
        <f t="shared" si="47"/>
        <v>B</v>
      </c>
      <c r="F90" s="216" t="str">
        <f t="shared" si="47"/>
        <v>VW_CC</v>
      </c>
      <c r="G90" s="41" t="str">
        <f t="shared" si="47"/>
        <v>Crafter_3_5_RJ</v>
      </c>
      <c r="H90" s="46" t="str">
        <f t="shared" si="47"/>
        <v>CC</v>
      </c>
      <c r="I90" s="47" t="str">
        <f t="shared" si="47"/>
        <v>Fixe</v>
      </c>
      <c r="J90" s="48" t="str">
        <f t="shared" si="47"/>
        <v>Non</v>
      </c>
      <c r="K90" s="46" t="str">
        <f t="shared" si="47"/>
        <v>Trady</v>
      </c>
      <c r="L90" s="46" t="str">
        <f t="shared" ref="L90:L92" si="48">"AVP spécifique-MBZ5 ["&amp;P90&amp;"] G303201 "&amp;"Ht"&amp;T90</f>
        <v>AVP spécifique-MBZ5 [2400] G303201 Ht1000</v>
      </c>
      <c r="M90" s="48">
        <f>M88</f>
        <v>1648</v>
      </c>
      <c r="N90" s="49">
        <f>N88</f>
        <v>90</v>
      </c>
      <c r="O90" s="49">
        <f>O88</f>
        <v>1471</v>
      </c>
      <c r="P90" s="49">
        <v>2400</v>
      </c>
      <c r="Q90" s="49">
        <v>830</v>
      </c>
      <c r="R90" s="49">
        <f t="shared" si="17"/>
        <v>929</v>
      </c>
      <c r="S90" s="49" t="s">
        <v>50</v>
      </c>
      <c r="T90" s="50">
        <f t="shared" si="37"/>
        <v>1000</v>
      </c>
      <c r="U90" s="49">
        <v>530</v>
      </c>
      <c r="V90" s="50">
        <v>1050</v>
      </c>
      <c r="W90" s="49">
        <f>W88</f>
        <v>170</v>
      </c>
      <c r="X90" s="50">
        <f>X88</f>
        <v>1035</v>
      </c>
      <c r="Y90" s="49">
        <f>Y88</f>
        <v>2130</v>
      </c>
      <c r="Z90" s="49">
        <f>Z88</f>
        <v>1540</v>
      </c>
      <c r="AA90" s="50"/>
      <c r="AB90" s="51" t="s">
        <v>65</v>
      </c>
      <c r="AC90" s="52"/>
      <c r="AD90" s="49" t="s">
        <v>58</v>
      </c>
      <c r="AE90" s="49"/>
      <c r="AF90" s="53" t="s">
        <v>68</v>
      </c>
      <c r="AG90" s="46"/>
      <c r="AH90" s="40"/>
    </row>
    <row r="91" spans="1:34" ht="15.75" x14ac:dyDescent="0.25">
      <c r="A91" s="14" t="str">
        <f t="shared" si="34"/>
        <v>VW_CCCrafter_3_5_RJ2450</v>
      </c>
      <c r="B91" s="14" t="str">
        <f t="shared" si="35"/>
        <v>VW_CCCrafter_3_5_RJ2450979</v>
      </c>
      <c r="C91" s="42" t="s">
        <v>67</v>
      </c>
      <c r="D91" s="48" t="str">
        <f t="shared" ref="D91:K91" si="49">D88</f>
        <v>_</v>
      </c>
      <c r="E91" s="44" t="str">
        <f t="shared" si="49"/>
        <v>B</v>
      </c>
      <c r="F91" s="216" t="str">
        <f t="shared" si="49"/>
        <v>VW_CC</v>
      </c>
      <c r="G91" s="41" t="str">
        <f t="shared" si="49"/>
        <v>Crafter_3_5_RJ</v>
      </c>
      <c r="H91" s="46" t="str">
        <f t="shared" si="49"/>
        <v>CC</v>
      </c>
      <c r="I91" s="47" t="str">
        <f t="shared" si="49"/>
        <v>Fixe</v>
      </c>
      <c r="J91" s="48" t="str">
        <f t="shared" si="49"/>
        <v>Non</v>
      </c>
      <c r="K91" s="46" t="str">
        <f t="shared" si="49"/>
        <v>Trady</v>
      </c>
      <c r="L91" s="46" t="str">
        <f t="shared" si="48"/>
        <v>AVP spécifique-MBZ5 [2450] G303201 Ht1050</v>
      </c>
      <c r="M91" s="48">
        <f>M88</f>
        <v>1648</v>
      </c>
      <c r="N91" s="49">
        <f>N88</f>
        <v>90</v>
      </c>
      <c r="O91" s="49">
        <f>O88</f>
        <v>1471</v>
      </c>
      <c r="P91" s="49">
        <v>2450</v>
      </c>
      <c r="Q91" s="49">
        <v>880</v>
      </c>
      <c r="R91" s="49">
        <f t="shared" si="17"/>
        <v>979</v>
      </c>
      <c r="S91" s="49" t="s">
        <v>50</v>
      </c>
      <c r="T91" s="50">
        <f t="shared" si="37"/>
        <v>1050</v>
      </c>
      <c r="U91" s="49">
        <v>530</v>
      </c>
      <c r="V91" s="50">
        <v>1050</v>
      </c>
      <c r="W91" s="49">
        <f>W88</f>
        <v>170</v>
      </c>
      <c r="X91" s="50">
        <f>X88</f>
        <v>1035</v>
      </c>
      <c r="Y91" s="49">
        <f>Y88</f>
        <v>2130</v>
      </c>
      <c r="Z91" s="49">
        <f>Z88</f>
        <v>1540</v>
      </c>
      <c r="AA91" s="50"/>
      <c r="AB91" s="51" t="s">
        <v>65</v>
      </c>
      <c r="AC91" s="52"/>
      <c r="AD91" s="49" t="s">
        <v>58</v>
      </c>
      <c r="AE91" s="49"/>
      <c r="AF91" s="53" t="s">
        <v>68</v>
      </c>
      <c r="AG91" s="46"/>
      <c r="AH91" s="40"/>
    </row>
    <row r="92" spans="1:34" ht="15.75" x14ac:dyDescent="0.25">
      <c r="A92" s="14" t="str">
        <f t="shared" si="34"/>
        <v>VW_CCCrafter_3_5_RJ2500</v>
      </c>
      <c r="B92" s="14" t="str">
        <f t="shared" si="35"/>
        <v>VW_CCCrafter_3_5_RJ25001029</v>
      </c>
      <c r="C92" s="42" t="s">
        <v>67</v>
      </c>
      <c r="D92" s="48" t="str">
        <f t="shared" ref="D92:K92" si="50">D88</f>
        <v>_</v>
      </c>
      <c r="E92" s="44" t="str">
        <f t="shared" si="50"/>
        <v>B</v>
      </c>
      <c r="F92" s="216" t="str">
        <f t="shared" si="50"/>
        <v>VW_CC</v>
      </c>
      <c r="G92" s="41" t="str">
        <f t="shared" si="50"/>
        <v>Crafter_3_5_RJ</v>
      </c>
      <c r="H92" s="46" t="str">
        <f t="shared" si="50"/>
        <v>CC</v>
      </c>
      <c r="I92" s="47" t="str">
        <f t="shared" si="50"/>
        <v>Fixe</v>
      </c>
      <c r="J92" s="48" t="str">
        <f t="shared" si="50"/>
        <v>Non</v>
      </c>
      <c r="K92" s="46" t="str">
        <f t="shared" si="50"/>
        <v>Trady</v>
      </c>
      <c r="L92" s="46" t="str">
        <f t="shared" si="48"/>
        <v>AVP spécifique-MBZ5 [2500] G303201 Ht1100</v>
      </c>
      <c r="M92" s="48">
        <f>M88</f>
        <v>1648</v>
      </c>
      <c r="N92" s="49">
        <f>N88</f>
        <v>90</v>
      </c>
      <c r="O92" s="49">
        <f>O88</f>
        <v>1471</v>
      </c>
      <c r="P92" s="49">
        <v>2500</v>
      </c>
      <c r="Q92" s="49">
        <v>930</v>
      </c>
      <c r="R92" s="49">
        <f t="shared" si="17"/>
        <v>1029</v>
      </c>
      <c r="S92" s="49" t="s">
        <v>50</v>
      </c>
      <c r="T92" s="50">
        <f t="shared" si="37"/>
        <v>1100</v>
      </c>
      <c r="U92" s="49">
        <v>530</v>
      </c>
      <c r="V92" s="50">
        <v>1050</v>
      </c>
      <c r="W92" s="49">
        <f>W88</f>
        <v>170</v>
      </c>
      <c r="X92" s="50">
        <f>X88</f>
        <v>1035</v>
      </c>
      <c r="Y92" s="49">
        <f>Y88</f>
        <v>2130</v>
      </c>
      <c r="Z92" s="49">
        <f>Z88</f>
        <v>1540</v>
      </c>
      <c r="AA92" s="50"/>
      <c r="AB92" s="51" t="s">
        <v>65</v>
      </c>
      <c r="AC92" s="52"/>
      <c r="AD92" s="49" t="s">
        <v>58</v>
      </c>
      <c r="AE92" s="49"/>
      <c r="AF92" s="53" t="s">
        <v>68</v>
      </c>
      <c r="AG92" s="46"/>
      <c r="AH92" s="40"/>
    </row>
    <row r="93" spans="1:34" ht="15.75" x14ac:dyDescent="0.25">
      <c r="A93" s="14" t="str">
        <f t="shared" si="34"/>
        <v>VW_CCCrafter_3_5_RS2300</v>
      </c>
      <c r="B93" s="14" t="str">
        <f t="shared" si="35"/>
        <v>VW_CCCrafter_3_5_RS2300884</v>
      </c>
      <c r="C93" s="267" t="s">
        <v>77</v>
      </c>
      <c r="D93" s="268" t="s">
        <v>132</v>
      </c>
      <c r="E93" s="90" t="s">
        <v>79</v>
      </c>
      <c r="F93" s="269" t="s">
        <v>136</v>
      </c>
      <c r="G93" s="92" t="s">
        <v>139</v>
      </c>
      <c r="H93" s="93" t="s">
        <v>52</v>
      </c>
      <c r="I93" s="94" t="s">
        <v>53</v>
      </c>
      <c r="J93" s="89" t="s">
        <v>109</v>
      </c>
      <c r="K93" s="95" t="s">
        <v>50</v>
      </c>
      <c r="L93" s="93" t="s">
        <v>133</v>
      </c>
      <c r="M93" s="89">
        <v>1628</v>
      </c>
      <c r="N93" s="270">
        <v>125</v>
      </c>
      <c r="O93" s="96">
        <f>M93-N93-12-75</f>
        <v>1416</v>
      </c>
      <c r="P93" s="96">
        <v>2300</v>
      </c>
      <c r="Q93" s="96" t="s">
        <v>80</v>
      </c>
      <c r="R93" s="96">
        <f t="shared" si="17"/>
        <v>884</v>
      </c>
      <c r="S93" s="96" t="s">
        <v>81</v>
      </c>
      <c r="T93" s="97" t="s">
        <v>50</v>
      </c>
      <c r="U93" s="96" t="s">
        <v>50</v>
      </c>
      <c r="V93" s="97" t="s">
        <v>50</v>
      </c>
      <c r="W93" s="96">
        <v>25</v>
      </c>
      <c r="X93" s="97">
        <v>1080</v>
      </c>
      <c r="Y93" s="96">
        <v>2120</v>
      </c>
      <c r="Z93" s="96"/>
      <c r="AA93" s="97" t="s">
        <v>50</v>
      </c>
      <c r="AB93" s="98" t="s">
        <v>65</v>
      </c>
      <c r="AC93" s="271" t="s">
        <v>50</v>
      </c>
      <c r="AD93" s="96" t="s">
        <v>82</v>
      </c>
      <c r="AE93" s="96"/>
      <c r="AF93" s="100"/>
      <c r="AG93" s="96"/>
      <c r="AH93" s="98"/>
    </row>
    <row r="94" spans="1:34" ht="15.75" x14ac:dyDescent="0.25">
      <c r="A94" s="14" t="str">
        <f t="shared" si="34"/>
        <v>VW_CCCrafter_3_5_RJ2300</v>
      </c>
      <c r="B94" s="14" t="str">
        <f t="shared" si="35"/>
        <v>VW_CCCrafter_3_5_RJ2300829</v>
      </c>
      <c r="C94" s="267" t="s">
        <v>77</v>
      </c>
      <c r="D94" s="268" t="s">
        <v>134</v>
      </c>
      <c r="E94" s="90" t="str">
        <f>E93</f>
        <v>D</v>
      </c>
      <c r="F94" s="269" t="s">
        <v>136</v>
      </c>
      <c r="G94" s="92" t="s">
        <v>137</v>
      </c>
      <c r="H94" s="93" t="s">
        <v>52</v>
      </c>
      <c r="I94" s="94" t="s">
        <v>53</v>
      </c>
      <c r="J94" s="89" t="s">
        <v>109</v>
      </c>
      <c r="K94" s="95" t="s">
        <v>50</v>
      </c>
      <c r="L94" s="93" t="s">
        <v>135</v>
      </c>
      <c r="M94" s="89">
        <v>1648</v>
      </c>
      <c r="N94" s="270">
        <v>90</v>
      </c>
      <c r="O94" s="96">
        <f>M94-N94-12-75</f>
        <v>1471</v>
      </c>
      <c r="P94" s="96">
        <v>2300</v>
      </c>
      <c r="Q94" s="96" t="s">
        <v>80</v>
      </c>
      <c r="R94" s="96">
        <f t="shared" si="17"/>
        <v>829</v>
      </c>
      <c r="S94" s="96" t="s">
        <v>81</v>
      </c>
      <c r="T94" s="97" t="s">
        <v>50</v>
      </c>
      <c r="U94" s="96" t="s">
        <v>50</v>
      </c>
      <c r="V94" s="97" t="s">
        <v>50</v>
      </c>
      <c r="W94" s="96">
        <v>25</v>
      </c>
      <c r="X94" s="97">
        <v>1080</v>
      </c>
      <c r="Y94" s="96">
        <v>2120</v>
      </c>
      <c r="Z94" s="96"/>
      <c r="AA94" s="97" t="s">
        <v>50</v>
      </c>
      <c r="AB94" s="98" t="s">
        <v>65</v>
      </c>
      <c r="AC94" s="271" t="s">
        <v>50</v>
      </c>
      <c r="AD94" s="96" t="s">
        <v>82</v>
      </c>
      <c r="AE94" s="96"/>
      <c r="AF94" s="100"/>
      <c r="AG94" s="96"/>
      <c r="AH94" s="98"/>
    </row>
    <row r="95" spans="1:34" ht="15.75" x14ac:dyDescent="0.25">
      <c r="A95" s="14" t="str">
        <f t="shared" si="34"/>
        <v>VW_CCCrafter_3_52500</v>
      </c>
      <c r="B95" s="14" t="str">
        <f t="shared" si="35"/>
        <v>VW_CCCrafter_3_525001029</v>
      </c>
      <c r="C95" s="286" t="s">
        <v>74</v>
      </c>
      <c r="D95" s="287" t="str">
        <f t="shared" ref="D95:D105" si="51">"24.315."&amp;Q95</f>
        <v>24.315.1000</v>
      </c>
      <c r="E95" s="287" t="s">
        <v>75</v>
      </c>
      <c r="F95" s="288" t="s">
        <v>136</v>
      </c>
      <c r="G95" s="289" t="s">
        <v>141</v>
      </c>
      <c r="H95" s="290" t="s">
        <v>52</v>
      </c>
      <c r="I95" s="291" t="s">
        <v>53</v>
      </c>
      <c r="J95" s="292" t="s">
        <v>109</v>
      </c>
      <c r="K95" s="293" t="s">
        <v>50</v>
      </c>
      <c r="L95" s="290" t="s">
        <v>93</v>
      </c>
      <c r="M95" s="292">
        <v>1648</v>
      </c>
      <c r="N95" s="294">
        <v>90</v>
      </c>
      <c r="O95" s="295">
        <f t="shared" ref="O95:O120" si="52">M95-N95-12-75</f>
        <v>1471</v>
      </c>
      <c r="P95" s="294">
        <v>2500</v>
      </c>
      <c r="Q95" s="294">
        <v>1000</v>
      </c>
      <c r="R95" s="294">
        <f t="shared" si="17"/>
        <v>1029</v>
      </c>
      <c r="S95" s="294">
        <v>930</v>
      </c>
      <c r="T95" s="296">
        <f t="shared" ref="T95:T157" si="53">Q95+W95</f>
        <v>1050</v>
      </c>
      <c r="U95" s="294" t="s">
        <v>50</v>
      </c>
      <c r="V95" s="296" t="s">
        <v>50</v>
      </c>
      <c r="W95" s="294">
        <v>50</v>
      </c>
      <c r="X95" s="296" t="s">
        <v>50</v>
      </c>
      <c r="Y95" s="294">
        <v>2080</v>
      </c>
      <c r="Z95" s="294">
        <f t="shared" ref="Z95:Z96" si="54">P95-Q95</f>
        <v>1500</v>
      </c>
      <c r="AA95" s="296"/>
      <c r="AB95" s="297" t="s">
        <v>65</v>
      </c>
      <c r="AC95" s="298" t="s">
        <v>50</v>
      </c>
      <c r="AD95" s="294" t="s">
        <v>76</v>
      </c>
      <c r="AE95" s="294"/>
      <c r="AF95" s="299"/>
      <c r="AG95" s="294"/>
      <c r="AH95" s="297"/>
    </row>
    <row r="96" spans="1:34" ht="15.75" x14ac:dyDescent="0.25">
      <c r="A96" s="14" t="str">
        <f t="shared" si="34"/>
        <v>VW_CCCrafter_3_52450</v>
      </c>
      <c r="B96" s="14" t="str">
        <f t="shared" si="35"/>
        <v>VW_CCCrafter_3_52450979</v>
      </c>
      <c r="C96" s="300" t="s">
        <v>74</v>
      </c>
      <c r="D96" s="155" t="str">
        <f t="shared" si="51"/>
        <v>24.315.950</v>
      </c>
      <c r="E96" s="155" t="str">
        <f>E95</f>
        <v>C</v>
      </c>
      <c r="F96" s="301" t="s">
        <v>136</v>
      </c>
      <c r="G96" s="157" t="s">
        <v>141</v>
      </c>
      <c r="H96" s="158" t="s">
        <v>52</v>
      </c>
      <c r="I96" s="159" t="s">
        <v>53</v>
      </c>
      <c r="J96" s="160" t="s">
        <v>109</v>
      </c>
      <c r="K96" s="302" t="s">
        <v>50</v>
      </c>
      <c r="L96" s="158" t="s">
        <v>93</v>
      </c>
      <c r="M96" s="160">
        <v>1648</v>
      </c>
      <c r="N96" s="161">
        <v>90</v>
      </c>
      <c r="O96" s="303">
        <f t="shared" si="52"/>
        <v>1471</v>
      </c>
      <c r="P96" s="161">
        <v>2450</v>
      </c>
      <c r="Q96" s="161">
        <v>950</v>
      </c>
      <c r="R96" s="161">
        <f t="shared" si="3"/>
        <v>979</v>
      </c>
      <c r="S96" s="161" t="s">
        <v>50</v>
      </c>
      <c r="T96" s="163">
        <f t="shared" si="53"/>
        <v>1000</v>
      </c>
      <c r="U96" s="161" t="s">
        <v>50</v>
      </c>
      <c r="V96" s="163" t="s">
        <v>50</v>
      </c>
      <c r="W96" s="161">
        <v>50</v>
      </c>
      <c r="X96" s="163" t="s">
        <v>50</v>
      </c>
      <c r="Y96" s="161">
        <v>2080</v>
      </c>
      <c r="Z96" s="161">
        <f t="shared" si="54"/>
        <v>1500</v>
      </c>
      <c r="AA96" s="163"/>
      <c r="AB96" s="165" t="s">
        <v>65</v>
      </c>
      <c r="AC96" s="304" t="s">
        <v>50</v>
      </c>
      <c r="AD96" s="161" t="s">
        <v>76</v>
      </c>
      <c r="AE96" s="161"/>
      <c r="AF96" s="305"/>
      <c r="AG96" s="161"/>
      <c r="AH96" s="165"/>
    </row>
    <row r="97" spans="1:34" ht="15.75" x14ac:dyDescent="0.25">
      <c r="A97" s="14" t="str">
        <f t="shared" si="34"/>
        <v>VW_CCCrafter_3_52400</v>
      </c>
      <c r="B97" s="14" t="str">
        <f t="shared" si="35"/>
        <v>VW_CCCrafter_3_52400929</v>
      </c>
      <c r="C97" s="153" t="s">
        <v>74</v>
      </c>
      <c r="D97" s="155" t="str">
        <f t="shared" si="51"/>
        <v>24.315.900</v>
      </c>
      <c r="E97" s="155" t="str">
        <f>E95</f>
        <v>C</v>
      </c>
      <c r="F97" s="301" t="s">
        <v>136</v>
      </c>
      <c r="G97" s="157" t="s">
        <v>141</v>
      </c>
      <c r="H97" s="158" t="s">
        <v>52</v>
      </c>
      <c r="I97" s="159" t="s">
        <v>53</v>
      </c>
      <c r="J97" s="160" t="s">
        <v>109</v>
      </c>
      <c r="K97" s="302" t="s">
        <v>50</v>
      </c>
      <c r="L97" s="158" t="s">
        <v>93</v>
      </c>
      <c r="M97" s="160">
        <v>1648</v>
      </c>
      <c r="N97" s="161">
        <v>90</v>
      </c>
      <c r="O97" s="303">
        <f t="shared" si="52"/>
        <v>1471</v>
      </c>
      <c r="P97" s="162">
        <v>2400</v>
      </c>
      <c r="Q97" s="161">
        <v>900</v>
      </c>
      <c r="R97" s="161">
        <f t="shared" si="3"/>
        <v>929</v>
      </c>
      <c r="S97" s="161" t="s">
        <v>50</v>
      </c>
      <c r="T97" s="163">
        <f t="shared" si="53"/>
        <v>950</v>
      </c>
      <c r="U97" s="161" t="s">
        <v>50</v>
      </c>
      <c r="V97" s="163" t="s">
        <v>50</v>
      </c>
      <c r="W97" s="161">
        <v>50</v>
      </c>
      <c r="X97" s="163" t="s">
        <v>50</v>
      </c>
      <c r="Y97" s="161">
        <v>2080</v>
      </c>
      <c r="Z97" s="161">
        <f>P97-Q97</f>
        <v>1500</v>
      </c>
      <c r="AA97" s="163" t="s">
        <v>50</v>
      </c>
      <c r="AB97" s="165" t="s">
        <v>126</v>
      </c>
      <c r="AC97" s="306" t="s">
        <v>50</v>
      </c>
      <c r="AD97" s="161" t="s">
        <v>76</v>
      </c>
      <c r="AE97" s="161"/>
      <c r="AF97" s="167"/>
      <c r="AG97" s="307"/>
      <c r="AH97" s="308"/>
    </row>
    <row r="98" spans="1:34" ht="15.75" x14ac:dyDescent="0.25">
      <c r="A98" s="14" t="str">
        <f t="shared" si="34"/>
        <v>VW_CCCrafter_3_52350</v>
      </c>
      <c r="B98" s="14" t="str">
        <f t="shared" si="35"/>
        <v>VW_CCCrafter_3_52350879</v>
      </c>
      <c r="C98" s="153" t="s">
        <v>74</v>
      </c>
      <c r="D98" s="155" t="str">
        <f t="shared" si="51"/>
        <v>24.315.850</v>
      </c>
      <c r="E98" s="155" t="str">
        <f>E95</f>
        <v>C</v>
      </c>
      <c r="F98" s="301" t="s">
        <v>136</v>
      </c>
      <c r="G98" s="157" t="s">
        <v>141</v>
      </c>
      <c r="H98" s="158" t="s">
        <v>52</v>
      </c>
      <c r="I98" s="159" t="s">
        <v>53</v>
      </c>
      <c r="J98" s="160" t="s">
        <v>109</v>
      </c>
      <c r="K98" s="302" t="s">
        <v>50</v>
      </c>
      <c r="L98" s="158" t="s">
        <v>93</v>
      </c>
      <c r="M98" s="160">
        <v>1648</v>
      </c>
      <c r="N98" s="161">
        <v>90</v>
      </c>
      <c r="O98" s="303">
        <f t="shared" si="52"/>
        <v>1471</v>
      </c>
      <c r="P98" s="162">
        <v>2350</v>
      </c>
      <c r="Q98" s="161">
        <v>850</v>
      </c>
      <c r="R98" s="161">
        <f t="shared" si="3"/>
        <v>879</v>
      </c>
      <c r="S98" s="161" t="s">
        <v>50</v>
      </c>
      <c r="T98" s="163">
        <f t="shared" si="53"/>
        <v>900</v>
      </c>
      <c r="U98" s="161" t="s">
        <v>50</v>
      </c>
      <c r="V98" s="163" t="s">
        <v>50</v>
      </c>
      <c r="W98" s="161">
        <v>50</v>
      </c>
      <c r="X98" s="163" t="s">
        <v>50</v>
      </c>
      <c r="Y98" s="161">
        <v>2080</v>
      </c>
      <c r="Z98" s="161">
        <f t="shared" ref="Z98:Z105" si="55">P98-Q98</f>
        <v>1500</v>
      </c>
      <c r="AA98" s="163"/>
      <c r="AB98" s="165" t="s">
        <v>65</v>
      </c>
      <c r="AC98" s="306" t="s">
        <v>50</v>
      </c>
      <c r="AD98" s="161" t="s">
        <v>76</v>
      </c>
      <c r="AE98" s="161"/>
      <c r="AF98" s="167"/>
      <c r="AG98" s="307"/>
      <c r="AH98" s="308"/>
    </row>
    <row r="99" spans="1:34" ht="15.75" x14ac:dyDescent="0.25">
      <c r="A99" s="14" t="str">
        <f t="shared" si="34"/>
        <v>VW_CCCrafter_3_52300</v>
      </c>
      <c r="B99" s="14" t="str">
        <f t="shared" si="35"/>
        <v>VW_CCCrafter_3_52300829</v>
      </c>
      <c r="C99" s="153" t="s">
        <v>74</v>
      </c>
      <c r="D99" s="155" t="str">
        <f t="shared" si="51"/>
        <v>24.315.800</v>
      </c>
      <c r="E99" s="155" t="str">
        <f>E95</f>
        <v>C</v>
      </c>
      <c r="F99" s="301" t="s">
        <v>136</v>
      </c>
      <c r="G99" s="157" t="s">
        <v>141</v>
      </c>
      <c r="H99" s="158" t="s">
        <v>52</v>
      </c>
      <c r="I99" s="159" t="s">
        <v>53</v>
      </c>
      <c r="J99" s="160" t="s">
        <v>109</v>
      </c>
      <c r="K99" s="302" t="s">
        <v>50</v>
      </c>
      <c r="L99" s="158" t="s">
        <v>93</v>
      </c>
      <c r="M99" s="160">
        <v>1648</v>
      </c>
      <c r="N99" s="161">
        <v>90</v>
      </c>
      <c r="O99" s="303">
        <f t="shared" si="52"/>
        <v>1471</v>
      </c>
      <c r="P99" s="162">
        <v>2300</v>
      </c>
      <c r="Q99" s="161">
        <v>800</v>
      </c>
      <c r="R99" s="161">
        <f t="shared" si="3"/>
        <v>829</v>
      </c>
      <c r="S99" s="161" t="s">
        <v>50</v>
      </c>
      <c r="T99" s="163">
        <f t="shared" si="53"/>
        <v>850</v>
      </c>
      <c r="U99" s="161" t="s">
        <v>50</v>
      </c>
      <c r="V99" s="163" t="s">
        <v>50</v>
      </c>
      <c r="W99" s="161">
        <v>50</v>
      </c>
      <c r="X99" s="163" t="s">
        <v>50</v>
      </c>
      <c r="Y99" s="161">
        <v>2080</v>
      </c>
      <c r="Z99" s="161">
        <f t="shared" si="55"/>
        <v>1500</v>
      </c>
      <c r="AA99" s="163"/>
      <c r="AB99" s="165" t="s">
        <v>65</v>
      </c>
      <c r="AC99" s="306" t="s">
        <v>50</v>
      </c>
      <c r="AD99" s="161" t="s">
        <v>76</v>
      </c>
      <c r="AE99" s="161"/>
      <c r="AF99" s="167"/>
      <c r="AG99" s="307"/>
      <c r="AH99" s="308"/>
    </row>
    <row r="100" spans="1:34" ht="15.75" x14ac:dyDescent="0.25">
      <c r="A100" s="14" t="str">
        <f t="shared" si="34"/>
        <v>VW_CCCrafter_3_52250</v>
      </c>
      <c r="B100" s="14" t="str">
        <f t="shared" si="35"/>
        <v>VW_CCCrafter_3_52250779</v>
      </c>
      <c r="C100" s="153" t="s">
        <v>74</v>
      </c>
      <c r="D100" s="155" t="str">
        <f t="shared" si="51"/>
        <v>24.315.750</v>
      </c>
      <c r="E100" s="155" t="str">
        <f>E95</f>
        <v>C</v>
      </c>
      <c r="F100" s="301" t="s">
        <v>136</v>
      </c>
      <c r="G100" s="157" t="s">
        <v>141</v>
      </c>
      <c r="H100" s="158" t="s">
        <v>52</v>
      </c>
      <c r="I100" s="159" t="s">
        <v>53</v>
      </c>
      <c r="J100" s="160" t="s">
        <v>109</v>
      </c>
      <c r="K100" s="302" t="s">
        <v>50</v>
      </c>
      <c r="L100" s="158" t="s">
        <v>93</v>
      </c>
      <c r="M100" s="160">
        <v>1648</v>
      </c>
      <c r="N100" s="161">
        <v>90</v>
      </c>
      <c r="O100" s="303">
        <f t="shared" si="52"/>
        <v>1471</v>
      </c>
      <c r="P100" s="162">
        <v>2250</v>
      </c>
      <c r="Q100" s="161">
        <v>750</v>
      </c>
      <c r="R100" s="161">
        <f t="shared" si="3"/>
        <v>779</v>
      </c>
      <c r="S100" s="161" t="s">
        <v>50</v>
      </c>
      <c r="T100" s="163">
        <f t="shared" si="53"/>
        <v>800</v>
      </c>
      <c r="U100" s="161" t="s">
        <v>50</v>
      </c>
      <c r="V100" s="163" t="s">
        <v>50</v>
      </c>
      <c r="W100" s="161">
        <v>50</v>
      </c>
      <c r="X100" s="163" t="s">
        <v>50</v>
      </c>
      <c r="Y100" s="161">
        <v>2080</v>
      </c>
      <c r="Z100" s="161">
        <f t="shared" si="55"/>
        <v>1500</v>
      </c>
      <c r="AA100" s="163" t="s">
        <v>50</v>
      </c>
      <c r="AB100" s="165" t="s">
        <v>129</v>
      </c>
      <c r="AC100" s="306" t="s">
        <v>50</v>
      </c>
      <c r="AD100" s="161" t="s">
        <v>76</v>
      </c>
      <c r="AE100" s="161"/>
      <c r="AF100" s="167"/>
      <c r="AG100" s="307"/>
      <c r="AH100" s="308"/>
    </row>
    <row r="101" spans="1:34" ht="15.75" x14ac:dyDescent="0.25">
      <c r="A101" s="14" t="str">
        <f t="shared" si="34"/>
        <v>VW_CCCrafter_3_52200</v>
      </c>
      <c r="B101" s="14" t="str">
        <f t="shared" si="35"/>
        <v>VW_CCCrafter_3_52200729</v>
      </c>
      <c r="C101" s="153" t="s">
        <v>74</v>
      </c>
      <c r="D101" s="155" t="str">
        <f t="shared" si="51"/>
        <v>24.315.700</v>
      </c>
      <c r="E101" s="155" t="str">
        <f>E95</f>
        <v>C</v>
      </c>
      <c r="F101" s="301" t="s">
        <v>136</v>
      </c>
      <c r="G101" s="157" t="s">
        <v>141</v>
      </c>
      <c r="H101" s="158" t="s">
        <v>52</v>
      </c>
      <c r="I101" s="159" t="s">
        <v>53</v>
      </c>
      <c r="J101" s="160" t="s">
        <v>109</v>
      </c>
      <c r="K101" s="302" t="s">
        <v>50</v>
      </c>
      <c r="L101" s="158" t="s">
        <v>93</v>
      </c>
      <c r="M101" s="160">
        <v>1648</v>
      </c>
      <c r="N101" s="161">
        <v>90</v>
      </c>
      <c r="O101" s="303">
        <f t="shared" si="52"/>
        <v>1471</v>
      </c>
      <c r="P101" s="162">
        <v>2200</v>
      </c>
      <c r="Q101" s="161">
        <v>700</v>
      </c>
      <c r="R101" s="161">
        <f t="shared" si="3"/>
        <v>729</v>
      </c>
      <c r="S101" s="161" t="s">
        <v>50</v>
      </c>
      <c r="T101" s="163">
        <f t="shared" si="53"/>
        <v>750</v>
      </c>
      <c r="U101" s="161" t="s">
        <v>50</v>
      </c>
      <c r="V101" s="163" t="s">
        <v>50</v>
      </c>
      <c r="W101" s="161">
        <v>50</v>
      </c>
      <c r="X101" s="163" t="s">
        <v>50</v>
      </c>
      <c r="Y101" s="161">
        <v>2080</v>
      </c>
      <c r="Z101" s="161">
        <f t="shared" si="55"/>
        <v>1500</v>
      </c>
      <c r="AA101" s="163"/>
      <c r="AB101" s="165" t="s">
        <v>65</v>
      </c>
      <c r="AC101" s="306" t="s">
        <v>50</v>
      </c>
      <c r="AD101" s="161" t="s">
        <v>76</v>
      </c>
      <c r="AE101" s="161"/>
      <c r="AF101" s="167"/>
      <c r="AG101" s="307"/>
      <c r="AH101" s="308"/>
    </row>
    <row r="102" spans="1:34" ht="15.75" x14ac:dyDescent="0.25">
      <c r="A102" s="14" t="str">
        <f t="shared" si="34"/>
        <v>VW_CCCrafter_3_52150</v>
      </c>
      <c r="B102" s="14" t="str">
        <f t="shared" si="35"/>
        <v>VW_CCCrafter_3_52150679</v>
      </c>
      <c r="C102" s="153" t="s">
        <v>74</v>
      </c>
      <c r="D102" s="155" t="str">
        <f t="shared" si="51"/>
        <v>24.315.650</v>
      </c>
      <c r="E102" s="155" t="str">
        <f>E95</f>
        <v>C</v>
      </c>
      <c r="F102" s="301" t="s">
        <v>136</v>
      </c>
      <c r="G102" s="157" t="s">
        <v>141</v>
      </c>
      <c r="H102" s="158" t="s">
        <v>52</v>
      </c>
      <c r="I102" s="159" t="s">
        <v>53</v>
      </c>
      <c r="J102" s="160" t="s">
        <v>109</v>
      </c>
      <c r="K102" s="302" t="s">
        <v>50</v>
      </c>
      <c r="L102" s="158" t="s">
        <v>93</v>
      </c>
      <c r="M102" s="160">
        <v>1648</v>
      </c>
      <c r="N102" s="161">
        <v>90</v>
      </c>
      <c r="O102" s="303">
        <f t="shared" si="52"/>
        <v>1471</v>
      </c>
      <c r="P102" s="162">
        <v>2150</v>
      </c>
      <c r="Q102" s="161">
        <v>650</v>
      </c>
      <c r="R102" s="161">
        <f t="shared" si="3"/>
        <v>679</v>
      </c>
      <c r="S102" s="161" t="s">
        <v>50</v>
      </c>
      <c r="T102" s="163">
        <f t="shared" si="53"/>
        <v>700</v>
      </c>
      <c r="U102" s="161" t="s">
        <v>50</v>
      </c>
      <c r="V102" s="163" t="s">
        <v>50</v>
      </c>
      <c r="W102" s="161">
        <v>50</v>
      </c>
      <c r="X102" s="163" t="s">
        <v>50</v>
      </c>
      <c r="Y102" s="161">
        <v>2080</v>
      </c>
      <c r="Z102" s="161">
        <f t="shared" si="55"/>
        <v>1500</v>
      </c>
      <c r="AA102" s="163" t="s">
        <v>50</v>
      </c>
      <c r="AB102" s="165" t="s">
        <v>130</v>
      </c>
      <c r="AC102" s="306" t="s">
        <v>50</v>
      </c>
      <c r="AD102" s="161" t="s">
        <v>76</v>
      </c>
      <c r="AE102" s="161"/>
      <c r="AF102" s="167"/>
      <c r="AG102" s="307"/>
      <c r="AH102" s="308"/>
    </row>
    <row r="103" spans="1:34" ht="15.75" x14ac:dyDescent="0.25">
      <c r="A103" s="14" t="str">
        <f t="shared" si="34"/>
        <v>VW_CCCrafter_3_52100</v>
      </c>
      <c r="B103" s="14" t="str">
        <f t="shared" si="35"/>
        <v>VW_CCCrafter_3_52100629</v>
      </c>
      <c r="C103" s="153" t="s">
        <v>74</v>
      </c>
      <c r="D103" s="155" t="str">
        <f t="shared" si="51"/>
        <v>24.315.600</v>
      </c>
      <c r="E103" s="155" t="str">
        <f>E95</f>
        <v>C</v>
      </c>
      <c r="F103" s="301" t="s">
        <v>136</v>
      </c>
      <c r="G103" s="157" t="s">
        <v>141</v>
      </c>
      <c r="H103" s="158" t="s">
        <v>52</v>
      </c>
      <c r="I103" s="159" t="s">
        <v>53</v>
      </c>
      <c r="J103" s="160" t="s">
        <v>109</v>
      </c>
      <c r="K103" s="302" t="s">
        <v>50</v>
      </c>
      <c r="L103" s="158" t="s">
        <v>93</v>
      </c>
      <c r="M103" s="160">
        <v>1648</v>
      </c>
      <c r="N103" s="161">
        <v>90</v>
      </c>
      <c r="O103" s="303">
        <f t="shared" si="52"/>
        <v>1471</v>
      </c>
      <c r="P103" s="162">
        <v>2100</v>
      </c>
      <c r="Q103" s="161">
        <v>600</v>
      </c>
      <c r="R103" s="161">
        <f t="shared" si="3"/>
        <v>629</v>
      </c>
      <c r="S103" s="161" t="s">
        <v>50</v>
      </c>
      <c r="T103" s="163">
        <f t="shared" si="53"/>
        <v>650</v>
      </c>
      <c r="U103" s="161" t="s">
        <v>50</v>
      </c>
      <c r="V103" s="163" t="s">
        <v>50</v>
      </c>
      <c r="W103" s="161">
        <v>50</v>
      </c>
      <c r="X103" s="163" t="s">
        <v>50</v>
      </c>
      <c r="Y103" s="161">
        <v>2080</v>
      </c>
      <c r="Z103" s="161">
        <f t="shared" si="55"/>
        <v>1500</v>
      </c>
      <c r="AA103" s="163"/>
      <c r="AB103" s="165" t="s">
        <v>65</v>
      </c>
      <c r="AC103" s="306" t="s">
        <v>50</v>
      </c>
      <c r="AD103" s="161" t="s">
        <v>76</v>
      </c>
      <c r="AE103" s="161"/>
      <c r="AF103" s="167"/>
      <c r="AG103" s="307"/>
      <c r="AH103" s="308"/>
    </row>
    <row r="104" spans="1:34" ht="15.75" x14ac:dyDescent="0.25">
      <c r="A104" s="14" t="str">
        <f t="shared" si="34"/>
        <v>VW_CCCrafter_3_52050</v>
      </c>
      <c r="B104" s="14" t="str">
        <f t="shared" si="35"/>
        <v>VW_CCCrafter_3_52050579</v>
      </c>
      <c r="C104" s="153" t="s">
        <v>74</v>
      </c>
      <c r="D104" s="155" t="str">
        <f t="shared" si="51"/>
        <v>24.315.550</v>
      </c>
      <c r="E104" s="155" t="str">
        <f>E95</f>
        <v>C</v>
      </c>
      <c r="F104" s="301" t="s">
        <v>136</v>
      </c>
      <c r="G104" s="157" t="s">
        <v>141</v>
      </c>
      <c r="H104" s="158" t="s">
        <v>52</v>
      </c>
      <c r="I104" s="159" t="s">
        <v>53</v>
      </c>
      <c r="J104" s="160" t="s">
        <v>109</v>
      </c>
      <c r="K104" s="302" t="s">
        <v>50</v>
      </c>
      <c r="L104" s="158" t="s">
        <v>93</v>
      </c>
      <c r="M104" s="160">
        <v>1648</v>
      </c>
      <c r="N104" s="161">
        <v>90</v>
      </c>
      <c r="O104" s="303">
        <f t="shared" si="52"/>
        <v>1471</v>
      </c>
      <c r="P104" s="162">
        <v>2050</v>
      </c>
      <c r="Q104" s="161">
        <v>550</v>
      </c>
      <c r="R104" s="161">
        <f t="shared" si="3"/>
        <v>579</v>
      </c>
      <c r="S104" s="161" t="s">
        <v>50</v>
      </c>
      <c r="T104" s="163">
        <f t="shared" si="53"/>
        <v>600</v>
      </c>
      <c r="U104" s="161" t="s">
        <v>50</v>
      </c>
      <c r="V104" s="163" t="s">
        <v>50</v>
      </c>
      <c r="W104" s="161">
        <v>50</v>
      </c>
      <c r="X104" s="163" t="s">
        <v>50</v>
      </c>
      <c r="Y104" s="161">
        <v>2080</v>
      </c>
      <c r="Z104" s="161">
        <f t="shared" si="55"/>
        <v>1500</v>
      </c>
      <c r="AA104" s="163" t="s">
        <v>50</v>
      </c>
      <c r="AB104" s="165" t="s">
        <v>131</v>
      </c>
      <c r="AC104" s="306" t="s">
        <v>50</v>
      </c>
      <c r="AD104" s="161" t="s">
        <v>76</v>
      </c>
      <c r="AE104" s="161"/>
      <c r="AF104" s="167"/>
      <c r="AG104" s="307"/>
      <c r="AH104" s="308"/>
    </row>
    <row r="105" spans="1:34" ht="16.5" thickBot="1" x14ac:dyDescent="0.3">
      <c r="A105" s="14" t="str">
        <f t="shared" si="34"/>
        <v>VW_CCCrafter_3_52000</v>
      </c>
      <c r="B105" s="14" t="str">
        <f t="shared" si="35"/>
        <v>VW_CCCrafter_3_52000529</v>
      </c>
      <c r="C105" s="153" t="s">
        <v>74</v>
      </c>
      <c r="D105" s="160" t="str">
        <f t="shared" si="51"/>
        <v>24.315.500</v>
      </c>
      <c r="E105" s="155" t="str">
        <f>E95</f>
        <v>C</v>
      </c>
      <c r="F105" s="301" t="s">
        <v>136</v>
      </c>
      <c r="G105" s="157" t="s">
        <v>141</v>
      </c>
      <c r="H105" s="158" t="s">
        <v>52</v>
      </c>
      <c r="I105" s="159" t="s">
        <v>53</v>
      </c>
      <c r="J105" s="160" t="s">
        <v>109</v>
      </c>
      <c r="K105" s="302" t="s">
        <v>50</v>
      </c>
      <c r="L105" s="158" t="s">
        <v>93</v>
      </c>
      <c r="M105" s="160">
        <v>1648</v>
      </c>
      <c r="N105" s="161">
        <v>90</v>
      </c>
      <c r="O105" s="303">
        <f t="shared" si="52"/>
        <v>1471</v>
      </c>
      <c r="P105" s="162">
        <v>2000</v>
      </c>
      <c r="Q105" s="161">
        <v>500</v>
      </c>
      <c r="R105" s="161">
        <f t="shared" si="3"/>
        <v>529</v>
      </c>
      <c r="S105" s="161">
        <v>430</v>
      </c>
      <c r="T105" s="163">
        <f t="shared" si="53"/>
        <v>550</v>
      </c>
      <c r="U105" s="161" t="s">
        <v>50</v>
      </c>
      <c r="V105" s="163" t="s">
        <v>50</v>
      </c>
      <c r="W105" s="161">
        <v>50</v>
      </c>
      <c r="X105" s="163" t="s">
        <v>50</v>
      </c>
      <c r="Y105" s="161">
        <v>2080</v>
      </c>
      <c r="Z105" s="161">
        <f t="shared" si="55"/>
        <v>1500</v>
      </c>
      <c r="AA105" s="163"/>
      <c r="AB105" s="165" t="s">
        <v>65</v>
      </c>
      <c r="AC105" s="306" t="s">
        <v>50</v>
      </c>
      <c r="AD105" s="161" t="s">
        <v>76</v>
      </c>
      <c r="AE105" s="161"/>
      <c r="AF105" s="167"/>
      <c r="AG105" s="307"/>
      <c r="AH105" s="308"/>
    </row>
    <row r="106" spans="1:34" ht="15.75" x14ac:dyDescent="0.25">
      <c r="A106" s="14" t="str">
        <f t="shared" si="34"/>
        <v>VW_CCNew_Crafter_2400</v>
      </c>
      <c r="B106" s="14" t="str">
        <f t="shared" si="35"/>
        <v>VW_CCNew_Crafter_24001032</v>
      </c>
      <c r="C106" s="309" t="s">
        <v>74</v>
      </c>
      <c r="D106" s="310" t="str">
        <f t="shared" ref="D106:D116" si="56">"24.135."&amp;Q106</f>
        <v>24.135.1000</v>
      </c>
      <c r="E106" s="311" t="s">
        <v>75</v>
      </c>
      <c r="F106" s="312" t="s">
        <v>136</v>
      </c>
      <c r="G106" s="313" t="s">
        <v>142</v>
      </c>
      <c r="H106" s="314" t="s">
        <v>52</v>
      </c>
      <c r="I106" s="315" t="s">
        <v>53</v>
      </c>
      <c r="J106" s="310" t="s">
        <v>143</v>
      </c>
      <c r="K106" s="316" t="s">
        <v>50</v>
      </c>
      <c r="L106" s="315" t="s">
        <v>93</v>
      </c>
      <c r="M106" s="310">
        <v>1580</v>
      </c>
      <c r="N106" s="317">
        <v>125</v>
      </c>
      <c r="O106" s="317">
        <f t="shared" si="52"/>
        <v>1368</v>
      </c>
      <c r="P106" s="318">
        <v>2400</v>
      </c>
      <c r="Q106" s="317">
        <v>1000</v>
      </c>
      <c r="R106" s="317">
        <f t="shared" si="3"/>
        <v>1032</v>
      </c>
      <c r="S106" s="317">
        <v>930</v>
      </c>
      <c r="T106" s="319">
        <f t="shared" si="53"/>
        <v>1050</v>
      </c>
      <c r="U106" s="317" t="s">
        <v>50</v>
      </c>
      <c r="V106" s="319" t="s">
        <v>50</v>
      </c>
      <c r="W106" s="317">
        <v>50</v>
      </c>
      <c r="X106" s="319" t="s">
        <v>50</v>
      </c>
      <c r="Y106" s="317">
        <v>2090</v>
      </c>
      <c r="Z106" s="317">
        <v>1415</v>
      </c>
      <c r="AA106" s="319"/>
      <c r="AB106" s="320" t="s">
        <v>65</v>
      </c>
      <c r="AC106" s="282" t="s">
        <v>144</v>
      </c>
      <c r="AD106" s="317" t="s">
        <v>76</v>
      </c>
      <c r="AE106" s="317" t="s">
        <v>145</v>
      </c>
      <c r="AF106" s="321"/>
      <c r="AG106" s="322"/>
      <c r="AH106" s="323"/>
    </row>
    <row r="107" spans="1:34" ht="15.75" x14ac:dyDescent="0.25">
      <c r="A107" s="14" t="str">
        <f t="shared" si="34"/>
        <v>VW_CCNew_Crafter_2350</v>
      </c>
      <c r="B107" s="14" t="str">
        <f t="shared" si="35"/>
        <v>VW_CCNew_Crafter_2350982</v>
      </c>
      <c r="C107" s="71" t="s">
        <v>74</v>
      </c>
      <c r="D107" s="87" t="str">
        <f t="shared" si="56"/>
        <v>24.135.950</v>
      </c>
      <c r="E107" s="73" t="str">
        <f>E106</f>
        <v>C</v>
      </c>
      <c r="F107" s="238" t="s">
        <v>136</v>
      </c>
      <c r="G107" s="239" t="s">
        <v>142</v>
      </c>
      <c r="H107" s="240" t="s">
        <v>52</v>
      </c>
      <c r="I107" s="247" t="s">
        <v>53</v>
      </c>
      <c r="J107" s="87" t="s">
        <v>143</v>
      </c>
      <c r="K107" s="248" t="s">
        <v>50</v>
      </c>
      <c r="L107" s="247" t="s">
        <v>93</v>
      </c>
      <c r="M107" s="87">
        <v>1580</v>
      </c>
      <c r="N107" s="81">
        <v>125</v>
      </c>
      <c r="O107" s="81">
        <f t="shared" si="52"/>
        <v>1368</v>
      </c>
      <c r="P107" s="249">
        <v>2350</v>
      </c>
      <c r="Q107" s="81">
        <v>950</v>
      </c>
      <c r="R107" s="81">
        <f t="shared" si="3"/>
        <v>982</v>
      </c>
      <c r="S107" s="81"/>
      <c r="T107" s="242">
        <f t="shared" si="53"/>
        <v>1000</v>
      </c>
      <c r="U107" s="81" t="s">
        <v>50</v>
      </c>
      <c r="V107" s="242" t="s">
        <v>50</v>
      </c>
      <c r="W107" s="81">
        <v>50</v>
      </c>
      <c r="X107" s="242" t="s">
        <v>50</v>
      </c>
      <c r="Y107" s="81">
        <v>2090</v>
      </c>
      <c r="Z107" s="81">
        <v>1415</v>
      </c>
      <c r="AA107" s="242"/>
      <c r="AB107" s="243" t="s">
        <v>65</v>
      </c>
      <c r="AC107" s="324"/>
      <c r="AD107" s="81" t="s">
        <v>76</v>
      </c>
      <c r="AE107" s="81" t="e">
        <f>#REF!</f>
        <v>#REF!</v>
      </c>
      <c r="AF107" s="325"/>
      <c r="AG107" s="326"/>
      <c r="AH107" s="327"/>
    </row>
    <row r="108" spans="1:34" ht="15.75" x14ac:dyDescent="0.25">
      <c r="A108" s="14" t="str">
        <f t="shared" si="34"/>
        <v>VW_CCNew_Crafter_2300</v>
      </c>
      <c r="B108" s="14" t="str">
        <f t="shared" si="35"/>
        <v>VW_CCNew_Crafter_2300932</v>
      </c>
      <c r="C108" s="71">
        <v>100162610</v>
      </c>
      <c r="D108" s="87" t="s">
        <v>146</v>
      </c>
      <c r="E108" s="73" t="str">
        <f>E106</f>
        <v>C</v>
      </c>
      <c r="F108" s="238" t="s">
        <v>136</v>
      </c>
      <c r="G108" s="239" t="s">
        <v>142</v>
      </c>
      <c r="H108" s="240" t="s">
        <v>52</v>
      </c>
      <c r="I108" s="247" t="s">
        <v>53</v>
      </c>
      <c r="J108" s="87" t="s">
        <v>143</v>
      </c>
      <c r="K108" s="248" t="s">
        <v>50</v>
      </c>
      <c r="L108" s="247" t="s">
        <v>93</v>
      </c>
      <c r="M108" s="87">
        <v>1580</v>
      </c>
      <c r="N108" s="81">
        <v>125</v>
      </c>
      <c r="O108" s="81">
        <f t="shared" si="52"/>
        <v>1368</v>
      </c>
      <c r="P108" s="249">
        <v>2300</v>
      </c>
      <c r="Q108" s="81">
        <v>900</v>
      </c>
      <c r="R108" s="81">
        <f t="shared" si="3"/>
        <v>932</v>
      </c>
      <c r="S108" s="81">
        <v>830</v>
      </c>
      <c r="T108" s="242">
        <f t="shared" si="53"/>
        <v>950</v>
      </c>
      <c r="U108" s="81" t="s">
        <v>50</v>
      </c>
      <c r="V108" s="242" t="s">
        <v>50</v>
      </c>
      <c r="W108" s="81">
        <v>50</v>
      </c>
      <c r="X108" s="242" t="s">
        <v>50</v>
      </c>
      <c r="Y108" s="81">
        <v>2090</v>
      </c>
      <c r="Z108" s="81">
        <v>1415</v>
      </c>
      <c r="AA108" s="242" t="s">
        <v>50</v>
      </c>
      <c r="AB108" s="243" t="s">
        <v>65</v>
      </c>
      <c r="AC108" s="68"/>
      <c r="AD108" s="81" t="s">
        <v>76</v>
      </c>
      <c r="AE108" s="81" t="e">
        <f>#REF!</f>
        <v>#REF!</v>
      </c>
      <c r="AF108" s="39"/>
      <c r="AG108" s="36"/>
      <c r="AH108" s="208"/>
    </row>
    <row r="109" spans="1:34" ht="15.75" x14ac:dyDescent="0.25">
      <c r="A109" s="14" t="str">
        <f t="shared" si="34"/>
        <v>VW_CCNew_Crafter_2250</v>
      </c>
      <c r="B109" s="14" t="str">
        <f t="shared" si="35"/>
        <v>VW_CCNew_Crafter_2250882</v>
      </c>
      <c r="C109" s="71" t="s">
        <v>74</v>
      </c>
      <c r="D109" s="87" t="s">
        <v>147</v>
      </c>
      <c r="E109" s="73" t="str">
        <f>E106</f>
        <v>C</v>
      </c>
      <c r="F109" s="238" t="s">
        <v>136</v>
      </c>
      <c r="G109" s="239" t="s">
        <v>142</v>
      </c>
      <c r="H109" s="240" t="s">
        <v>52</v>
      </c>
      <c r="I109" s="247" t="s">
        <v>53</v>
      </c>
      <c r="J109" s="87" t="s">
        <v>143</v>
      </c>
      <c r="K109" s="248" t="s">
        <v>50</v>
      </c>
      <c r="L109" s="247" t="s">
        <v>93</v>
      </c>
      <c r="M109" s="87">
        <v>1580</v>
      </c>
      <c r="N109" s="81">
        <v>125</v>
      </c>
      <c r="O109" s="81">
        <f t="shared" si="52"/>
        <v>1368</v>
      </c>
      <c r="P109" s="249">
        <v>2250</v>
      </c>
      <c r="Q109" s="81">
        <v>850</v>
      </c>
      <c r="R109" s="81">
        <f t="shared" si="3"/>
        <v>882</v>
      </c>
      <c r="S109" s="81"/>
      <c r="T109" s="242">
        <f t="shared" si="53"/>
        <v>900</v>
      </c>
      <c r="U109" s="81" t="s">
        <v>50</v>
      </c>
      <c r="V109" s="242" t="s">
        <v>50</v>
      </c>
      <c r="W109" s="81">
        <v>50</v>
      </c>
      <c r="X109" s="242" t="s">
        <v>50</v>
      </c>
      <c r="Y109" s="81">
        <v>2090</v>
      </c>
      <c r="Z109" s="81">
        <v>1415</v>
      </c>
      <c r="AA109" s="242"/>
      <c r="AB109" s="243" t="s">
        <v>65</v>
      </c>
      <c r="AC109" s="68"/>
      <c r="AD109" s="81" t="s">
        <v>76</v>
      </c>
      <c r="AE109" s="81" t="e">
        <f>#REF!</f>
        <v>#REF!</v>
      </c>
      <c r="AF109" s="39"/>
      <c r="AG109" s="36"/>
      <c r="AH109" s="208"/>
    </row>
    <row r="110" spans="1:34" ht="15.75" x14ac:dyDescent="0.25">
      <c r="A110" s="14" t="str">
        <f t="shared" si="34"/>
        <v>VW_CCNew_Crafter_2200</v>
      </c>
      <c r="B110" s="14" t="str">
        <f t="shared" si="35"/>
        <v>VW_CCNew_Crafter_2200832</v>
      </c>
      <c r="C110" s="71" t="s">
        <v>74</v>
      </c>
      <c r="D110" s="87" t="str">
        <f t="shared" si="56"/>
        <v>24.135.800</v>
      </c>
      <c r="E110" s="73" t="str">
        <f>E106</f>
        <v>C</v>
      </c>
      <c r="F110" s="238" t="s">
        <v>136</v>
      </c>
      <c r="G110" s="239" t="s">
        <v>142</v>
      </c>
      <c r="H110" s="240" t="s">
        <v>52</v>
      </c>
      <c r="I110" s="247" t="s">
        <v>53</v>
      </c>
      <c r="J110" s="87" t="s">
        <v>143</v>
      </c>
      <c r="K110" s="248" t="s">
        <v>50</v>
      </c>
      <c r="L110" s="247" t="s">
        <v>93</v>
      </c>
      <c r="M110" s="87">
        <v>1580</v>
      </c>
      <c r="N110" s="81">
        <v>125</v>
      </c>
      <c r="O110" s="81">
        <f t="shared" si="52"/>
        <v>1368</v>
      </c>
      <c r="P110" s="249">
        <v>2200</v>
      </c>
      <c r="Q110" s="81">
        <v>800</v>
      </c>
      <c r="R110" s="81">
        <f t="shared" si="3"/>
        <v>832</v>
      </c>
      <c r="S110" s="81">
        <v>680</v>
      </c>
      <c r="T110" s="242">
        <f t="shared" si="53"/>
        <v>850</v>
      </c>
      <c r="U110" s="81" t="s">
        <v>50</v>
      </c>
      <c r="V110" s="242" t="s">
        <v>50</v>
      </c>
      <c r="W110" s="81">
        <v>50</v>
      </c>
      <c r="X110" s="242" t="s">
        <v>50</v>
      </c>
      <c r="Y110" s="81">
        <v>2090</v>
      </c>
      <c r="Z110" s="81">
        <v>1415</v>
      </c>
      <c r="AA110" s="242" t="s">
        <v>50</v>
      </c>
      <c r="AB110" s="243" t="s">
        <v>65</v>
      </c>
      <c r="AC110" s="68"/>
      <c r="AD110" s="81" t="s">
        <v>76</v>
      </c>
      <c r="AE110" s="81" t="e">
        <f>#REF!</f>
        <v>#REF!</v>
      </c>
      <c r="AF110" s="39"/>
      <c r="AG110" s="36"/>
      <c r="AH110" s="208"/>
    </row>
    <row r="111" spans="1:34" ht="15.75" x14ac:dyDescent="0.25">
      <c r="A111" s="14" t="str">
        <f t="shared" si="34"/>
        <v>VW_CCNew_Crafter_2150</v>
      </c>
      <c r="B111" s="14" t="str">
        <f t="shared" si="35"/>
        <v>VW_CCNew_Crafter_2150782</v>
      </c>
      <c r="C111" s="71" t="s">
        <v>74</v>
      </c>
      <c r="D111" s="87" t="str">
        <f t="shared" si="56"/>
        <v>24.135.750</v>
      </c>
      <c r="E111" s="73" t="str">
        <f>E106</f>
        <v>C</v>
      </c>
      <c r="F111" s="238" t="s">
        <v>136</v>
      </c>
      <c r="G111" s="239" t="s">
        <v>142</v>
      </c>
      <c r="H111" s="240" t="s">
        <v>52</v>
      </c>
      <c r="I111" s="247" t="s">
        <v>53</v>
      </c>
      <c r="J111" s="87" t="s">
        <v>143</v>
      </c>
      <c r="K111" s="248" t="s">
        <v>50</v>
      </c>
      <c r="L111" s="247" t="s">
        <v>93</v>
      </c>
      <c r="M111" s="87">
        <v>1580</v>
      </c>
      <c r="N111" s="81">
        <v>125</v>
      </c>
      <c r="O111" s="81">
        <f t="shared" si="52"/>
        <v>1368</v>
      </c>
      <c r="P111" s="249">
        <v>2150</v>
      </c>
      <c r="Q111" s="81">
        <v>750</v>
      </c>
      <c r="R111" s="81">
        <f t="shared" si="3"/>
        <v>782</v>
      </c>
      <c r="S111" s="81"/>
      <c r="T111" s="242">
        <f t="shared" si="53"/>
        <v>800</v>
      </c>
      <c r="U111" s="81" t="s">
        <v>50</v>
      </c>
      <c r="V111" s="242" t="s">
        <v>50</v>
      </c>
      <c r="W111" s="81">
        <v>50</v>
      </c>
      <c r="X111" s="242" t="s">
        <v>50</v>
      </c>
      <c r="Y111" s="81">
        <v>2090</v>
      </c>
      <c r="Z111" s="81">
        <v>1415</v>
      </c>
      <c r="AA111" s="242"/>
      <c r="AB111" s="243" t="s">
        <v>65</v>
      </c>
      <c r="AC111" s="68"/>
      <c r="AD111" s="81" t="s">
        <v>76</v>
      </c>
      <c r="AE111" s="81" t="e">
        <f>#REF!</f>
        <v>#REF!</v>
      </c>
      <c r="AF111" s="39"/>
      <c r="AG111" s="36"/>
      <c r="AH111" s="208"/>
    </row>
    <row r="112" spans="1:34" ht="15.75" x14ac:dyDescent="0.25">
      <c r="A112" s="14" t="str">
        <f t="shared" si="34"/>
        <v>VW_CCNew_Crafter_2100</v>
      </c>
      <c r="B112" s="14" t="str">
        <f t="shared" si="35"/>
        <v>VW_CCNew_Crafter_2100732</v>
      </c>
      <c r="C112" s="71" t="s">
        <v>74</v>
      </c>
      <c r="D112" s="87" t="str">
        <f t="shared" si="56"/>
        <v>24.135.700</v>
      </c>
      <c r="E112" s="73" t="str">
        <f>E106</f>
        <v>C</v>
      </c>
      <c r="F112" s="238" t="s">
        <v>136</v>
      </c>
      <c r="G112" s="239" t="s">
        <v>142</v>
      </c>
      <c r="H112" s="240" t="s">
        <v>52</v>
      </c>
      <c r="I112" s="247" t="s">
        <v>53</v>
      </c>
      <c r="J112" s="87" t="s">
        <v>143</v>
      </c>
      <c r="K112" s="248" t="s">
        <v>50</v>
      </c>
      <c r="L112" s="247" t="s">
        <v>93</v>
      </c>
      <c r="M112" s="87">
        <v>1580</v>
      </c>
      <c r="N112" s="81">
        <v>125</v>
      </c>
      <c r="O112" s="81">
        <f t="shared" si="52"/>
        <v>1368</v>
      </c>
      <c r="P112" s="249">
        <v>2100</v>
      </c>
      <c r="Q112" s="81">
        <v>700</v>
      </c>
      <c r="R112" s="81">
        <f t="shared" si="3"/>
        <v>732</v>
      </c>
      <c r="S112" s="81">
        <v>580</v>
      </c>
      <c r="T112" s="242">
        <f t="shared" si="53"/>
        <v>750</v>
      </c>
      <c r="U112" s="81" t="s">
        <v>50</v>
      </c>
      <c r="V112" s="242" t="s">
        <v>50</v>
      </c>
      <c r="W112" s="81">
        <v>50</v>
      </c>
      <c r="X112" s="242" t="s">
        <v>50</v>
      </c>
      <c r="Y112" s="81">
        <v>2090</v>
      </c>
      <c r="Z112" s="81">
        <v>1415</v>
      </c>
      <c r="AA112" s="242" t="s">
        <v>50</v>
      </c>
      <c r="AB112" s="243" t="s">
        <v>65</v>
      </c>
      <c r="AC112" s="68"/>
      <c r="AD112" s="81" t="s">
        <v>76</v>
      </c>
      <c r="AE112" s="81" t="e">
        <f>#REF!</f>
        <v>#REF!</v>
      </c>
      <c r="AF112" s="39"/>
      <c r="AG112" s="36"/>
      <c r="AH112" s="208"/>
    </row>
    <row r="113" spans="1:34" ht="15.75" x14ac:dyDescent="0.25">
      <c r="A113" s="14" t="str">
        <f t="shared" si="34"/>
        <v>VW_CCNew_Crafter_2050</v>
      </c>
      <c r="B113" s="14" t="str">
        <f t="shared" si="35"/>
        <v>VW_CCNew_Crafter_2050682</v>
      </c>
      <c r="C113" s="71" t="s">
        <v>74</v>
      </c>
      <c r="D113" s="87" t="str">
        <f t="shared" si="56"/>
        <v>24.135.650</v>
      </c>
      <c r="E113" s="73" t="str">
        <f>E106</f>
        <v>C</v>
      </c>
      <c r="F113" s="238" t="s">
        <v>136</v>
      </c>
      <c r="G113" s="239" t="s">
        <v>142</v>
      </c>
      <c r="H113" s="240" t="s">
        <v>52</v>
      </c>
      <c r="I113" s="247" t="s">
        <v>53</v>
      </c>
      <c r="J113" s="87" t="s">
        <v>143</v>
      </c>
      <c r="K113" s="248" t="s">
        <v>50</v>
      </c>
      <c r="L113" s="247" t="s">
        <v>93</v>
      </c>
      <c r="M113" s="87">
        <v>1580</v>
      </c>
      <c r="N113" s="81">
        <v>125</v>
      </c>
      <c r="O113" s="81">
        <f t="shared" si="52"/>
        <v>1368</v>
      </c>
      <c r="P113" s="249">
        <v>2050</v>
      </c>
      <c r="Q113" s="81">
        <v>650</v>
      </c>
      <c r="R113" s="81">
        <f t="shared" si="3"/>
        <v>682</v>
      </c>
      <c r="S113" s="81"/>
      <c r="T113" s="242">
        <f t="shared" si="53"/>
        <v>700</v>
      </c>
      <c r="U113" s="81" t="s">
        <v>50</v>
      </c>
      <c r="V113" s="242" t="s">
        <v>50</v>
      </c>
      <c r="W113" s="81">
        <v>50</v>
      </c>
      <c r="X113" s="242" t="s">
        <v>50</v>
      </c>
      <c r="Y113" s="81">
        <v>2090</v>
      </c>
      <c r="Z113" s="81">
        <v>1415</v>
      </c>
      <c r="AA113" s="242"/>
      <c r="AB113" s="243" t="s">
        <v>65</v>
      </c>
      <c r="AC113" s="68"/>
      <c r="AD113" s="81" t="s">
        <v>76</v>
      </c>
      <c r="AE113" s="81" t="e">
        <f>#REF!</f>
        <v>#REF!</v>
      </c>
      <c r="AF113" s="39"/>
      <c r="AG113" s="36"/>
      <c r="AH113" s="208"/>
    </row>
    <row r="114" spans="1:34" ht="15.75" x14ac:dyDescent="0.25">
      <c r="A114" s="14" t="str">
        <f t="shared" si="34"/>
        <v>VW_CCNew_Crafter_2000</v>
      </c>
      <c r="B114" s="14" t="str">
        <f t="shared" si="35"/>
        <v>VW_CCNew_Crafter_2000632</v>
      </c>
      <c r="C114" s="71" t="s">
        <v>74</v>
      </c>
      <c r="D114" s="87" t="str">
        <f t="shared" si="56"/>
        <v>24.135.600</v>
      </c>
      <c r="E114" s="73" t="str">
        <f>E106</f>
        <v>C</v>
      </c>
      <c r="F114" s="238" t="s">
        <v>136</v>
      </c>
      <c r="G114" s="239" t="s">
        <v>142</v>
      </c>
      <c r="H114" s="240" t="s">
        <v>52</v>
      </c>
      <c r="I114" s="247" t="s">
        <v>53</v>
      </c>
      <c r="J114" s="87" t="s">
        <v>143</v>
      </c>
      <c r="K114" s="248" t="s">
        <v>50</v>
      </c>
      <c r="L114" s="247" t="s">
        <v>93</v>
      </c>
      <c r="M114" s="87">
        <v>1580</v>
      </c>
      <c r="N114" s="81">
        <v>125</v>
      </c>
      <c r="O114" s="81">
        <f t="shared" si="52"/>
        <v>1368</v>
      </c>
      <c r="P114" s="249">
        <v>2000</v>
      </c>
      <c r="Q114" s="81">
        <v>600</v>
      </c>
      <c r="R114" s="81">
        <f>P114-O114</f>
        <v>632</v>
      </c>
      <c r="S114" s="81">
        <v>480</v>
      </c>
      <c r="T114" s="242">
        <f t="shared" si="53"/>
        <v>650</v>
      </c>
      <c r="U114" s="81" t="s">
        <v>50</v>
      </c>
      <c r="V114" s="242" t="s">
        <v>50</v>
      </c>
      <c r="W114" s="81">
        <v>50</v>
      </c>
      <c r="X114" s="242" t="s">
        <v>50</v>
      </c>
      <c r="Y114" s="81">
        <v>2090</v>
      </c>
      <c r="Z114" s="81">
        <v>1415</v>
      </c>
      <c r="AA114" s="242" t="s">
        <v>50</v>
      </c>
      <c r="AB114" s="243" t="s">
        <v>65</v>
      </c>
      <c r="AC114" s="68"/>
      <c r="AD114" s="81" t="s">
        <v>76</v>
      </c>
      <c r="AE114" s="81" t="e">
        <f>#REF!</f>
        <v>#REF!</v>
      </c>
      <c r="AF114" s="39"/>
      <c r="AG114" s="36"/>
      <c r="AH114" s="208"/>
    </row>
    <row r="115" spans="1:34" ht="15.75" x14ac:dyDescent="0.25">
      <c r="A115" s="14" t="str">
        <f t="shared" si="34"/>
        <v>VW_CCNew_Crafter_1950</v>
      </c>
      <c r="B115" s="14" t="str">
        <f t="shared" si="35"/>
        <v>VW_CCNew_Crafter_1950582</v>
      </c>
      <c r="C115" s="71" t="s">
        <v>74</v>
      </c>
      <c r="D115" s="87" t="str">
        <f t="shared" si="56"/>
        <v>24.135.550</v>
      </c>
      <c r="E115" s="73" t="str">
        <f>E106</f>
        <v>C</v>
      </c>
      <c r="F115" s="238" t="s">
        <v>136</v>
      </c>
      <c r="G115" s="239" t="s">
        <v>142</v>
      </c>
      <c r="H115" s="240" t="s">
        <v>52</v>
      </c>
      <c r="I115" s="247" t="s">
        <v>53</v>
      </c>
      <c r="J115" s="87" t="s">
        <v>143</v>
      </c>
      <c r="K115" s="248" t="s">
        <v>50</v>
      </c>
      <c r="L115" s="247" t="s">
        <v>93</v>
      </c>
      <c r="M115" s="87">
        <v>1580</v>
      </c>
      <c r="N115" s="81">
        <v>125</v>
      </c>
      <c r="O115" s="81">
        <v>1368</v>
      </c>
      <c r="P115" s="249">
        <v>1950</v>
      </c>
      <c r="Q115" s="81">
        <v>550</v>
      </c>
      <c r="R115" s="81">
        <f>P115-O115</f>
        <v>582</v>
      </c>
      <c r="S115" s="81"/>
      <c r="T115" s="242">
        <f t="shared" si="53"/>
        <v>600</v>
      </c>
      <c r="U115" s="81" t="s">
        <v>50</v>
      </c>
      <c r="V115" s="242" t="s">
        <v>50</v>
      </c>
      <c r="W115" s="81">
        <v>50</v>
      </c>
      <c r="X115" s="242" t="s">
        <v>50</v>
      </c>
      <c r="Y115" s="81">
        <v>2090</v>
      </c>
      <c r="Z115" s="81">
        <v>1415</v>
      </c>
      <c r="AA115" s="242"/>
      <c r="AB115" s="243" t="s">
        <v>65</v>
      </c>
      <c r="AC115" s="68"/>
      <c r="AD115" s="81" t="s">
        <v>76</v>
      </c>
      <c r="AE115" s="81" t="e">
        <f>#REF!</f>
        <v>#REF!</v>
      </c>
      <c r="AF115" s="39"/>
      <c r="AG115" s="36"/>
      <c r="AH115" s="208"/>
    </row>
    <row r="116" spans="1:34" ht="16.5" thickBot="1" x14ac:dyDescent="0.3">
      <c r="A116" s="14" t="str">
        <f t="shared" si="34"/>
        <v>VW_CCNew_Crafter_1900</v>
      </c>
      <c r="B116" s="14" t="str">
        <f t="shared" si="35"/>
        <v>VW_CCNew_Crafter_1900532</v>
      </c>
      <c r="C116" s="328" t="s">
        <v>74</v>
      </c>
      <c r="D116" s="329" t="str">
        <f t="shared" si="56"/>
        <v>24.135.500</v>
      </c>
      <c r="E116" s="329" t="str">
        <f>E106</f>
        <v>C</v>
      </c>
      <c r="F116" s="330" t="s">
        <v>136</v>
      </c>
      <c r="G116" s="331" t="s">
        <v>142</v>
      </c>
      <c r="H116" s="332" t="s">
        <v>52</v>
      </c>
      <c r="I116" s="333" t="s">
        <v>53</v>
      </c>
      <c r="J116" s="334" t="s">
        <v>143</v>
      </c>
      <c r="K116" s="335" t="s">
        <v>50</v>
      </c>
      <c r="L116" s="333" t="s">
        <v>93</v>
      </c>
      <c r="M116" s="334">
        <v>1580</v>
      </c>
      <c r="N116" s="336">
        <v>125</v>
      </c>
      <c r="O116" s="336">
        <f t="shared" si="52"/>
        <v>1368</v>
      </c>
      <c r="P116" s="337">
        <v>1900</v>
      </c>
      <c r="Q116" s="336">
        <v>500</v>
      </c>
      <c r="R116" s="336">
        <f t="shared" si="3"/>
        <v>532</v>
      </c>
      <c r="S116" s="336">
        <v>430</v>
      </c>
      <c r="T116" s="338">
        <v>550</v>
      </c>
      <c r="U116" s="336" t="s">
        <v>50</v>
      </c>
      <c r="V116" s="338" t="s">
        <v>50</v>
      </c>
      <c r="W116" s="336">
        <v>50</v>
      </c>
      <c r="X116" s="338" t="s">
        <v>50</v>
      </c>
      <c r="Y116" s="336">
        <v>2090</v>
      </c>
      <c r="Z116" s="336">
        <v>1415</v>
      </c>
      <c r="AA116" s="338"/>
      <c r="AB116" s="339" t="s">
        <v>65</v>
      </c>
      <c r="AC116" s="340"/>
      <c r="AD116" s="336" t="s">
        <v>76</v>
      </c>
      <c r="AE116" s="336" t="e">
        <f>#REF!</f>
        <v>#REF!</v>
      </c>
      <c r="AF116" s="341"/>
      <c r="AG116" s="342"/>
      <c r="AH116" s="343"/>
    </row>
    <row r="117" spans="1:34" ht="15.75" x14ac:dyDescent="0.25">
      <c r="A117" s="14" t="str">
        <f t="shared" si="34"/>
        <v>MAN_CCNew_TGE_2300</v>
      </c>
      <c r="B117" s="14" t="str">
        <f t="shared" si="35"/>
        <v>MAN_CCNew_TGE_2300932</v>
      </c>
      <c r="C117" s="71">
        <v>100162610</v>
      </c>
      <c r="D117" s="73" t="s">
        <v>148</v>
      </c>
      <c r="E117" s="73" t="s">
        <v>75</v>
      </c>
      <c r="F117" s="238" t="s">
        <v>149</v>
      </c>
      <c r="G117" s="239" t="s">
        <v>150</v>
      </c>
      <c r="H117" s="240" t="s">
        <v>52</v>
      </c>
      <c r="I117" s="247" t="s">
        <v>53</v>
      </c>
      <c r="J117" s="87" t="s">
        <v>143</v>
      </c>
      <c r="K117" s="248" t="s">
        <v>50</v>
      </c>
      <c r="L117" s="247" t="s">
        <v>93</v>
      </c>
      <c r="M117" s="87">
        <v>1580</v>
      </c>
      <c r="N117" s="81">
        <v>125</v>
      </c>
      <c r="O117" s="81">
        <f t="shared" si="52"/>
        <v>1368</v>
      </c>
      <c r="P117" s="249">
        <v>2300</v>
      </c>
      <c r="Q117" s="81">
        <v>878</v>
      </c>
      <c r="R117" s="81">
        <f t="shared" si="3"/>
        <v>932</v>
      </c>
      <c r="S117" s="81">
        <v>830</v>
      </c>
      <c r="T117" s="242">
        <f t="shared" si="53"/>
        <v>928</v>
      </c>
      <c r="U117" s="81" t="s">
        <v>50</v>
      </c>
      <c r="V117" s="242" t="s">
        <v>50</v>
      </c>
      <c r="W117" s="81">
        <v>50</v>
      </c>
      <c r="X117" s="242" t="s">
        <v>50</v>
      </c>
      <c r="Y117" s="81">
        <v>2080</v>
      </c>
      <c r="Z117" s="81">
        <v>1415</v>
      </c>
      <c r="AA117" s="242"/>
      <c r="AB117" s="243" t="s">
        <v>65</v>
      </c>
      <c r="AC117" s="68"/>
      <c r="AD117" s="81" t="s">
        <v>76</v>
      </c>
      <c r="AE117" s="81" t="e">
        <f>#REF!</f>
        <v>#REF!</v>
      </c>
      <c r="AF117" s="39"/>
      <c r="AG117" s="36"/>
      <c r="AH117" s="208"/>
    </row>
    <row r="118" spans="1:34" ht="15.75" x14ac:dyDescent="0.25">
      <c r="A118" s="14" t="str">
        <f t="shared" si="34"/>
        <v>MAN_CCNew_TGE_2200</v>
      </c>
      <c r="B118" s="14" t="str">
        <f t="shared" si="35"/>
        <v>MAN_CCNew_TGE_2200832</v>
      </c>
      <c r="C118" s="71" t="s">
        <v>74</v>
      </c>
      <c r="D118" s="87" t="s">
        <v>151</v>
      </c>
      <c r="E118" s="73" t="str">
        <f>E117</f>
        <v>C</v>
      </c>
      <c r="F118" s="238" t="s">
        <v>149</v>
      </c>
      <c r="G118" s="239" t="s">
        <v>150</v>
      </c>
      <c r="H118" s="240" t="s">
        <v>52</v>
      </c>
      <c r="I118" s="247" t="s">
        <v>53</v>
      </c>
      <c r="J118" s="87" t="s">
        <v>143</v>
      </c>
      <c r="K118" s="248" t="s">
        <v>50</v>
      </c>
      <c r="L118" s="247" t="s">
        <v>93</v>
      </c>
      <c r="M118" s="87">
        <v>1580</v>
      </c>
      <c r="N118" s="81">
        <v>125</v>
      </c>
      <c r="O118" s="81">
        <f t="shared" si="52"/>
        <v>1368</v>
      </c>
      <c r="P118" s="249">
        <v>2200</v>
      </c>
      <c r="Q118" s="81">
        <v>750</v>
      </c>
      <c r="R118" s="81">
        <f t="shared" si="3"/>
        <v>832</v>
      </c>
      <c r="S118" s="81">
        <v>680</v>
      </c>
      <c r="T118" s="242">
        <f t="shared" si="53"/>
        <v>800</v>
      </c>
      <c r="U118" s="81" t="s">
        <v>50</v>
      </c>
      <c r="V118" s="242" t="s">
        <v>50</v>
      </c>
      <c r="W118" s="81">
        <v>50</v>
      </c>
      <c r="X118" s="242" t="s">
        <v>50</v>
      </c>
      <c r="Y118" s="81">
        <v>2080</v>
      </c>
      <c r="Z118" s="81">
        <v>1415</v>
      </c>
      <c r="AA118" s="242"/>
      <c r="AB118" s="243" t="s">
        <v>65</v>
      </c>
      <c r="AC118" s="68"/>
      <c r="AD118" s="81" t="s">
        <v>76</v>
      </c>
      <c r="AE118" s="81" t="e">
        <f>#REF!</f>
        <v>#REF!</v>
      </c>
      <c r="AF118" s="39"/>
      <c r="AG118" s="36"/>
      <c r="AH118" s="208"/>
    </row>
    <row r="119" spans="1:34" ht="15.75" x14ac:dyDescent="0.25">
      <c r="A119" s="14" t="str">
        <f t="shared" si="34"/>
        <v>MAN_CCNew_TGE_2100</v>
      </c>
      <c r="B119" s="14" t="str">
        <f t="shared" si="35"/>
        <v>MAN_CCNew_TGE_2100732</v>
      </c>
      <c r="C119" s="71" t="s">
        <v>74</v>
      </c>
      <c r="D119" s="87" t="s">
        <v>152</v>
      </c>
      <c r="E119" s="73" t="str">
        <f>E117</f>
        <v>C</v>
      </c>
      <c r="F119" s="238" t="s">
        <v>149</v>
      </c>
      <c r="G119" s="239" t="s">
        <v>150</v>
      </c>
      <c r="H119" s="240" t="s">
        <v>52</v>
      </c>
      <c r="I119" s="247" t="s">
        <v>53</v>
      </c>
      <c r="J119" s="87" t="s">
        <v>143</v>
      </c>
      <c r="K119" s="248" t="s">
        <v>50</v>
      </c>
      <c r="L119" s="247" t="s">
        <v>93</v>
      </c>
      <c r="M119" s="87">
        <v>1580</v>
      </c>
      <c r="N119" s="81">
        <v>125</v>
      </c>
      <c r="O119" s="81">
        <f t="shared" si="52"/>
        <v>1368</v>
      </c>
      <c r="P119" s="249">
        <v>2100</v>
      </c>
      <c r="Q119" s="81">
        <v>650</v>
      </c>
      <c r="R119" s="81">
        <f t="shared" si="3"/>
        <v>732</v>
      </c>
      <c r="S119" s="81">
        <v>580</v>
      </c>
      <c r="T119" s="242">
        <f t="shared" si="53"/>
        <v>700</v>
      </c>
      <c r="U119" s="81" t="s">
        <v>50</v>
      </c>
      <c r="V119" s="242" t="s">
        <v>50</v>
      </c>
      <c r="W119" s="81">
        <v>50</v>
      </c>
      <c r="X119" s="242" t="s">
        <v>50</v>
      </c>
      <c r="Y119" s="81">
        <v>2080</v>
      </c>
      <c r="Z119" s="81">
        <v>1415</v>
      </c>
      <c r="AA119" s="242"/>
      <c r="AB119" s="243" t="s">
        <v>65</v>
      </c>
      <c r="AC119" s="68"/>
      <c r="AD119" s="81" t="s">
        <v>76</v>
      </c>
      <c r="AE119" s="81" t="e">
        <f>#REF!</f>
        <v>#REF!</v>
      </c>
      <c r="AF119" s="39"/>
      <c r="AG119" s="36"/>
      <c r="AH119" s="208"/>
    </row>
    <row r="120" spans="1:34" ht="15.75" x14ac:dyDescent="0.25">
      <c r="A120" s="14" t="str">
        <f t="shared" si="34"/>
        <v>MAN_CCNew_TGE_2000</v>
      </c>
      <c r="B120" s="14" t="str">
        <f t="shared" si="35"/>
        <v>MAN_CCNew_TGE_2000632</v>
      </c>
      <c r="C120" s="71" t="s">
        <v>74</v>
      </c>
      <c r="D120" s="87" t="s">
        <v>153</v>
      </c>
      <c r="E120" s="73" t="str">
        <f>E117</f>
        <v>C</v>
      </c>
      <c r="F120" s="238" t="s">
        <v>149</v>
      </c>
      <c r="G120" s="239" t="s">
        <v>150</v>
      </c>
      <c r="H120" s="240" t="s">
        <v>52</v>
      </c>
      <c r="I120" s="247" t="s">
        <v>53</v>
      </c>
      <c r="J120" s="87" t="s">
        <v>143</v>
      </c>
      <c r="K120" s="248" t="s">
        <v>50</v>
      </c>
      <c r="L120" s="247" t="s">
        <v>93</v>
      </c>
      <c r="M120" s="87">
        <v>1580</v>
      </c>
      <c r="N120" s="81">
        <v>125</v>
      </c>
      <c r="O120" s="81">
        <f t="shared" si="52"/>
        <v>1368</v>
      </c>
      <c r="P120" s="249">
        <v>2000</v>
      </c>
      <c r="Q120" s="81">
        <v>550</v>
      </c>
      <c r="R120" s="81">
        <f t="shared" si="3"/>
        <v>632</v>
      </c>
      <c r="S120" s="81">
        <v>480</v>
      </c>
      <c r="T120" s="242">
        <f t="shared" si="53"/>
        <v>600</v>
      </c>
      <c r="U120" s="81" t="s">
        <v>50</v>
      </c>
      <c r="V120" s="242" t="s">
        <v>50</v>
      </c>
      <c r="W120" s="81">
        <v>50</v>
      </c>
      <c r="X120" s="242" t="s">
        <v>50</v>
      </c>
      <c r="Y120" s="81">
        <v>2080</v>
      </c>
      <c r="Z120" s="81">
        <v>1415</v>
      </c>
      <c r="AA120" s="242"/>
      <c r="AB120" s="243" t="s">
        <v>65</v>
      </c>
      <c r="AC120" s="68"/>
      <c r="AD120" s="81" t="s">
        <v>76</v>
      </c>
      <c r="AE120" s="81" t="e">
        <f>#REF!</f>
        <v>#REF!</v>
      </c>
      <c r="AF120" s="39"/>
      <c r="AG120" s="36"/>
      <c r="AH120" s="208"/>
    </row>
    <row r="121" spans="1:34" ht="15.75" x14ac:dyDescent="0.25">
      <c r="A121" s="14" t="str">
        <f t="shared" si="34"/>
        <v>X62_SUP_2010_CCMaster_Movano_Interstar1950</v>
      </c>
      <c r="B121" s="14" t="str">
        <f t="shared" si="35"/>
        <v>X62_SUP_2010_CCMaster_Movano_Interstar1950558</v>
      </c>
      <c r="C121" s="344" t="s">
        <v>74</v>
      </c>
      <c r="D121" s="345" t="str">
        <f>"24.625."&amp;Q121</f>
        <v>24.625.500</v>
      </c>
      <c r="E121" s="346" t="s">
        <v>75</v>
      </c>
      <c r="F121" s="347" t="s">
        <v>154</v>
      </c>
      <c r="G121" s="348" t="s">
        <v>155</v>
      </c>
      <c r="H121" s="349" t="s">
        <v>52</v>
      </c>
      <c r="I121" s="350" t="s">
        <v>53</v>
      </c>
      <c r="J121" s="345" t="s">
        <v>109</v>
      </c>
      <c r="K121" s="351" t="s">
        <v>50</v>
      </c>
      <c r="L121" s="349" t="s">
        <v>19</v>
      </c>
      <c r="M121" s="345">
        <v>1569</v>
      </c>
      <c r="N121" s="352">
        <v>90</v>
      </c>
      <c r="O121" s="352">
        <f t="shared" si="2"/>
        <v>1392</v>
      </c>
      <c r="P121" s="353">
        <v>1950</v>
      </c>
      <c r="Q121" s="353">
        <v>500</v>
      </c>
      <c r="R121" s="354">
        <f t="shared" si="3"/>
        <v>558</v>
      </c>
      <c r="S121" s="354" t="s">
        <v>50</v>
      </c>
      <c r="T121" s="355">
        <f t="shared" si="53"/>
        <v>560</v>
      </c>
      <c r="U121" s="353" t="s">
        <v>50</v>
      </c>
      <c r="V121" s="353" t="s">
        <v>50</v>
      </c>
      <c r="W121" s="352">
        <v>60</v>
      </c>
      <c r="X121" s="355" t="s">
        <v>50</v>
      </c>
      <c r="Y121" s="352">
        <v>2090</v>
      </c>
      <c r="Z121" s="352">
        <f>P121-Q121</f>
        <v>1450</v>
      </c>
      <c r="AA121" s="355"/>
      <c r="AB121" s="356" t="s">
        <v>65</v>
      </c>
      <c r="AC121" s="357"/>
      <c r="AD121" s="352" t="s">
        <v>76</v>
      </c>
      <c r="AE121" s="352" t="s">
        <v>156</v>
      </c>
      <c r="AF121" s="358"/>
      <c r="AG121" s="359"/>
      <c r="AH121" s="360"/>
    </row>
    <row r="122" spans="1:34" ht="15.75" x14ac:dyDescent="0.25">
      <c r="A122" s="14" t="str">
        <f t="shared" si="34"/>
        <v>X62_SUP_2010_CCMaster_Movano_Interstar2000</v>
      </c>
      <c r="B122" s="14" t="str">
        <f t="shared" si="35"/>
        <v>X62_SUP_2010_CCMaster_Movano_Interstar2000608</v>
      </c>
      <c r="C122" s="191" t="s">
        <v>74</v>
      </c>
      <c r="D122" s="183" t="str">
        <f t="shared" ref="D122:D131" si="57">"24.625."&amp;Q122</f>
        <v>24.625.550</v>
      </c>
      <c r="E122" s="183" t="str">
        <f>E121</f>
        <v>C</v>
      </c>
      <c r="F122" s="361" t="s">
        <v>154</v>
      </c>
      <c r="G122" s="185" t="s">
        <v>155</v>
      </c>
      <c r="H122" s="188" t="s">
        <v>52</v>
      </c>
      <c r="I122" s="186" t="s">
        <v>53</v>
      </c>
      <c r="J122" s="187" t="s">
        <v>109</v>
      </c>
      <c r="K122" s="362" t="s">
        <v>50</v>
      </c>
      <c r="L122" s="188" t="s">
        <v>19</v>
      </c>
      <c r="M122" s="187">
        <v>1569</v>
      </c>
      <c r="N122" s="178">
        <v>90</v>
      </c>
      <c r="O122" s="178">
        <f t="shared" si="2"/>
        <v>1392</v>
      </c>
      <c r="P122" s="189">
        <v>2000</v>
      </c>
      <c r="Q122" s="178">
        <v>550</v>
      </c>
      <c r="R122" s="178">
        <f>P122-O122</f>
        <v>608</v>
      </c>
      <c r="S122" s="178">
        <v>480</v>
      </c>
      <c r="T122" s="190">
        <f t="shared" si="53"/>
        <v>610</v>
      </c>
      <c r="U122" s="178" t="s">
        <v>50</v>
      </c>
      <c r="V122" s="190" t="s">
        <v>50</v>
      </c>
      <c r="W122" s="178">
        <v>60</v>
      </c>
      <c r="X122" s="190" t="s">
        <v>50</v>
      </c>
      <c r="Y122" s="178">
        <v>2090</v>
      </c>
      <c r="Z122" s="178">
        <f>P122-Q122</f>
        <v>1450</v>
      </c>
      <c r="AA122" s="190" t="s">
        <v>50</v>
      </c>
      <c r="AB122" s="192" t="s">
        <v>131</v>
      </c>
      <c r="AC122" s="363"/>
      <c r="AD122" s="178" t="s">
        <v>76</v>
      </c>
      <c r="AE122" s="178" t="s">
        <v>156</v>
      </c>
      <c r="AF122" s="152"/>
      <c r="AG122" s="145"/>
      <c r="AH122" s="150"/>
    </row>
    <row r="123" spans="1:34" ht="15.75" x14ac:dyDescent="0.25">
      <c r="A123" s="14" t="str">
        <f t="shared" si="34"/>
        <v>X62_SUP_2010_CCMaster_Movano_Interstar2050</v>
      </c>
      <c r="B123" s="14" t="str">
        <f t="shared" si="35"/>
        <v>X62_SUP_2010_CCMaster_Movano_Interstar2050658</v>
      </c>
      <c r="C123" s="191" t="s">
        <v>74</v>
      </c>
      <c r="D123" s="183" t="str">
        <f t="shared" si="57"/>
        <v>24.625.600</v>
      </c>
      <c r="E123" s="183" t="str">
        <f>E121</f>
        <v>C</v>
      </c>
      <c r="F123" s="361" t="s">
        <v>154</v>
      </c>
      <c r="G123" s="185" t="s">
        <v>155</v>
      </c>
      <c r="H123" s="188" t="s">
        <v>52</v>
      </c>
      <c r="I123" s="186" t="s">
        <v>53</v>
      </c>
      <c r="J123" s="187" t="s">
        <v>109</v>
      </c>
      <c r="K123" s="362" t="s">
        <v>50</v>
      </c>
      <c r="L123" s="188" t="s">
        <v>19</v>
      </c>
      <c r="M123" s="187">
        <v>1569</v>
      </c>
      <c r="N123" s="178">
        <v>90</v>
      </c>
      <c r="O123" s="178">
        <f t="shared" si="2"/>
        <v>1392</v>
      </c>
      <c r="P123" s="189">
        <v>2050</v>
      </c>
      <c r="Q123" s="178">
        <v>600</v>
      </c>
      <c r="R123" s="178">
        <f>P123-O123</f>
        <v>658</v>
      </c>
      <c r="S123" s="178" t="s">
        <v>50</v>
      </c>
      <c r="T123" s="190">
        <f t="shared" si="53"/>
        <v>660</v>
      </c>
      <c r="U123" s="178" t="s">
        <v>50</v>
      </c>
      <c r="V123" s="190" t="s">
        <v>50</v>
      </c>
      <c r="W123" s="178">
        <v>60</v>
      </c>
      <c r="X123" s="190" t="s">
        <v>50</v>
      </c>
      <c r="Y123" s="178">
        <v>2090</v>
      </c>
      <c r="Z123" s="178">
        <f t="shared" ref="Z123:Z148" si="58">P123-Q123</f>
        <v>1450</v>
      </c>
      <c r="AA123" s="190"/>
      <c r="AB123" s="192" t="s">
        <v>65</v>
      </c>
      <c r="AC123" s="363"/>
      <c r="AD123" s="178" t="s">
        <v>76</v>
      </c>
      <c r="AE123" s="178" t="s">
        <v>156</v>
      </c>
      <c r="AF123" s="152"/>
      <c r="AG123" s="145"/>
      <c r="AH123" s="150"/>
    </row>
    <row r="124" spans="1:34" ht="15.75" x14ac:dyDescent="0.25">
      <c r="A124" s="14" t="str">
        <f t="shared" si="34"/>
        <v>X62_SUP_2010_CCMaster_Movano_Interstar2100</v>
      </c>
      <c r="B124" s="14" t="str">
        <f t="shared" si="35"/>
        <v>X62_SUP_2010_CCMaster_Movano_Interstar2100708</v>
      </c>
      <c r="C124" s="191" t="s">
        <v>74</v>
      </c>
      <c r="D124" s="183" t="str">
        <f t="shared" si="57"/>
        <v>24.625.650</v>
      </c>
      <c r="E124" s="183" t="str">
        <f>E121</f>
        <v>C</v>
      </c>
      <c r="F124" s="361" t="str">
        <f>F122</f>
        <v>X62_SUP_2010_CC</v>
      </c>
      <c r="G124" s="185" t="s">
        <v>155</v>
      </c>
      <c r="H124" s="188" t="s">
        <v>52</v>
      </c>
      <c r="I124" s="186" t="s">
        <v>53</v>
      </c>
      <c r="J124" s="187" t="s">
        <v>109</v>
      </c>
      <c r="K124" s="362" t="s">
        <v>50</v>
      </c>
      <c r="L124" s="188" t="s">
        <v>19</v>
      </c>
      <c r="M124" s="187">
        <v>1569</v>
      </c>
      <c r="N124" s="178">
        <v>90</v>
      </c>
      <c r="O124" s="178">
        <f t="shared" si="2"/>
        <v>1392</v>
      </c>
      <c r="P124" s="189">
        <v>2100</v>
      </c>
      <c r="Q124" s="178">
        <v>650</v>
      </c>
      <c r="R124" s="178">
        <f t="shared" si="3"/>
        <v>708</v>
      </c>
      <c r="S124" s="178">
        <v>580</v>
      </c>
      <c r="T124" s="190">
        <f t="shared" si="53"/>
        <v>710</v>
      </c>
      <c r="U124" s="178" t="s">
        <v>50</v>
      </c>
      <c r="V124" s="190" t="s">
        <v>50</v>
      </c>
      <c r="W124" s="178">
        <v>60</v>
      </c>
      <c r="X124" s="190" t="s">
        <v>50</v>
      </c>
      <c r="Y124" s="178">
        <v>2090</v>
      </c>
      <c r="Z124" s="178">
        <f t="shared" si="58"/>
        <v>1450</v>
      </c>
      <c r="AA124" s="190" t="s">
        <v>50</v>
      </c>
      <c r="AB124" s="192" t="s">
        <v>130</v>
      </c>
      <c r="AC124" s="363"/>
      <c r="AD124" s="178" t="s">
        <v>76</v>
      </c>
      <c r="AE124" s="178" t="s">
        <v>156</v>
      </c>
      <c r="AF124" s="152"/>
      <c r="AG124" s="145"/>
      <c r="AH124" s="150"/>
    </row>
    <row r="125" spans="1:34" ht="15.75" x14ac:dyDescent="0.25">
      <c r="A125" s="14" t="str">
        <f t="shared" si="34"/>
        <v>X62_SUP_2010_CCMaster_Movano_Interstar2150</v>
      </c>
      <c r="B125" s="14" t="str">
        <f t="shared" si="35"/>
        <v>X62_SUP_2010_CCMaster_Movano_Interstar2150758</v>
      </c>
      <c r="C125" s="191" t="s">
        <v>74</v>
      </c>
      <c r="D125" s="183" t="str">
        <f t="shared" si="57"/>
        <v>24.625.700</v>
      </c>
      <c r="E125" s="183" t="str">
        <f>E121</f>
        <v>C</v>
      </c>
      <c r="F125" s="361" t="str">
        <f>F123</f>
        <v>X62_SUP_2010_CC</v>
      </c>
      <c r="G125" s="185" t="s">
        <v>155</v>
      </c>
      <c r="H125" s="188" t="s">
        <v>52</v>
      </c>
      <c r="I125" s="186" t="s">
        <v>53</v>
      </c>
      <c r="J125" s="187" t="s">
        <v>109</v>
      </c>
      <c r="K125" s="362" t="s">
        <v>50</v>
      </c>
      <c r="L125" s="188" t="s">
        <v>19</v>
      </c>
      <c r="M125" s="187">
        <v>1569</v>
      </c>
      <c r="N125" s="178">
        <v>90</v>
      </c>
      <c r="O125" s="178">
        <f t="shared" si="2"/>
        <v>1392</v>
      </c>
      <c r="P125" s="189">
        <v>2150</v>
      </c>
      <c r="Q125" s="178">
        <v>700</v>
      </c>
      <c r="R125" s="178">
        <f t="shared" si="3"/>
        <v>758</v>
      </c>
      <c r="S125" s="178" t="s">
        <v>50</v>
      </c>
      <c r="T125" s="190">
        <f t="shared" si="53"/>
        <v>760</v>
      </c>
      <c r="U125" s="178" t="s">
        <v>50</v>
      </c>
      <c r="V125" s="190" t="s">
        <v>50</v>
      </c>
      <c r="W125" s="178">
        <v>60</v>
      </c>
      <c r="X125" s="190" t="s">
        <v>50</v>
      </c>
      <c r="Y125" s="178">
        <v>2090</v>
      </c>
      <c r="Z125" s="178">
        <f t="shared" si="58"/>
        <v>1450</v>
      </c>
      <c r="AA125" s="190"/>
      <c r="AB125" s="192" t="s">
        <v>65</v>
      </c>
      <c r="AC125" s="363"/>
      <c r="AD125" s="178" t="s">
        <v>76</v>
      </c>
      <c r="AE125" s="178" t="s">
        <v>156</v>
      </c>
      <c r="AF125" s="152"/>
      <c r="AG125" s="145"/>
      <c r="AH125" s="150"/>
    </row>
    <row r="126" spans="1:34" ht="15.75" x14ac:dyDescent="0.25">
      <c r="A126" s="14" t="str">
        <f t="shared" si="34"/>
        <v>X62_SUP_2010_CCMaster_Movano_Interstar2200</v>
      </c>
      <c r="B126" s="14" t="str">
        <f t="shared" si="35"/>
        <v>X62_SUP_2010_CCMaster_Movano_Interstar2200808</v>
      </c>
      <c r="C126" s="191" t="s">
        <v>74</v>
      </c>
      <c r="D126" s="183" t="str">
        <f t="shared" si="57"/>
        <v>24.625.750</v>
      </c>
      <c r="E126" s="183" t="str">
        <f>E121</f>
        <v>C</v>
      </c>
      <c r="F126" s="361" t="str">
        <f>F122</f>
        <v>X62_SUP_2010_CC</v>
      </c>
      <c r="G126" s="185" t="s">
        <v>155</v>
      </c>
      <c r="H126" s="188" t="s">
        <v>52</v>
      </c>
      <c r="I126" s="186" t="s">
        <v>53</v>
      </c>
      <c r="J126" s="187" t="s">
        <v>109</v>
      </c>
      <c r="K126" s="362" t="s">
        <v>50</v>
      </c>
      <c r="L126" s="188" t="s">
        <v>19</v>
      </c>
      <c r="M126" s="187">
        <v>1569</v>
      </c>
      <c r="N126" s="178">
        <v>90</v>
      </c>
      <c r="O126" s="178">
        <f t="shared" si="2"/>
        <v>1392</v>
      </c>
      <c r="P126" s="189">
        <v>2200</v>
      </c>
      <c r="Q126" s="178">
        <v>750</v>
      </c>
      <c r="R126" s="178">
        <f t="shared" si="3"/>
        <v>808</v>
      </c>
      <c r="S126" s="178">
        <v>680</v>
      </c>
      <c r="T126" s="190">
        <f t="shared" si="53"/>
        <v>810</v>
      </c>
      <c r="U126" s="178" t="s">
        <v>50</v>
      </c>
      <c r="V126" s="190" t="s">
        <v>50</v>
      </c>
      <c r="W126" s="178">
        <v>60</v>
      </c>
      <c r="X126" s="190" t="s">
        <v>50</v>
      </c>
      <c r="Y126" s="178">
        <v>2090</v>
      </c>
      <c r="Z126" s="178">
        <f t="shared" si="58"/>
        <v>1450</v>
      </c>
      <c r="AA126" s="190" t="s">
        <v>50</v>
      </c>
      <c r="AB126" s="192" t="s">
        <v>129</v>
      </c>
      <c r="AC126" s="363"/>
      <c r="AD126" s="178" t="s">
        <v>76</v>
      </c>
      <c r="AE126" s="178" t="s">
        <v>156</v>
      </c>
      <c r="AF126" s="152"/>
      <c r="AG126" s="145"/>
      <c r="AH126" s="150"/>
    </row>
    <row r="127" spans="1:34" ht="15.75" x14ac:dyDescent="0.25">
      <c r="A127" s="14" t="str">
        <f t="shared" si="34"/>
        <v>X62_SUP_2010_CCMaster_Movano_Interstar2250</v>
      </c>
      <c r="B127" s="14" t="str">
        <f t="shared" si="35"/>
        <v>X62_SUP_2010_CCMaster_Movano_Interstar2250858</v>
      </c>
      <c r="C127" s="191" t="s">
        <v>74</v>
      </c>
      <c r="D127" s="183" t="str">
        <f t="shared" si="57"/>
        <v>24.625.800</v>
      </c>
      <c r="E127" s="183" t="str">
        <f>E121</f>
        <v>C</v>
      </c>
      <c r="F127" s="361" t="str">
        <f>F123</f>
        <v>X62_SUP_2010_CC</v>
      </c>
      <c r="G127" s="185" t="s">
        <v>155</v>
      </c>
      <c r="H127" s="188" t="s">
        <v>52</v>
      </c>
      <c r="I127" s="186" t="s">
        <v>53</v>
      </c>
      <c r="J127" s="187" t="s">
        <v>109</v>
      </c>
      <c r="K127" s="362" t="s">
        <v>50</v>
      </c>
      <c r="L127" s="188" t="s">
        <v>19</v>
      </c>
      <c r="M127" s="187">
        <v>1569</v>
      </c>
      <c r="N127" s="178">
        <v>90</v>
      </c>
      <c r="O127" s="178">
        <f t="shared" si="2"/>
        <v>1392</v>
      </c>
      <c r="P127" s="189">
        <v>2250</v>
      </c>
      <c r="Q127" s="178">
        <v>800</v>
      </c>
      <c r="R127" s="178">
        <f t="shared" si="3"/>
        <v>858</v>
      </c>
      <c r="S127" s="178" t="s">
        <v>50</v>
      </c>
      <c r="T127" s="190">
        <f t="shared" si="53"/>
        <v>860</v>
      </c>
      <c r="U127" s="178" t="s">
        <v>50</v>
      </c>
      <c r="V127" s="190" t="s">
        <v>50</v>
      </c>
      <c r="W127" s="178">
        <v>60</v>
      </c>
      <c r="X127" s="190" t="s">
        <v>50</v>
      </c>
      <c r="Y127" s="178">
        <v>2090</v>
      </c>
      <c r="Z127" s="178">
        <f t="shared" si="58"/>
        <v>1450</v>
      </c>
      <c r="AA127" s="190"/>
      <c r="AB127" s="192" t="s">
        <v>65</v>
      </c>
      <c r="AC127" s="363"/>
      <c r="AD127" s="178" t="s">
        <v>76</v>
      </c>
      <c r="AE127" s="178" t="s">
        <v>156</v>
      </c>
      <c r="AF127" s="152"/>
      <c r="AG127" s="145"/>
      <c r="AH127" s="150"/>
    </row>
    <row r="128" spans="1:34" ht="15.75" x14ac:dyDescent="0.25">
      <c r="A128" s="14" t="str">
        <f t="shared" si="34"/>
        <v>X62_SUP_2010_CCMaster_Movano_Interstar2300</v>
      </c>
      <c r="B128" s="14" t="str">
        <f t="shared" si="35"/>
        <v>X62_SUP_2010_CCMaster_Movano_Interstar2300908</v>
      </c>
      <c r="C128" s="191" t="s">
        <v>74</v>
      </c>
      <c r="D128" s="183" t="str">
        <f t="shared" si="57"/>
        <v>24.625.850</v>
      </c>
      <c r="E128" s="183" t="str">
        <f>E121</f>
        <v>C</v>
      </c>
      <c r="F128" s="361" t="str">
        <f>F124</f>
        <v>X62_SUP_2010_CC</v>
      </c>
      <c r="G128" s="185" t="s">
        <v>155</v>
      </c>
      <c r="H128" s="188" t="s">
        <v>52</v>
      </c>
      <c r="I128" s="186" t="s">
        <v>53</v>
      </c>
      <c r="J128" s="187" t="s">
        <v>109</v>
      </c>
      <c r="K128" s="362" t="s">
        <v>50</v>
      </c>
      <c r="L128" s="188" t="s">
        <v>19</v>
      </c>
      <c r="M128" s="187">
        <v>1569</v>
      </c>
      <c r="N128" s="178">
        <v>90</v>
      </c>
      <c r="O128" s="178">
        <f t="shared" si="2"/>
        <v>1392</v>
      </c>
      <c r="P128" s="189">
        <v>2300</v>
      </c>
      <c r="Q128" s="178">
        <v>850</v>
      </c>
      <c r="R128" s="178">
        <f t="shared" si="3"/>
        <v>908</v>
      </c>
      <c r="S128" s="178" t="s">
        <v>50</v>
      </c>
      <c r="T128" s="190">
        <f t="shared" si="53"/>
        <v>910</v>
      </c>
      <c r="U128" s="178" t="s">
        <v>50</v>
      </c>
      <c r="V128" s="190" t="s">
        <v>50</v>
      </c>
      <c r="W128" s="178">
        <v>60</v>
      </c>
      <c r="X128" s="190" t="s">
        <v>50</v>
      </c>
      <c r="Y128" s="178">
        <v>2090</v>
      </c>
      <c r="Z128" s="178">
        <f t="shared" si="58"/>
        <v>1450</v>
      </c>
      <c r="AA128" s="190"/>
      <c r="AB128" s="192" t="s">
        <v>65</v>
      </c>
      <c r="AC128" s="363"/>
      <c r="AD128" s="178" t="s">
        <v>76</v>
      </c>
      <c r="AE128" s="178" t="s">
        <v>156</v>
      </c>
      <c r="AF128" s="152"/>
      <c r="AG128" s="145"/>
      <c r="AH128" s="150"/>
    </row>
    <row r="129" spans="1:34" ht="15.75" x14ac:dyDescent="0.25">
      <c r="A129" s="14" t="str">
        <f t="shared" si="34"/>
        <v>X62_SUP_2010_CCMaster_Movano_Interstar2350</v>
      </c>
      <c r="B129" s="14" t="str">
        <f t="shared" si="35"/>
        <v>X62_SUP_2010_CCMaster_Movano_Interstar2350958</v>
      </c>
      <c r="C129" s="191" t="s">
        <v>74</v>
      </c>
      <c r="D129" s="183" t="str">
        <f t="shared" si="57"/>
        <v>24.625.900</v>
      </c>
      <c r="E129" s="183" t="str">
        <f>E121</f>
        <v>C</v>
      </c>
      <c r="F129" s="361" t="str">
        <f>F122</f>
        <v>X62_SUP_2010_CC</v>
      </c>
      <c r="G129" s="185" t="s">
        <v>155</v>
      </c>
      <c r="H129" s="188" t="s">
        <v>52</v>
      </c>
      <c r="I129" s="186" t="s">
        <v>53</v>
      </c>
      <c r="J129" s="187" t="s">
        <v>109</v>
      </c>
      <c r="K129" s="362" t="s">
        <v>50</v>
      </c>
      <c r="L129" s="188" t="s">
        <v>19</v>
      </c>
      <c r="M129" s="187">
        <v>1569</v>
      </c>
      <c r="N129" s="178">
        <v>90</v>
      </c>
      <c r="O129" s="178">
        <f t="shared" si="2"/>
        <v>1392</v>
      </c>
      <c r="P129" s="189">
        <v>2350</v>
      </c>
      <c r="Q129" s="178">
        <v>900</v>
      </c>
      <c r="R129" s="178">
        <f t="shared" si="3"/>
        <v>958</v>
      </c>
      <c r="S129" s="178">
        <v>830</v>
      </c>
      <c r="T129" s="190">
        <f t="shared" si="53"/>
        <v>960</v>
      </c>
      <c r="U129" s="178" t="s">
        <v>50</v>
      </c>
      <c r="V129" s="190" t="s">
        <v>50</v>
      </c>
      <c r="W129" s="178">
        <v>60</v>
      </c>
      <c r="X129" s="190" t="s">
        <v>50</v>
      </c>
      <c r="Y129" s="178">
        <v>2090</v>
      </c>
      <c r="Z129" s="178">
        <f t="shared" si="58"/>
        <v>1450</v>
      </c>
      <c r="AA129" s="190" t="s">
        <v>50</v>
      </c>
      <c r="AB129" s="192" t="s">
        <v>126</v>
      </c>
      <c r="AC129" s="363"/>
      <c r="AD129" s="178" t="s">
        <v>76</v>
      </c>
      <c r="AE129" s="178" t="s">
        <v>156</v>
      </c>
      <c r="AF129" s="152"/>
      <c r="AG129" s="145"/>
      <c r="AH129" s="150"/>
    </row>
    <row r="130" spans="1:34" ht="15.75" x14ac:dyDescent="0.25">
      <c r="A130" s="14" t="str">
        <f t="shared" si="34"/>
        <v>X62_SUP_2010_CCMaster_Movano_Interstar2400</v>
      </c>
      <c r="B130" s="14" t="str">
        <f t="shared" si="35"/>
        <v>X62_SUP_2010_CCMaster_Movano_Interstar24001008</v>
      </c>
      <c r="C130" s="191" t="s">
        <v>74</v>
      </c>
      <c r="D130" s="183" t="str">
        <f t="shared" si="57"/>
        <v>24.625.950</v>
      </c>
      <c r="E130" s="183" t="str">
        <f>E121</f>
        <v>C</v>
      </c>
      <c r="F130" s="361" t="str">
        <f>F123</f>
        <v>X62_SUP_2010_CC</v>
      </c>
      <c r="G130" s="185" t="s">
        <v>155</v>
      </c>
      <c r="H130" s="188" t="s">
        <v>52</v>
      </c>
      <c r="I130" s="186" t="s">
        <v>53</v>
      </c>
      <c r="J130" s="187" t="s">
        <v>109</v>
      </c>
      <c r="K130" s="362" t="s">
        <v>50</v>
      </c>
      <c r="L130" s="188" t="s">
        <v>19</v>
      </c>
      <c r="M130" s="187">
        <v>1569</v>
      </c>
      <c r="N130" s="178">
        <v>90</v>
      </c>
      <c r="O130" s="178">
        <f t="shared" si="2"/>
        <v>1392</v>
      </c>
      <c r="P130" s="189">
        <v>2400</v>
      </c>
      <c r="Q130" s="178">
        <v>950</v>
      </c>
      <c r="R130" s="178">
        <f t="shared" si="3"/>
        <v>1008</v>
      </c>
      <c r="S130" s="178" t="s">
        <v>50</v>
      </c>
      <c r="T130" s="190">
        <f t="shared" si="53"/>
        <v>1010</v>
      </c>
      <c r="U130" s="178" t="s">
        <v>50</v>
      </c>
      <c r="V130" s="190" t="s">
        <v>50</v>
      </c>
      <c r="W130" s="178">
        <v>60</v>
      </c>
      <c r="X130" s="190" t="s">
        <v>50</v>
      </c>
      <c r="Y130" s="178">
        <v>2090</v>
      </c>
      <c r="Z130" s="178">
        <f t="shared" si="58"/>
        <v>1450</v>
      </c>
      <c r="AA130" s="190"/>
      <c r="AB130" s="192" t="s">
        <v>65</v>
      </c>
      <c r="AC130" s="363"/>
      <c r="AD130" s="178" t="s">
        <v>76</v>
      </c>
      <c r="AE130" s="178" t="s">
        <v>156</v>
      </c>
      <c r="AF130" s="152"/>
      <c r="AG130" s="145"/>
      <c r="AH130" s="150"/>
    </row>
    <row r="131" spans="1:34" ht="15.75" x14ac:dyDescent="0.25">
      <c r="A131" s="14" t="str">
        <f t="shared" ref="A131:A201" si="59">F131&amp;G131&amp;P131</f>
        <v>X62_SUP_2010_CCMaster_Movano_Interstar2450</v>
      </c>
      <c r="B131" s="14" t="str">
        <f t="shared" ref="B131:B201" si="60">F131&amp;G131&amp;P131&amp;R131</f>
        <v>X62_SUP_2010_CCMaster_Movano_Interstar24501058</v>
      </c>
      <c r="C131" s="191" t="s">
        <v>74</v>
      </c>
      <c r="D131" s="187" t="str">
        <f t="shared" si="57"/>
        <v>24.625.1000</v>
      </c>
      <c r="E131" s="183" t="str">
        <f>E121</f>
        <v>C</v>
      </c>
      <c r="F131" s="361" t="str">
        <f>F124</f>
        <v>X62_SUP_2010_CC</v>
      </c>
      <c r="G131" s="185" t="s">
        <v>155</v>
      </c>
      <c r="H131" s="188" t="s">
        <v>52</v>
      </c>
      <c r="I131" s="186" t="s">
        <v>53</v>
      </c>
      <c r="J131" s="187" t="s">
        <v>109</v>
      </c>
      <c r="K131" s="362" t="s">
        <v>50</v>
      </c>
      <c r="L131" s="188" t="s">
        <v>19</v>
      </c>
      <c r="M131" s="187">
        <v>1569</v>
      </c>
      <c r="N131" s="178">
        <v>90</v>
      </c>
      <c r="O131" s="178">
        <f t="shared" si="2"/>
        <v>1392</v>
      </c>
      <c r="P131" s="189">
        <v>2450</v>
      </c>
      <c r="Q131" s="178">
        <v>1000</v>
      </c>
      <c r="R131" s="178">
        <f t="shared" si="3"/>
        <v>1058</v>
      </c>
      <c r="S131" s="178" t="s">
        <v>50</v>
      </c>
      <c r="T131" s="190">
        <f t="shared" si="53"/>
        <v>1060</v>
      </c>
      <c r="U131" s="178" t="s">
        <v>50</v>
      </c>
      <c r="V131" s="190" t="s">
        <v>50</v>
      </c>
      <c r="W131" s="178">
        <v>60</v>
      </c>
      <c r="X131" s="190" t="s">
        <v>50</v>
      </c>
      <c r="Y131" s="178">
        <v>2090</v>
      </c>
      <c r="Z131" s="178">
        <f t="shared" si="58"/>
        <v>1450</v>
      </c>
      <c r="AA131" s="190"/>
      <c r="AB131" s="192" t="s">
        <v>65</v>
      </c>
      <c r="AC131" s="363"/>
      <c r="AD131" s="178" t="s">
        <v>76</v>
      </c>
      <c r="AE131" s="178" t="s">
        <v>156</v>
      </c>
      <c r="AF131" s="152"/>
      <c r="AG131" s="145"/>
      <c r="AH131" s="150"/>
    </row>
    <row r="132" spans="1:34" ht="15.75" x14ac:dyDescent="0.25">
      <c r="A132" s="14" t="str">
        <f t="shared" si="59"/>
        <v>X62_SUP_2010_PCMovano_Master_Interstar_2300</v>
      </c>
      <c r="B132" s="14" t="str">
        <f t="shared" si="60"/>
        <v>X62_SUP_2010_PCMovano_Master_Interstar_2300564</v>
      </c>
      <c r="C132" s="191" t="s">
        <v>74</v>
      </c>
      <c r="D132" s="187" t="s">
        <v>157</v>
      </c>
      <c r="E132" s="183" t="str">
        <f>E121</f>
        <v>C</v>
      </c>
      <c r="F132" s="361" t="s">
        <v>158</v>
      </c>
      <c r="G132" s="185" t="s">
        <v>159</v>
      </c>
      <c r="H132" s="188" t="s">
        <v>160</v>
      </c>
      <c r="I132" s="186" t="s">
        <v>53</v>
      </c>
      <c r="J132" s="187" t="s">
        <v>109</v>
      </c>
      <c r="K132" s="362" t="s">
        <v>50</v>
      </c>
      <c r="L132" s="188" t="s">
        <v>161</v>
      </c>
      <c r="M132" s="187">
        <v>1748</v>
      </c>
      <c r="N132" s="178" t="s">
        <v>50</v>
      </c>
      <c r="O132" s="178">
        <f>M132-12</f>
        <v>1736</v>
      </c>
      <c r="P132" s="189">
        <v>2300</v>
      </c>
      <c r="Q132" s="178">
        <v>500</v>
      </c>
      <c r="R132" s="178">
        <f t="shared" si="3"/>
        <v>564</v>
      </c>
      <c r="S132" s="178" t="s">
        <v>50</v>
      </c>
      <c r="T132" s="190">
        <f t="shared" si="53"/>
        <v>500</v>
      </c>
      <c r="U132" s="178" t="s">
        <v>50</v>
      </c>
      <c r="V132" s="190" t="s">
        <v>50</v>
      </c>
      <c r="W132" s="178">
        <v>0</v>
      </c>
      <c r="X132" s="190" t="s">
        <v>50</v>
      </c>
      <c r="Y132" s="178">
        <v>2000</v>
      </c>
      <c r="Z132" s="178">
        <f t="shared" si="58"/>
        <v>1800</v>
      </c>
      <c r="AA132" s="190" t="s">
        <v>50</v>
      </c>
      <c r="AB132" s="192" t="s">
        <v>162</v>
      </c>
      <c r="AC132" s="363"/>
      <c r="AD132" s="178" t="s">
        <v>163</v>
      </c>
      <c r="AE132" s="178" t="s">
        <v>156</v>
      </c>
      <c r="AF132" s="152"/>
      <c r="AG132" s="145"/>
      <c r="AH132" s="150"/>
    </row>
    <row r="133" spans="1:34" ht="15.75" x14ac:dyDescent="0.25">
      <c r="A133" s="14" t="str">
        <f t="shared" si="59"/>
        <v>X62_SUP_2010_PCMovano_Master_Interstar_2350</v>
      </c>
      <c r="B133" s="14" t="str">
        <f t="shared" si="60"/>
        <v>X62_SUP_2010_PCMovano_Master_Interstar_2350614</v>
      </c>
      <c r="C133" s="191" t="s">
        <v>74</v>
      </c>
      <c r="D133" s="187" t="s">
        <v>164</v>
      </c>
      <c r="E133" s="183" t="str">
        <f>E121</f>
        <v>C</v>
      </c>
      <c r="F133" s="361" t="str">
        <f>F132</f>
        <v>X62_SUP_2010_PC</v>
      </c>
      <c r="G133" s="185" t="s">
        <v>159</v>
      </c>
      <c r="H133" s="188" t="s">
        <v>160</v>
      </c>
      <c r="I133" s="186" t="s">
        <v>53</v>
      </c>
      <c r="J133" s="187" t="s">
        <v>109</v>
      </c>
      <c r="K133" s="362" t="s">
        <v>50</v>
      </c>
      <c r="L133" s="188" t="s">
        <v>161</v>
      </c>
      <c r="M133" s="187">
        <v>1748</v>
      </c>
      <c r="N133" s="178" t="s">
        <v>50</v>
      </c>
      <c r="O133" s="178">
        <f t="shared" ref="O133:O159" si="61">M133-12</f>
        <v>1736</v>
      </c>
      <c r="P133" s="189">
        <v>2350</v>
      </c>
      <c r="Q133" s="178">
        <v>550</v>
      </c>
      <c r="R133" s="178">
        <f t="shared" si="3"/>
        <v>614</v>
      </c>
      <c r="S133" s="178" t="s">
        <v>50</v>
      </c>
      <c r="T133" s="190">
        <f t="shared" si="53"/>
        <v>550</v>
      </c>
      <c r="U133" s="178" t="s">
        <v>50</v>
      </c>
      <c r="V133" s="190" t="s">
        <v>50</v>
      </c>
      <c r="W133" s="178">
        <v>0</v>
      </c>
      <c r="X133" s="190" t="s">
        <v>50</v>
      </c>
      <c r="Y133" s="178">
        <v>2000</v>
      </c>
      <c r="Z133" s="178">
        <f t="shared" si="58"/>
        <v>1800</v>
      </c>
      <c r="AA133" s="190" t="s">
        <v>50</v>
      </c>
      <c r="AB133" s="192" t="s">
        <v>165</v>
      </c>
      <c r="AC133" s="363"/>
      <c r="AD133" s="178" t="s">
        <v>163</v>
      </c>
      <c r="AE133" s="178" t="s">
        <v>156</v>
      </c>
      <c r="AF133" s="152"/>
      <c r="AG133" s="145"/>
      <c r="AH133" s="150"/>
    </row>
    <row r="134" spans="1:34" ht="15.75" x14ac:dyDescent="0.25">
      <c r="A134" s="14" t="str">
        <f t="shared" si="59"/>
        <v>X62_SUP_2010_PCMovano_Master_Interstar_2450</v>
      </c>
      <c r="B134" s="14" t="str">
        <f t="shared" si="60"/>
        <v>X62_SUP_2010_PCMovano_Master_Interstar_2450714</v>
      </c>
      <c r="C134" s="191" t="s">
        <v>74</v>
      </c>
      <c r="D134" s="187" t="s">
        <v>166</v>
      </c>
      <c r="E134" s="183" t="str">
        <f>E121</f>
        <v>C</v>
      </c>
      <c r="F134" s="361" t="str">
        <f>F133</f>
        <v>X62_SUP_2010_PC</v>
      </c>
      <c r="G134" s="185" t="s">
        <v>159</v>
      </c>
      <c r="H134" s="188" t="s">
        <v>160</v>
      </c>
      <c r="I134" s="186" t="s">
        <v>53</v>
      </c>
      <c r="J134" s="187" t="s">
        <v>109</v>
      </c>
      <c r="K134" s="362" t="s">
        <v>50</v>
      </c>
      <c r="L134" s="188" t="s">
        <v>161</v>
      </c>
      <c r="M134" s="187">
        <v>1748</v>
      </c>
      <c r="N134" s="178" t="s">
        <v>50</v>
      </c>
      <c r="O134" s="178">
        <f t="shared" si="61"/>
        <v>1736</v>
      </c>
      <c r="P134" s="189">
        <v>2450</v>
      </c>
      <c r="Q134" s="178">
        <v>650</v>
      </c>
      <c r="R134" s="178">
        <f t="shared" si="3"/>
        <v>714</v>
      </c>
      <c r="S134" s="178" t="s">
        <v>50</v>
      </c>
      <c r="T134" s="190">
        <f t="shared" si="53"/>
        <v>650</v>
      </c>
      <c r="U134" s="178"/>
      <c r="V134" s="190"/>
      <c r="W134" s="178">
        <v>0</v>
      </c>
      <c r="X134" s="190"/>
      <c r="Y134" s="178"/>
      <c r="Z134" s="178">
        <f t="shared" si="58"/>
        <v>1800</v>
      </c>
      <c r="AA134" s="190"/>
      <c r="AB134" s="192" t="s">
        <v>131</v>
      </c>
      <c r="AC134" s="363"/>
      <c r="AD134" s="178" t="s">
        <v>163</v>
      </c>
      <c r="AE134" s="178" t="s">
        <v>156</v>
      </c>
      <c r="AF134" s="152"/>
      <c r="AG134" s="145"/>
      <c r="AH134" s="150"/>
    </row>
    <row r="135" spans="1:34" ht="15.75" x14ac:dyDescent="0.25">
      <c r="A135" s="14" t="str">
        <f t="shared" si="59"/>
        <v>X62_SUP_2010_PCMovano_Master_NV4002350</v>
      </c>
      <c r="B135" s="14" t="str">
        <f t="shared" si="60"/>
        <v>X62_SUP_2010_PCMovano_Master_NV4002350614</v>
      </c>
      <c r="C135" s="344" t="s">
        <v>74</v>
      </c>
      <c r="D135" s="364" t="s">
        <v>167</v>
      </c>
      <c r="E135" s="365" t="str">
        <f>E121</f>
        <v>C</v>
      </c>
      <c r="F135" s="366" t="str">
        <f>F133</f>
        <v>X62_SUP_2010_PC</v>
      </c>
      <c r="G135" s="348" t="s">
        <v>168</v>
      </c>
      <c r="H135" s="349" t="s">
        <v>160</v>
      </c>
      <c r="I135" s="350" t="s">
        <v>53</v>
      </c>
      <c r="J135" s="345" t="s">
        <v>109</v>
      </c>
      <c r="K135" s="367" t="s">
        <v>50</v>
      </c>
      <c r="L135" s="349" t="s">
        <v>161</v>
      </c>
      <c r="M135" s="345">
        <v>1748</v>
      </c>
      <c r="N135" s="352" t="s">
        <v>50</v>
      </c>
      <c r="O135" s="352">
        <f t="shared" si="61"/>
        <v>1736</v>
      </c>
      <c r="P135" s="354">
        <v>2350</v>
      </c>
      <c r="Q135" s="352">
        <v>550</v>
      </c>
      <c r="R135" s="352">
        <f t="shared" si="3"/>
        <v>614</v>
      </c>
      <c r="S135" s="352" t="s">
        <v>50</v>
      </c>
      <c r="T135" s="355">
        <v>550</v>
      </c>
      <c r="U135" s="352" t="s">
        <v>50</v>
      </c>
      <c r="V135" s="355" t="s">
        <v>50</v>
      </c>
      <c r="W135" s="352">
        <v>0</v>
      </c>
      <c r="X135" s="355" t="s">
        <v>50</v>
      </c>
      <c r="Y135" s="352">
        <v>2090</v>
      </c>
      <c r="Z135" s="352">
        <f t="shared" si="58"/>
        <v>1800</v>
      </c>
      <c r="AA135" s="355" t="s">
        <v>50</v>
      </c>
      <c r="AB135" s="356" t="s">
        <v>162</v>
      </c>
      <c r="AC135" s="368"/>
      <c r="AD135" s="352" t="s">
        <v>163</v>
      </c>
      <c r="AE135" s="352" t="s">
        <v>156</v>
      </c>
      <c r="AF135" s="358"/>
      <c r="AG135" s="369"/>
      <c r="AH135" s="370"/>
    </row>
    <row r="136" spans="1:34" ht="15.75" x14ac:dyDescent="0.25">
      <c r="A136" s="14" t="str">
        <f t="shared" si="59"/>
        <v>X62_SUP_2010_PCMovano_Master_NV4002400</v>
      </c>
      <c r="B136" s="14" t="str">
        <f t="shared" si="60"/>
        <v>X62_SUP_2010_PCMovano_Master_NV4002400664</v>
      </c>
      <c r="C136" s="371" t="s">
        <v>74</v>
      </c>
      <c r="D136" s="182" t="s">
        <v>169</v>
      </c>
      <c r="E136" s="183" t="str">
        <f>E121</f>
        <v>C</v>
      </c>
      <c r="F136" s="361" t="str">
        <f>F133</f>
        <v>X62_SUP_2010_PC</v>
      </c>
      <c r="G136" s="185" t="s">
        <v>168</v>
      </c>
      <c r="H136" s="188" t="s">
        <v>160</v>
      </c>
      <c r="I136" s="186" t="s">
        <v>53</v>
      </c>
      <c r="J136" s="187" t="s">
        <v>109</v>
      </c>
      <c r="K136" s="362" t="s">
        <v>50</v>
      </c>
      <c r="L136" s="188" t="s">
        <v>161</v>
      </c>
      <c r="M136" s="187">
        <v>1748</v>
      </c>
      <c r="N136" s="178" t="s">
        <v>50</v>
      </c>
      <c r="O136" s="178">
        <f t="shared" si="61"/>
        <v>1736</v>
      </c>
      <c r="P136" s="189">
        <v>2400</v>
      </c>
      <c r="Q136" s="178">
        <v>650</v>
      </c>
      <c r="R136" s="178">
        <f t="shared" si="3"/>
        <v>664</v>
      </c>
      <c r="S136" s="178" t="s">
        <v>50</v>
      </c>
      <c r="T136" s="190">
        <v>650</v>
      </c>
      <c r="U136" s="178" t="s">
        <v>50</v>
      </c>
      <c r="V136" s="190" t="s">
        <v>50</v>
      </c>
      <c r="W136" s="178">
        <v>0</v>
      </c>
      <c r="X136" s="190" t="s">
        <v>50</v>
      </c>
      <c r="Y136" s="178">
        <v>2090</v>
      </c>
      <c r="Z136" s="178">
        <f t="shared" si="58"/>
        <v>1750</v>
      </c>
      <c r="AA136" s="190" t="s">
        <v>50</v>
      </c>
      <c r="AB136" s="192" t="s">
        <v>170</v>
      </c>
      <c r="AC136" s="363"/>
      <c r="AD136" s="178" t="s">
        <v>163</v>
      </c>
      <c r="AE136" s="178" t="s">
        <v>156</v>
      </c>
      <c r="AF136" s="152"/>
      <c r="AG136" s="145"/>
      <c r="AH136" s="150"/>
    </row>
    <row r="137" spans="1:34" ht="15.75" x14ac:dyDescent="0.25">
      <c r="A137" s="14" t="str">
        <f t="shared" si="59"/>
        <v>X62_SUP_2010_CCMaster_Movano_NV4001950</v>
      </c>
      <c r="B137" s="14" t="str">
        <f t="shared" si="60"/>
        <v>X62_SUP_2010_CCMaster_Movano_NV4001950558</v>
      </c>
      <c r="C137" s="344" t="s">
        <v>74</v>
      </c>
      <c r="D137" s="364" t="str">
        <f t="shared" ref="D137:D147" si="62">"24.625."&amp;Q137</f>
        <v>24.625.500</v>
      </c>
      <c r="E137" s="365" t="str">
        <f>E121</f>
        <v>C</v>
      </c>
      <c r="F137" s="366" t="s">
        <v>171</v>
      </c>
      <c r="G137" s="348" t="s">
        <v>172</v>
      </c>
      <c r="H137" s="349" t="s">
        <v>52</v>
      </c>
      <c r="I137" s="350" t="s">
        <v>53</v>
      </c>
      <c r="J137" s="345" t="s">
        <v>109</v>
      </c>
      <c r="K137" s="367" t="s">
        <v>50</v>
      </c>
      <c r="L137" s="349" t="s">
        <v>19</v>
      </c>
      <c r="M137" s="345">
        <v>1569</v>
      </c>
      <c r="N137" s="352">
        <v>90</v>
      </c>
      <c r="O137" s="352">
        <f>M137-N137-12-75</f>
        <v>1392</v>
      </c>
      <c r="P137" s="354">
        <v>1950</v>
      </c>
      <c r="Q137" s="352">
        <v>500</v>
      </c>
      <c r="R137" s="352">
        <f t="shared" si="3"/>
        <v>558</v>
      </c>
      <c r="S137" s="352" t="s">
        <v>50</v>
      </c>
      <c r="T137" s="352">
        <f t="shared" si="53"/>
        <v>560</v>
      </c>
      <c r="U137" s="352" t="s">
        <v>50</v>
      </c>
      <c r="V137" s="355" t="s">
        <v>50</v>
      </c>
      <c r="W137" s="352">
        <v>60</v>
      </c>
      <c r="X137" s="355" t="s">
        <v>50</v>
      </c>
      <c r="Y137" s="352">
        <v>2090</v>
      </c>
      <c r="Z137" s="352">
        <f t="shared" si="58"/>
        <v>1450</v>
      </c>
      <c r="AA137" s="355"/>
      <c r="AB137" s="356" t="s">
        <v>65</v>
      </c>
      <c r="AC137" s="363"/>
      <c r="AD137" s="178" t="s">
        <v>76</v>
      </c>
      <c r="AE137" s="178" t="s">
        <v>156</v>
      </c>
      <c r="AF137" s="152"/>
      <c r="AG137" s="145"/>
      <c r="AH137" s="150"/>
    </row>
    <row r="138" spans="1:34" ht="15.75" x14ac:dyDescent="0.25">
      <c r="A138" s="14" t="str">
        <f t="shared" si="59"/>
        <v>X62_SUP_2010_CCMaster_Movano_NV4002000</v>
      </c>
      <c r="B138" s="14" t="str">
        <f t="shared" si="60"/>
        <v>X62_SUP_2010_CCMaster_Movano_NV4002000608</v>
      </c>
      <c r="C138" s="191" t="s">
        <v>74</v>
      </c>
      <c r="D138" s="182" t="str">
        <f t="shared" si="62"/>
        <v>24.625.550</v>
      </c>
      <c r="E138" s="183" t="str">
        <f>E121</f>
        <v>C</v>
      </c>
      <c r="F138" s="361" t="s">
        <v>171</v>
      </c>
      <c r="G138" s="185" t="s">
        <v>172</v>
      </c>
      <c r="H138" s="188" t="s">
        <v>52</v>
      </c>
      <c r="I138" s="186" t="s">
        <v>53</v>
      </c>
      <c r="J138" s="187" t="s">
        <v>109</v>
      </c>
      <c r="K138" s="362" t="s">
        <v>50</v>
      </c>
      <c r="L138" s="188" t="s">
        <v>19</v>
      </c>
      <c r="M138" s="187">
        <v>1569</v>
      </c>
      <c r="N138" s="178">
        <v>90</v>
      </c>
      <c r="O138" s="178">
        <f>M138-N138-12-75</f>
        <v>1392</v>
      </c>
      <c r="P138" s="189">
        <v>2000</v>
      </c>
      <c r="Q138" s="178">
        <v>550</v>
      </c>
      <c r="R138" s="178">
        <f t="shared" si="3"/>
        <v>608</v>
      </c>
      <c r="S138" s="178" t="s">
        <v>50</v>
      </c>
      <c r="T138" s="178">
        <f t="shared" si="53"/>
        <v>610</v>
      </c>
      <c r="U138" s="178" t="s">
        <v>50</v>
      </c>
      <c r="V138" s="190" t="s">
        <v>50</v>
      </c>
      <c r="W138" s="178">
        <v>60</v>
      </c>
      <c r="X138" s="190" t="s">
        <v>50</v>
      </c>
      <c r="Y138" s="178">
        <v>2090</v>
      </c>
      <c r="Z138" s="178">
        <f t="shared" si="58"/>
        <v>1450</v>
      </c>
      <c r="AA138" s="190"/>
      <c r="AB138" s="192" t="s">
        <v>65</v>
      </c>
      <c r="AC138" s="363"/>
      <c r="AD138" s="178" t="s">
        <v>76</v>
      </c>
      <c r="AE138" s="178" t="s">
        <v>156</v>
      </c>
      <c r="AF138" s="152"/>
      <c r="AG138" s="145"/>
      <c r="AH138" s="150"/>
    </row>
    <row r="139" spans="1:34" ht="15.75" x14ac:dyDescent="0.25">
      <c r="A139" s="14" t="str">
        <f t="shared" si="59"/>
        <v>X62_SUP_2010_CCMaster_Movano_NV4002050</v>
      </c>
      <c r="B139" s="14" t="str">
        <f t="shared" si="60"/>
        <v>X62_SUP_2010_CCMaster_Movano_NV4002050658</v>
      </c>
      <c r="C139" s="191" t="s">
        <v>74</v>
      </c>
      <c r="D139" s="182" t="str">
        <f t="shared" si="62"/>
        <v>24.625.600</v>
      </c>
      <c r="E139" s="183" t="str">
        <f>E121</f>
        <v>C</v>
      </c>
      <c r="F139" s="361" t="str">
        <f>F122</f>
        <v>X62_SUP_2010_CC</v>
      </c>
      <c r="G139" s="185" t="s">
        <v>172</v>
      </c>
      <c r="H139" s="188" t="s">
        <v>52</v>
      </c>
      <c r="I139" s="186" t="s">
        <v>53</v>
      </c>
      <c r="J139" s="187" t="s">
        <v>109</v>
      </c>
      <c r="K139" s="362" t="s">
        <v>50</v>
      </c>
      <c r="L139" s="188" t="s">
        <v>19</v>
      </c>
      <c r="M139" s="187">
        <v>1569</v>
      </c>
      <c r="N139" s="178">
        <v>90</v>
      </c>
      <c r="O139" s="178">
        <f>M139-N139-12-75</f>
        <v>1392</v>
      </c>
      <c r="P139" s="189">
        <v>2050</v>
      </c>
      <c r="Q139" s="178">
        <v>600</v>
      </c>
      <c r="R139" s="178">
        <f t="shared" si="3"/>
        <v>658</v>
      </c>
      <c r="S139" s="178" t="s">
        <v>50</v>
      </c>
      <c r="T139" s="178">
        <f t="shared" si="53"/>
        <v>660</v>
      </c>
      <c r="U139" s="178" t="s">
        <v>50</v>
      </c>
      <c r="V139" s="190" t="s">
        <v>50</v>
      </c>
      <c r="W139" s="178">
        <v>60</v>
      </c>
      <c r="X139" s="190" t="s">
        <v>50</v>
      </c>
      <c r="Y139" s="178">
        <v>2090</v>
      </c>
      <c r="Z139" s="178">
        <f t="shared" si="58"/>
        <v>1450</v>
      </c>
      <c r="AA139" s="190" t="s">
        <v>50</v>
      </c>
      <c r="AB139" s="192" t="s">
        <v>162</v>
      </c>
      <c r="AC139" s="363"/>
      <c r="AD139" s="178" t="s">
        <v>76</v>
      </c>
      <c r="AE139" s="178" t="s">
        <v>156</v>
      </c>
      <c r="AF139" s="152"/>
      <c r="AG139" s="145"/>
      <c r="AH139" s="150"/>
    </row>
    <row r="140" spans="1:34" ht="15.75" x14ac:dyDescent="0.25">
      <c r="A140" s="14" t="str">
        <f t="shared" si="59"/>
        <v>X62_SUP_2010_CCMaster_Movano_NV4002100</v>
      </c>
      <c r="B140" s="14" t="str">
        <f t="shared" si="60"/>
        <v>X62_SUP_2010_CCMaster_Movano_NV4002100708</v>
      </c>
      <c r="C140" s="191" t="s">
        <v>74</v>
      </c>
      <c r="D140" s="182" t="str">
        <f t="shared" si="62"/>
        <v>24.625.650</v>
      </c>
      <c r="E140" s="183" t="str">
        <f>E121</f>
        <v>C</v>
      </c>
      <c r="F140" s="361" t="str">
        <f>F124</f>
        <v>X62_SUP_2010_CC</v>
      </c>
      <c r="G140" s="185" t="s">
        <v>172</v>
      </c>
      <c r="H140" s="188" t="s">
        <v>52</v>
      </c>
      <c r="I140" s="186" t="s">
        <v>53</v>
      </c>
      <c r="J140" s="187" t="s">
        <v>109</v>
      </c>
      <c r="K140" s="362" t="s">
        <v>50</v>
      </c>
      <c r="L140" s="188" t="s">
        <v>19</v>
      </c>
      <c r="M140" s="187">
        <v>1569</v>
      </c>
      <c r="N140" s="178">
        <v>90</v>
      </c>
      <c r="O140" s="178">
        <f t="shared" ref="O140:O147" si="63">M140-N140-12-75</f>
        <v>1392</v>
      </c>
      <c r="P140" s="189">
        <v>2100</v>
      </c>
      <c r="Q140" s="178">
        <v>650</v>
      </c>
      <c r="R140" s="178">
        <f t="shared" si="3"/>
        <v>708</v>
      </c>
      <c r="S140" s="178" t="s">
        <v>50</v>
      </c>
      <c r="T140" s="178">
        <f t="shared" si="53"/>
        <v>710</v>
      </c>
      <c r="U140" s="178" t="s">
        <v>50</v>
      </c>
      <c r="V140" s="190" t="s">
        <v>50</v>
      </c>
      <c r="W140" s="178">
        <v>60</v>
      </c>
      <c r="X140" s="190" t="s">
        <v>50</v>
      </c>
      <c r="Y140" s="178">
        <v>2090</v>
      </c>
      <c r="Z140" s="178">
        <f t="shared" si="58"/>
        <v>1450</v>
      </c>
      <c r="AA140" s="190"/>
      <c r="AB140" s="192" t="s">
        <v>65</v>
      </c>
      <c r="AC140" s="363"/>
      <c r="AD140" s="178" t="s">
        <v>76</v>
      </c>
      <c r="AE140" s="178" t="s">
        <v>156</v>
      </c>
      <c r="AF140" s="152"/>
      <c r="AG140" s="145"/>
      <c r="AH140" s="150"/>
    </row>
    <row r="141" spans="1:34" ht="15.75" x14ac:dyDescent="0.25">
      <c r="A141" s="14" t="str">
        <f t="shared" si="59"/>
        <v>X62_SUP_2010_CCMaster_Movano_NV4002150</v>
      </c>
      <c r="B141" s="14" t="str">
        <f t="shared" si="60"/>
        <v>X62_SUP_2010_CCMaster_Movano_NV4002150758</v>
      </c>
      <c r="C141" s="191" t="s">
        <v>74</v>
      </c>
      <c r="D141" s="182" t="str">
        <f t="shared" si="62"/>
        <v>24.625.700</v>
      </c>
      <c r="E141" s="183" t="str">
        <f>E121</f>
        <v>C</v>
      </c>
      <c r="F141" s="361" t="str">
        <f>F122</f>
        <v>X62_SUP_2010_CC</v>
      </c>
      <c r="G141" s="185" t="s">
        <v>172</v>
      </c>
      <c r="H141" s="188" t="s">
        <v>52</v>
      </c>
      <c r="I141" s="186" t="s">
        <v>53</v>
      </c>
      <c r="J141" s="187" t="s">
        <v>109</v>
      </c>
      <c r="K141" s="362" t="s">
        <v>50</v>
      </c>
      <c r="L141" s="188" t="s">
        <v>19</v>
      </c>
      <c r="M141" s="187">
        <v>1569</v>
      </c>
      <c r="N141" s="178">
        <v>90</v>
      </c>
      <c r="O141" s="178">
        <f t="shared" si="63"/>
        <v>1392</v>
      </c>
      <c r="P141" s="189">
        <v>2150</v>
      </c>
      <c r="Q141" s="178">
        <v>700</v>
      </c>
      <c r="R141" s="178">
        <f t="shared" si="3"/>
        <v>758</v>
      </c>
      <c r="S141" s="178" t="s">
        <v>50</v>
      </c>
      <c r="T141" s="178">
        <f t="shared" si="53"/>
        <v>760</v>
      </c>
      <c r="U141" s="178" t="s">
        <v>50</v>
      </c>
      <c r="V141" s="190" t="s">
        <v>50</v>
      </c>
      <c r="W141" s="178">
        <v>60</v>
      </c>
      <c r="X141" s="190" t="s">
        <v>50</v>
      </c>
      <c r="Y141" s="178">
        <v>2090</v>
      </c>
      <c r="Z141" s="178">
        <f t="shared" si="58"/>
        <v>1450</v>
      </c>
      <c r="AA141" s="190" t="s">
        <v>50</v>
      </c>
      <c r="AB141" s="192" t="s">
        <v>173</v>
      </c>
      <c r="AC141" s="363"/>
      <c r="AD141" s="178" t="s">
        <v>76</v>
      </c>
      <c r="AE141" s="178" t="s">
        <v>156</v>
      </c>
      <c r="AF141" s="152"/>
      <c r="AG141" s="145"/>
      <c r="AH141" s="150"/>
    </row>
    <row r="142" spans="1:34" ht="15.75" x14ac:dyDescent="0.25">
      <c r="A142" s="14" t="str">
        <f t="shared" si="59"/>
        <v>X62_SUP_2010_CCMaster_Movano_NV4002200</v>
      </c>
      <c r="B142" s="14" t="str">
        <f t="shared" si="60"/>
        <v>X62_SUP_2010_CCMaster_Movano_NV4002200808</v>
      </c>
      <c r="C142" s="191" t="s">
        <v>74</v>
      </c>
      <c r="D142" s="182" t="str">
        <f t="shared" si="62"/>
        <v>24.625.750</v>
      </c>
      <c r="E142" s="183" t="str">
        <f>E121</f>
        <v>C</v>
      </c>
      <c r="F142" s="361" t="str">
        <f>F124</f>
        <v>X62_SUP_2010_CC</v>
      </c>
      <c r="G142" s="185" t="s">
        <v>172</v>
      </c>
      <c r="H142" s="188" t="s">
        <v>52</v>
      </c>
      <c r="I142" s="186" t="s">
        <v>53</v>
      </c>
      <c r="J142" s="187" t="s">
        <v>109</v>
      </c>
      <c r="K142" s="362" t="s">
        <v>50</v>
      </c>
      <c r="L142" s="188" t="s">
        <v>19</v>
      </c>
      <c r="M142" s="187">
        <v>1569</v>
      </c>
      <c r="N142" s="178">
        <v>90</v>
      </c>
      <c r="O142" s="178">
        <f t="shared" si="63"/>
        <v>1392</v>
      </c>
      <c r="P142" s="189">
        <v>2200</v>
      </c>
      <c r="Q142" s="178">
        <v>750</v>
      </c>
      <c r="R142" s="178">
        <f t="shared" si="3"/>
        <v>808</v>
      </c>
      <c r="S142" s="178" t="s">
        <v>50</v>
      </c>
      <c r="T142" s="178">
        <f t="shared" si="53"/>
        <v>810</v>
      </c>
      <c r="U142" s="178" t="s">
        <v>50</v>
      </c>
      <c r="V142" s="190" t="s">
        <v>50</v>
      </c>
      <c r="W142" s="178">
        <v>60</v>
      </c>
      <c r="X142" s="190" t="s">
        <v>50</v>
      </c>
      <c r="Y142" s="178">
        <v>2090</v>
      </c>
      <c r="Z142" s="178">
        <f t="shared" si="58"/>
        <v>1450</v>
      </c>
      <c r="AA142" s="190"/>
      <c r="AB142" s="192" t="s">
        <v>65</v>
      </c>
      <c r="AC142" s="363"/>
      <c r="AD142" s="178" t="s">
        <v>76</v>
      </c>
      <c r="AE142" s="178" t="s">
        <v>156</v>
      </c>
      <c r="AF142" s="152"/>
      <c r="AG142" s="145"/>
      <c r="AH142" s="150"/>
    </row>
    <row r="143" spans="1:34" ht="15.75" x14ac:dyDescent="0.25">
      <c r="A143" s="14" t="str">
        <f t="shared" si="59"/>
        <v>X62_SUP_2010_CCMaster_Movano_NV4002250</v>
      </c>
      <c r="B143" s="14" t="str">
        <f t="shared" si="60"/>
        <v>X62_SUP_2010_CCMaster_Movano_NV4002250858</v>
      </c>
      <c r="C143" s="191" t="s">
        <v>74</v>
      </c>
      <c r="D143" s="182" t="str">
        <f t="shared" si="62"/>
        <v>24.625.800</v>
      </c>
      <c r="E143" s="183" t="str">
        <f>E121</f>
        <v>C</v>
      </c>
      <c r="F143" s="361" t="str">
        <f>F122</f>
        <v>X62_SUP_2010_CC</v>
      </c>
      <c r="G143" s="185" t="s">
        <v>172</v>
      </c>
      <c r="H143" s="188" t="s">
        <v>52</v>
      </c>
      <c r="I143" s="186" t="s">
        <v>53</v>
      </c>
      <c r="J143" s="187" t="s">
        <v>109</v>
      </c>
      <c r="K143" s="362" t="s">
        <v>50</v>
      </c>
      <c r="L143" s="188" t="s">
        <v>19</v>
      </c>
      <c r="M143" s="187">
        <v>1569</v>
      </c>
      <c r="N143" s="178">
        <v>90</v>
      </c>
      <c r="O143" s="178">
        <f t="shared" si="63"/>
        <v>1392</v>
      </c>
      <c r="P143" s="189">
        <v>2250</v>
      </c>
      <c r="Q143" s="178">
        <v>800</v>
      </c>
      <c r="R143" s="178">
        <f t="shared" si="3"/>
        <v>858</v>
      </c>
      <c r="S143" s="178" t="s">
        <v>50</v>
      </c>
      <c r="T143" s="178">
        <f t="shared" si="53"/>
        <v>860</v>
      </c>
      <c r="U143" s="178" t="s">
        <v>50</v>
      </c>
      <c r="V143" s="190" t="s">
        <v>50</v>
      </c>
      <c r="W143" s="178">
        <v>60</v>
      </c>
      <c r="X143" s="190" t="s">
        <v>50</v>
      </c>
      <c r="Y143" s="178">
        <v>2090</v>
      </c>
      <c r="Z143" s="178">
        <f t="shared" si="58"/>
        <v>1450</v>
      </c>
      <c r="AA143" s="190" t="s">
        <v>50</v>
      </c>
      <c r="AB143" s="192" t="s">
        <v>170</v>
      </c>
      <c r="AC143" s="363"/>
      <c r="AD143" s="178" t="s">
        <v>76</v>
      </c>
      <c r="AE143" s="178" t="s">
        <v>156</v>
      </c>
      <c r="AF143" s="152"/>
      <c r="AG143" s="145"/>
      <c r="AH143" s="150"/>
    </row>
    <row r="144" spans="1:34" ht="15.75" x14ac:dyDescent="0.25">
      <c r="A144" s="14" t="str">
        <f t="shared" si="59"/>
        <v>X62_SUP_2010_CCMaster_Movano_NV4002300</v>
      </c>
      <c r="B144" s="14" t="str">
        <f t="shared" si="60"/>
        <v>X62_SUP_2010_CCMaster_Movano_NV4002300908</v>
      </c>
      <c r="C144" s="191" t="s">
        <v>174</v>
      </c>
      <c r="D144" s="372" t="s">
        <v>175</v>
      </c>
      <c r="E144" s="183" t="s">
        <v>51</v>
      </c>
      <c r="F144" s="361" t="str">
        <f>F124</f>
        <v>X62_SUP_2010_CC</v>
      </c>
      <c r="G144" s="185" t="s">
        <v>172</v>
      </c>
      <c r="H144" s="188" t="s">
        <v>52</v>
      </c>
      <c r="I144" s="186" t="s">
        <v>53</v>
      </c>
      <c r="J144" s="187" t="s">
        <v>109</v>
      </c>
      <c r="K144" s="362" t="s">
        <v>50</v>
      </c>
      <c r="L144" s="188" t="s">
        <v>19</v>
      </c>
      <c r="M144" s="187">
        <v>1569</v>
      </c>
      <c r="N144" s="178">
        <v>90</v>
      </c>
      <c r="O144" s="178">
        <f t="shared" si="63"/>
        <v>1392</v>
      </c>
      <c r="P144" s="189">
        <v>2300</v>
      </c>
      <c r="Q144" s="178">
        <v>836</v>
      </c>
      <c r="R144" s="178">
        <f t="shared" si="3"/>
        <v>908</v>
      </c>
      <c r="S144" s="178">
        <v>783</v>
      </c>
      <c r="T144" s="178">
        <f t="shared" si="53"/>
        <v>942</v>
      </c>
      <c r="U144" s="178" t="s">
        <v>50</v>
      </c>
      <c r="V144" s="190" t="s">
        <v>50</v>
      </c>
      <c r="W144" s="178">
        <v>106</v>
      </c>
      <c r="X144" s="190" t="s">
        <v>50</v>
      </c>
      <c r="Y144" s="178">
        <v>2090</v>
      </c>
      <c r="Z144" s="178">
        <v>1465</v>
      </c>
      <c r="AA144" s="190"/>
      <c r="AB144" s="192" t="s">
        <v>126</v>
      </c>
      <c r="AC144" s="363"/>
      <c r="AD144" s="178" t="s">
        <v>58</v>
      </c>
      <c r="AE144" s="178" t="s">
        <v>156</v>
      </c>
      <c r="AF144" s="152" t="s">
        <v>68</v>
      </c>
      <c r="AG144" s="145"/>
      <c r="AH144" s="150"/>
    </row>
    <row r="145" spans="1:34" ht="15.75" x14ac:dyDescent="0.25">
      <c r="A145" s="14" t="str">
        <f t="shared" si="59"/>
        <v>X62_SUP_2010_CCMaster_Movano_NV4002350</v>
      </c>
      <c r="B145" s="14" t="str">
        <f t="shared" si="60"/>
        <v>X62_SUP_2010_CCMaster_Movano_NV4002350958</v>
      </c>
      <c r="C145" s="191" t="s">
        <v>74</v>
      </c>
      <c r="D145" s="182" t="str">
        <f t="shared" si="62"/>
        <v>24.625.900</v>
      </c>
      <c r="E145" s="183" t="str">
        <f>E121</f>
        <v>C</v>
      </c>
      <c r="F145" s="361" t="str">
        <f>F126</f>
        <v>X62_SUP_2010_CC</v>
      </c>
      <c r="G145" s="185" t="s">
        <v>172</v>
      </c>
      <c r="H145" s="188" t="s">
        <v>52</v>
      </c>
      <c r="I145" s="186" t="s">
        <v>53</v>
      </c>
      <c r="J145" s="187" t="s">
        <v>109</v>
      </c>
      <c r="K145" s="362" t="s">
        <v>50</v>
      </c>
      <c r="L145" s="188" t="s">
        <v>19</v>
      </c>
      <c r="M145" s="187">
        <v>1569</v>
      </c>
      <c r="N145" s="178">
        <v>90</v>
      </c>
      <c r="O145" s="178">
        <f t="shared" si="63"/>
        <v>1392</v>
      </c>
      <c r="P145" s="189">
        <v>2350</v>
      </c>
      <c r="Q145" s="178">
        <v>900</v>
      </c>
      <c r="R145" s="178">
        <f t="shared" si="3"/>
        <v>958</v>
      </c>
      <c r="S145" s="178" t="s">
        <v>50</v>
      </c>
      <c r="T145" s="178">
        <f t="shared" si="53"/>
        <v>960</v>
      </c>
      <c r="U145" s="178" t="s">
        <v>50</v>
      </c>
      <c r="V145" s="190" t="s">
        <v>50</v>
      </c>
      <c r="W145" s="178">
        <v>60</v>
      </c>
      <c r="X145" s="190" t="s">
        <v>50</v>
      </c>
      <c r="Y145" s="178">
        <v>2090</v>
      </c>
      <c r="Z145" s="178">
        <f t="shared" si="58"/>
        <v>1450</v>
      </c>
      <c r="AA145" s="190"/>
      <c r="AB145" s="192" t="s">
        <v>65</v>
      </c>
      <c r="AC145" s="363"/>
      <c r="AD145" s="178" t="s">
        <v>76</v>
      </c>
      <c r="AE145" s="178" t="s">
        <v>156</v>
      </c>
      <c r="AF145" s="152"/>
      <c r="AG145" s="145"/>
      <c r="AH145" s="150"/>
    </row>
    <row r="146" spans="1:34" ht="15.75" x14ac:dyDescent="0.25">
      <c r="A146" s="14" t="str">
        <f t="shared" si="59"/>
        <v>X62_SUP_2010_CCMaster_Movano_NV4002400</v>
      </c>
      <c r="B146" s="14" t="str">
        <f t="shared" si="60"/>
        <v>X62_SUP_2010_CCMaster_Movano_NV40024001008</v>
      </c>
      <c r="C146" s="191" t="s">
        <v>74</v>
      </c>
      <c r="D146" s="182" t="str">
        <f t="shared" si="62"/>
        <v>24.625.950</v>
      </c>
      <c r="E146" s="183" t="str">
        <f>E121</f>
        <v>C</v>
      </c>
      <c r="F146" s="361" t="str">
        <f>F122</f>
        <v>X62_SUP_2010_CC</v>
      </c>
      <c r="G146" s="185" t="s">
        <v>172</v>
      </c>
      <c r="H146" s="188" t="s">
        <v>52</v>
      </c>
      <c r="I146" s="186" t="s">
        <v>53</v>
      </c>
      <c r="J146" s="187" t="s">
        <v>109</v>
      </c>
      <c r="K146" s="362" t="s">
        <v>50</v>
      </c>
      <c r="L146" s="188" t="s">
        <v>19</v>
      </c>
      <c r="M146" s="187">
        <v>1569</v>
      </c>
      <c r="N146" s="178">
        <v>90</v>
      </c>
      <c r="O146" s="178">
        <f t="shared" si="63"/>
        <v>1392</v>
      </c>
      <c r="P146" s="189">
        <v>2400</v>
      </c>
      <c r="Q146" s="178">
        <v>950</v>
      </c>
      <c r="R146" s="178">
        <f t="shared" si="3"/>
        <v>1008</v>
      </c>
      <c r="S146" s="178" t="s">
        <v>50</v>
      </c>
      <c r="T146" s="178">
        <f t="shared" si="53"/>
        <v>1010</v>
      </c>
      <c r="U146" s="178" t="s">
        <v>50</v>
      </c>
      <c r="V146" s="190" t="s">
        <v>50</v>
      </c>
      <c r="W146" s="178">
        <v>60</v>
      </c>
      <c r="X146" s="190" t="s">
        <v>50</v>
      </c>
      <c r="Y146" s="178">
        <v>2090</v>
      </c>
      <c r="Z146" s="178">
        <f t="shared" si="58"/>
        <v>1450</v>
      </c>
      <c r="AA146" s="190" t="s">
        <v>50</v>
      </c>
      <c r="AB146" s="192" t="s">
        <v>176</v>
      </c>
      <c r="AC146" s="363"/>
      <c r="AD146" s="178" t="s">
        <v>76</v>
      </c>
      <c r="AE146" s="178" t="s">
        <v>156</v>
      </c>
      <c r="AF146" s="152"/>
      <c r="AG146" s="145"/>
      <c r="AH146" s="150"/>
    </row>
    <row r="147" spans="1:34" ht="15.75" x14ac:dyDescent="0.25">
      <c r="A147" s="14" t="str">
        <f t="shared" si="59"/>
        <v>X62_SUP_2010_CCMaster_Movano_NV4002450</v>
      </c>
      <c r="B147" s="14" t="str">
        <f t="shared" si="60"/>
        <v>X62_SUP_2010_CCMaster_Movano_NV40024501058</v>
      </c>
      <c r="C147" s="371" t="s">
        <v>74</v>
      </c>
      <c r="D147" s="373" t="str">
        <f t="shared" si="62"/>
        <v>24.625.1000</v>
      </c>
      <c r="E147" s="374" t="str">
        <f>E121</f>
        <v>C</v>
      </c>
      <c r="F147" s="375" t="str">
        <f>F124</f>
        <v>X62_SUP_2010_CC</v>
      </c>
      <c r="G147" s="376" t="s">
        <v>172</v>
      </c>
      <c r="H147" s="377" t="s">
        <v>52</v>
      </c>
      <c r="I147" s="378" t="s">
        <v>53</v>
      </c>
      <c r="J147" s="373" t="s">
        <v>109</v>
      </c>
      <c r="K147" s="379" t="s">
        <v>50</v>
      </c>
      <c r="L147" s="377" t="s">
        <v>19</v>
      </c>
      <c r="M147" s="373">
        <v>1569</v>
      </c>
      <c r="N147" s="380">
        <v>90</v>
      </c>
      <c r="O147" s="380">
        <f t="shared" si="63"/>
        <v>1392</v>
      </c>
      <c r="P147" s="381">
        <v>2450</v>
      </c>
      <c r="Q147" s="380">
        <v>1000</v>
      </c>
      <c r="R147" s="380">
        <f t="shared" si="3"/>
        <v>1058</v>
      </c>
      <c r="S147" s="380" t="s">
        <v>50</v>
      </c>
      <c r="T147" s="382">
        <f t="shared" si="53"/>
        <v>1060</v>
      </c>
      <c r="U147" s="380" t="s">
        <v>50</v>
      </c>
      <c r="V147" s="382" t="s">
        <v>50</v>
      </c>
      <c r="W147" s="380">
        <v>60</v>
      </c>
      <c r="X147" s="382" t="s">
        <v>50</v>
      </c>
      <c r="Y147" s="380">
        <v>2090</v>
      </c>
      <c r="Z147" s="178">
        <f t="shared" si="58"/>
        <v>1450</v>
      </c>
      <c r="AA147" s="382"/>
      <c r="AB147" s="383" t="s">
        <v>65</v>
      </c>
      <c r="AC147" s="363"/>
      <c r="AD147" s="178" t="s">
        <v>76</v>
      </c>
      <c r="AE147" s="178" t="s">
        <v>156</v>
      </c>
      <c r="AF147" s="152"/>
      <c r="AG147" s="145"/>
      <c r="AH147" s="150"/>
    </row>
    <row r="148" spans="1:34" ht="16.5" thickBot="1" x14ac:dyDescent="0.3">
      <c r="A148" s="14" t="str">
        <f t="shared" si="59"/>
        <v>X62_SUP_2010_PCMaster_Movano_Interstar_2450</v>
      </c>
      <c r="B148" s="14" t="str">
        <f t="shared" si="60"/>
        <v>X62_SUP_2010_PCMaster_Movano_Interstar_2450714</v>
      </c>
      <c r="C148" s="371" t="s">
        <v>74</v>
      </c>
      <c r="D148" s="373" t="s">
        <v>166</v>
      </c>
      <c r="E148" s="374" t="str">
        <f>E121</f>
        <v>C</v>
      </c>
      <c r="F148" s="375" t="s">
        <v>158</v>
      </c>
      <c r="G148" s="376" t="s">
        <v>177</v>
      </c>
      <c r="H148" s="377" t="s">
        <v>160</v>
      </c>
      <c r="I148" s="378" t="s">
        <v>53</v>
      </c>
      <c r="J148" s="373" t="s">
        <v>109</v>
      </c>
      <c r="K148" s="379" t="s">
        <v>50</v>
      </c>
      <c r="L148" s="188" t="s">
        <v>161</v>
      </c>
      <c r="M148" s="373">
        <v>1748</v>
      </c>
      <c r="N148" s="380" t="s">
        <v>50</v>
      </c>
      <c r="O148" s="178">
        <f t="shared" si="61"/>
        <v>1736</v>
      </c>
      <c r="P148" s="381">
        <v>2450</v>
      </c>
      <c r="Q148" s="380">
        <v>650</v>
      </c>
      <c r="R148" s="380">
        <f t="shared" si="3"/>
        <v>714</v>
      </c>
      <c r="S148" s="380" t="s">
        <v>50</v>
      </c>
      <c r="T148" s="382">
        <f t="shared" si="53"/>
        <v>650</v>
      </c>
      <c r="U148" s="380" t="s">
        <v>50</v>
      </c>
      <c r="V148" s="382" t="s">
        <v>50</v>
      </c>
      <c r="W148" s="380">
        <v>0</v>
      </c>
      <c r="X148" s="382" t="s">
        <v>50</v>
      </c>
      <c r="Y148" s="380">
        <v>2000</v>
      </c>
      <c r="Z148" s="178">
        <f t="shared" si="58"/>
        <v>1800</v>
      </c>
      <c r="AA148" s="382" t="s">
        <v>50</v>
      </c>
      <c r="AB148" s="383" t="s">
        <v>131</v>
      </c>
      <c r="AC148" s="384"/>
      <c r="AD148" s="385" t="s">
        <v>163</v>
      </c>
      <c r="AE148" s="178" t="s">
        <v>156</v>
      </c>
      <c r="AF148" s="386"/>
      <c r="AG148" s="387"/>
      <c r="AH148" s="388"/>
    </row>
    <row r="149" spans="1:34" ht="15.75" x14ac:dyDescent="0.25">
      <c r="A149" s="14" t="str">
        <f t="shared" si="59"/>
        <v>X62_SUP_2010_CCMaster_Movano_NV4002100</v>
      </c>
      <c r="B149" s="14" t="str">
        <f t="shared" si="60"/>
        <v>X62_SUP_2010_CCMaster_Movano_NV4002100708</v>
      </c>
      <c r="C149" s="389" t="s">
        <v>67</v>
      </c>
      <c r="D149" s="390" t="s">
        <v>50</v>
      </c>
      <c r="E149" s="391" t="s">
        <v>63</v>
      </c>
      <c r="F149" s="392" t="str">
        <f t="shared" ref="F149:K149" si="64">F153</f>
        <v>X62_SUP_2010_CC</v>
      </c>
      <c r="G149" s="105" t="str">
        <f>G153</f>
        <v>Master_Movano_NV400</v>
      </c>
      <c r="H149" s="393" t="str">
        <f t="shared" si="64"/>
        <v>CC</v>
      </c>
      <c r="I149" s="394" t="str">
        <f t="shared" si="64"/>
        <v>Fixe</v>
      </c>
      <c r="J149" s="390" t="str">
        <f t="shared" si="64"/>
        <v>Non</v>
      </c>
      <c r="K149" s="393" t="str">
        <f t="shared" si="64"/>
        <v>Trady</v>
      </c>
      <c r="L149" s="395" t="str">
        <f>"AVP spécifique X62 ["&amp;P149&amp;"] YFFIPLAST G303203 "&amp;"Ht"&amp;T149</f>
        <v>AVP spécifique X62 [2100] YFFIPLAST G303203 Ht740</v>
      </c>
      <c r="M149" s="390">
        <f>M153</f>
        <v>1569</v>
      </c>
      <c r="N149" s="396">
        <f>N153</f>
        <v>90</v>
      </c>
      <c r="O149" s="396">
        <f>O153</f>
        <v>1392</v>
      </c>
      <c r="P149" s="396">
        <v>2100</v>
      </c>
      <c r="Q149" s="396">
        <v>570</v>
      </c>
      <c r="R149" s="396">
        <f t="shared" si="3"/>
        <v>708</v>
      </c>
      <c r="S149" s="396" t="s">
        <v>50</v>
      </c>
      <c r="T149" s="397">
        <f t="shared" si="53"/>
        <v>740</v>
      </c>
      <c r="U149" s="111">
        <v>530</v>
      </c>
      <c r="V149" s="397">
        <v>800</v>
      </c>
      <c r="W149" s="396">
        <f>W153</f>
        <v>170</v>
      </c>
      <c r="X149" s="397">
        <f>X153</f>
        <v>1035</v>
      </c>
      <c r="Y149" s="396">
        <f>Y153</f>
        <v>2130</v>
      </c>
      <c r="Z149" s="396">
        <f>Z153</f>
        <v>1520</v>
      </c>
      <c r="AA149" s="397"/>
      <c r="AB149" s="398" t="s">
        <v>65</v>
      </c>
      <c r="AC149" s="399"/>
      <c r="AD149" s="111" t="s">
        <v>58</v>
      </c>
      <c r="AE149" s="111" t="e">
        <f>#REF!</f>
        <v>#REF!</v>
      </c>
      <c r="AF149" s="400" t="s">
        <v>68</v>
      </c>
      <c r="AG149" s="401"/>
      <c r="AH149" s="402"/>
    </row>
    <row r="150" spans="1:34" ht="15.75" x14ac:dyDescent="0.25">
      <c r="A150" s="14" t="str">
        <f t="shared" si="59"/>
        <v>X62_SUP_2010_CCMaster_Movano_NV4002150</v>
      </c>
      <c r="B150" s="14" t="str">
        <f t="shared" si="60"/>
        <v>X62_SUP_2010_CCMaster_Movano_NV4002150758</v>
      </c>
      <c r="C150" s="118" t="s">
        <v>83</v>
      </c>
      <c r="D150" s="125" t="s">
        <v>50</v>
      </c>
      <c r="E150" s="120" t="str">
        <f>E149</f>
        <v>B</v>
      </c>
      <c r="F150" s="403" t="s">
        <v>171</v>
      </c>
      <c r="G150" s="122" t="str">
        <f>G153</f>
        <v>Master_Movano_NV400</v>
      </c>
      <c r="H150" s="123" t="s">
        <v>52</v>
      </c>
      <c r="I150" s="124" t="str">
        <f>I153</f>
        <v>Fixe</v>
      </c>
      <c r="J150" s="125" t="str">
        <f>J153</f>
        <v>Non</v>
      </c>
      <c r="K150" s="123" t="str">
        <f>K153</f>
        <v>Trady</v>
      </c>
      <c r="L150" s="404" t="str">
        <f t="shared" ref="L150:L152" si="65">"AVP spécifique X62 ["&amp;P150&amp;"] YFFIPLAST G303203 "&amp;"Ht"&amp;T150</f>
        <v>AVP spécifique X62 [2150] YFFIPLAST G303203 Ht795</v>
      </c>
      <c r="M150" s="125">
        <f>M153</f>
        <v>1569</v>
      </c>
      <c r="N150" s="128">
        <f>N153</f>
        <v>90</v>
      </c>
      <c r="O150" s="128">
        <f>O153</f>
        <v>1392</v>
      </c>
      <c r="P150" s="128">
        <v>2150</v>
      </c>
      <c r="Q150" s="128">
        <v>625</v>
      </c>
      <c r="R150" s="405">
        <f t="shared" si="3"/>
        <v>758</v>
      </c>
      <c r="S150" s="128" t="s">
        <v>50</v>
      </c>
      <c r="T150" s="406">
        <f t="shared" si="53"/>
        <v>795</v>
      </c>
      <c r="U150" s="128">
        <v>530</v>
      </c>
      <c r="V150" s="129">
        <v>800</v>
      </c>
      <c r="W150" s="128">
        <f>W153</f>
        <v>170</v>
      </c>
      <c r="X150" s="129">
        <f>X153</f>
        <v>1035</v>
      </c>
      <c r="Y150" s="128">
        <f>Y153</f>
        <v>2130</v>
      </c>
      <c r="Z150" s="128">
        <f>Z153</f>
        <v>1520</v>
      </c>
      <c r="AA150" s="129" t="s">
        <v>122</v>
      </c>
      <c r="AB150" s="131" t="s">
        <v>65</v>
      </c>
      <c r="AC150" s="407" t="s">
        <v>50</v>
      </c>
      <c r="AD150" s="128" t="s">
        <v>58</v>
      </c>
      <c r="AE150" s="128" t="e">
        <f>#REF!</f>
        <v>#REF!</v>
      </c>
      <c r="AF150" s="152" t="s">
        <v>68</v>
      </c>
      <c r="AG150" s="141"/>
      <c r="AH150" s="134"/>
    </row>
    <row r="151" spans="1:34" ht="15.75" x14ac:dyDescent="0.25">
      <c r="A151" s="14" t="str">
        <f t="shared" si="59"/>
        <v>X62_SUP_2010_CCMaster_Movano_NV4002200</v>
      </c>
      <c r="B151" s="14" t="str">
        <f t="shared" si="60"/>
        <v>X62_SUP_2010_CCMaster_Movano_NV4002200808</v>
      </c>
      <c r="C151" s="408" t="s">
        <v>67</v>
      </c>
      <c r="D151" s="409" t="s">
        <v>50</v>
      </c>
      <c r="E151" s="410" t="str">
        <f>E149</f>
        <v>B</v>
      </c>
      <c r="F151" s="403" t="str">
        <f t="shared" ref="F151:K151" si="66">F153</f>
        <v>X62_SUP_2010_CC</v>
      </c>
      <c r="G151" s="122" t="str">
        <f t="shared" si="66"/>
        <v>Master_Movano_NV400</v>
      </c>
      <c r="H151" s="411" t="str">
        <f t="shared" si="66"/>
        <v>CC</v>
      </c>
      <c r="I151" s="412" t="str">
        <f t="shared" si="66"/>
        <v>Fixe</v>
      </c>
      <c r="J151" s="409" t="str">
        <f t="shared" si="66"/>
        <v>Non</v>
      </c>
      <c r="K151" s="411" t="str">
        <f t="shared" si="66"/>
        <v>Trady</v>
      </c>
      <c r="L151" s="404" t="str">
        <f t="shared" si="65"/>
        <v>AVP spécifique X62 [2200] YFFIPLAST G303203 Ht845</v>
      </c>
      <c r="M151" s="409">
        <f>M153</f>
        <v>1569</v>
      </c>
      <c r="N151" s="405">
        <f>N153</f>
        <v>90</v>
      </c>
      <c r="O151" s="405">
        <f>O153</f>
        <v>1392</v>
      </c>
      <c r="P151" s="405">
        <v>2200</v>
      </c>
      <c r="Q151" s="405">
        <v>675</v>
      </c>
      <c r="R151" s="405">
        <f t="shared" si="3"/>
        <v>808</v>
      </c>
      <c r="S151" s="405" t="s">
        <v>50</v>
      </c>
      <c r="T151" s="406">
        <f t="shared" si="53"/>
        <v>845</v>
      </c>
      <c r="U151" s="128">
        <v>530</v>
      </c>
      <c r="V151" s="406">
        <v>800</v>
      </c>
      <c r="W151" s="405">
        <f>W153</f>
        <v>170</v>
      </c>
      <c r="X151" s="406">
        <f>X153</f>
        <v>1035</v>
      </c>
      <c r="Y151" s="405">
        <f>Y153</f>
        <v>2130</v>
      </c>
      <c r="Z151" s="405">
        <f>Z153</f>
        <v>1520</v>
      </c>
      <c r="AA151" s="406"/>
      <c r="AB151" s="413" t="s">
        <v>65</v>
      </c>
      <c r="AC151" s="414"/>
      <c r="AD151" s="128" t="s">
        <v>58</v>
      </c>
      <c r="AE151" s="128" t="e">
        <f>#REF!</f>
        <v>#REF!</v>
      </c>
      <c r="AF151" s="152" t="s">
        <v>68</v>
      </c>
      <c r="AG151" s="147"/>
      <c r="AH151" s="415"/>
    </row>
    <row r="152" spans="1:34" ht="15.75" x14ac:dyDescent="0.25">
      <c r="A152" s="14" t="str">
        <f t="shared" si="59"/>
        <v>X62_SUP_2010_CCMaster_Movano_NV4002250</v>
      </c>
      <c r="B152" s="14" t="str">
        <f t="shared" si="60"/>
        <v>X62_SUP_2010_CCMaster_Movano_NV4002250858</v>
      </c>
      <c r="C152" s="408" t="s">
        <v>67</v>
      </c>
      <c r="D152" s="409" t="s">
        <v>50</v>
      </c>
      <c r="E152" s="410" t="str">
        <f>E149</f>
        <v>B</v>
      </c>
      <c r="F152" s="403" t="str">
        <f t="shared" ref="F152:K152" si="67">F153</f>
        <v>X62_SUP_2010_CC</v>
      </c>
      <c r="G152" s="122" t="str">
        <f t="shared" si="67"/>
        <v>Master_Movano_NV400</v>
      </c>
      <c r="H152" s="411" t="str">
        <f t="shared" si="67"/>
        <v>CC</v>
      </c>
      <c r="I152" s="412" t="str">
        <f t="shared" si="67"/>
        <v>Fixe</v>
      </c>
      <c r="J152" s="409" t="str">
        <f t="shared" si="67"/>
        <v>Non</v>
      </c>
      <c r="K152" s="411" t="str">
        <f t="shared" si="67"/>
        <v>Trady</v>
      </c>
      <c r="L152" s="404" t="str">
        <f t="shared" si="65"/>
        <v>AVP spécifique X62 [2250] YFFIPLAST G303203 Ht895</v>
      </c>
      <c r="M152" s="409">
        <f>M153</f>
        <v>1569</v>
      </c>
      <c r="N152" s="405">
        <f>N153</f>
        <v>90</v>
      </c>
      <c r="O152" s="405">
        <f>O153</f>
        <v>1392</v>
      </c>
      <c r="P152" s="405">
        <v>2250</v>
      </c>
      <c r="Q152" s="405">
        <v>725</v>
      </c>
      <c r="R152" s="405">
        <f t="shared" si="3"/>
        <v>858</v>
      </c>
      <c r="S152" s="405" t="s">
        <v>50</v>
      </c>
      <c r="T152" s="406">
        <f t="shared" si="53"/>
        <v>895</v>
      </c>
      <c r="U152" s="128">
        <v>530</v>
      </c>
      <c r="V152" s="406">
        <v>800</v>
      </c>
      <c r="W152" s="405">
        <f>W153</f>
        <v>170</v>
      </c>
      <c r="X152" s="406">
        <f>X153</f>
        <v>1035</v>
      </c>
      <c r="Y152" s="405">
        <f>Y153</f>
        <v>2130</v>
      </c>
      <c r="Z152" s="405">
        <f>Z153</f>
        <v>1520</v>
      </c>
      <c r="AA152" s="406"/>
      <c r="AB152" s="413" t="s">
        <v>65</v>
      </c>
      <c r="AC152" s="414"/>
      <c r="AD152" s="128" t="s">
        <v>58</v>
      </c>
      <c r="AE152" s="128" t="e">
        <f>#REF!</f>
        <v>#REF!</v>
      </c>
      <c r="AF152" s="152" t="s">
        <v>68</v>
      </c>
      <c r="AG152" s="147"/>
      <c r="AH152" s="415"/>
    </row>
    <row r="153" spans="1:34" ht="15.75" x14ac:dyDescent="0.25">
      <c r="A153" s="14" t="str">
        <f t="shared" si="59"/>
        <v>X62_SUP_2010_CCMaster_Movano_NV4002300</v>
      </c>
      <c r="B153" s="14" t="str">
        <f t="shared" si="60"/>
        <v>X62_SUP_2010_CCMaster_Movano_NV4002300908</v>
      </c>
      <c r="C153" s="416" t="s">
        <v>178</v>
      </c>
      <c r="D153" s="144" t="s">
        <v>50</v>
      </c>
      <c r="E153" s="417" t="str">
        <f>E149</f>
        <v>B</v>
      </c>
      <c r="F153" s="418" t="s">
        <v>171</v>
      </c>
      <c r="G153" s="419" t="s">
        <v>172</v>
      </c>
      <c r="H153" s="141" t="s">
        <v>52</v>
      </c>
      <c r="I153" s="142" t="s">
        <v>53</v>
      </c>
      <c r="J153" s="143" t="s">
        <v>109</v>
      </c>
      <c r="K153" s="141" t="s">
        <v>64</v>
      </c>
      <c r="L153" s="141" t="s">
        <v>179</v>
      </c>
      <c r="M153" s="143">
        <v>1569</v>
      </c>
      <c r="N153" s="145">
        <v>90</v>
      </c>
      <c r="O153" s="145">
        <f>M153-N153-12-75</f>
        <v>1392</v>
      </c>
      <c r="P153" s="145">
        <v>2300</v>
      </c>
      <c r="Q153" s="145">
        <v>777</v>
      </c>
      <c r="R153" s="177">
        <f t="shared" si="3"/>
        <v>908</v>
      </c>
      <c r="S153" s="147">
        <v>720</v>
      </c>
      <c r="T153" s="179">
        <f t="shared" si="53"/>
        <v>947</v>
      </c>
      <c r="U153" s="145">
        <v>530</v>
      </c>
      <c r="V153" s="149">
        <v>800</v>
      </c>
      <c r="W153" s="145">
        <v>170</v>
      </c>
      <c r="X153" s="149">
        <v>1035</v>
      </c>
      <c r="Y153" s="145">
        <v>2130</v>
      </c>
      <c r="Z153" s="145">
        <v>1520</v>
      </c>
      <c r="AA153" s="149" t="s">
        <v>122</v>
      </c>
      <c r="AB153" s="150" t="s">
        <v>65</v>
      </c>
      <c r="AC153" s="363" t="s">
        <v>180</v>
      </c>
      <c r="AD153" s="147" t="s">
        <v>58</v>
      </c>
      <c r="AE153" s="147" t="s">
        <v>156</v>
      </c>
      <c r="AF153" s="152" t="s">
        <v>68</v>
      </c>
      <c r="AG153" s="141"/>
      <c r="AH153" s="134"/>
    </row>
    <row r="154" spans="1:34" ht="15.75" x14ac:dyDescent="0.25">
      <c r="A154" s="14" t="str">
        <f t="shared" si="59"/>
        <v>X62_SUP_2010_CCMaster_Movano_NV4002350</v>
      </c>
      <c r="B154" s="14" t="str">
        <f t="shared" si="60"/>
        <v>X62_SUP_2010_CCMaster_Movano_NV4002350958</v>
      </c>
      <c r="C154" s="118" t="s">
        <v>67</v>
      </c>
      <c r="D154" s="125" t="s">
        <v>50</v>
      </c>
      <c r="E154" s="120" t="str">
        <f>E149</f>
        <v>B</v>
      </c>
      <c r="F154" s="403" t="str">
        <f t="shared" ref="F154:K154" si="68">F153</f>
        <v>X62_SUP_2010_CC</v>
      </c>
      <c r="G154" s="122" t="str">
        <f t="shared" si="68"/>
        <v>Master_Movano_NV400</v>
      </c>
      <c r="H154" s="123" t="str">
        <f t="shared" si="68"/>
        <v>CC</v>
      </c>
      <c r="I154" s="124" t="str">
        <f t="shared" si="68"/>
        <v>Fixe</v>
      </c>
      <c r="J154" s="125" t="str">
        <f t="shared" si="68"/>
        <v>Non</v>
      </c>
      <c r="K154" s="123" t="str">
        <f t="shared" si="68"/>
        <v>Trady</v>
      </c>
      <c r="L154" s="404" t="str">
        <f>"AVP spécifique X62 ["&amp;P154&amp;"] YFFIPLAST G303203 "&amp;"Ht"&amp;T154</f>
        <v>AVP spécifique X62 [2350] YFFIPLAST G303203 Ht995</v>
      </c>
      <c r="M154" s="125">
        <f>M153</f>
        <v>1569</v>
      </c>
      <c r="N154" s="128">
        <f>N153</f>
        <v>90</v>
      </c>
      <c r="O154" s="128">
        <f>O153</f>
        <v>1392</v>
      </c>
      <c r="P154" s="128">
        <v>2350</v>
      </c>
      <c r="Q154" s="128">
        <v>825</v>
      </c>
      <c r="R154" s="405">
        <f t="shared" si="3"/>
        <v>958</v>
      </c>
      <c r="S154" s="128" t="s">
        <v>50</v>
      </c>
      <c r="T154" s="406">
        <f t="shared" si="53"/>
        <v>995</v>
      </c>
      <c r="U154" s="128">
        <v>530</v>
      </c>
      <c r="V154" s="129">
        <v>1050</v>
      </c>
      <c r="W154" s="128">
        <f>W153</f>
        <v>170</v>
      </c>
      <c r="X154" s="129">
        <f>X153</f>
        <v>1035</v>
      </c>
      <c r="Y154" s="128">
        <f>Y153</f>
        <v>2130</v>
      </c>
      <c r="Z154" s="128">
        <f>Z153</f>
        <v>1520</v>
      </c>
      <c r="AA154" s="129"/>
      <c r="AB154" s="131" t="s">
        <v>65</v>
      </c>
      <c r="AC154" s="414"/>
      <c r="AD154" s="128" t="s">
        <v>58</v>
      </c>
      <c r="AE154" s="128" t="str">
        <f>AE153</f>
        <v>Après 2010</v>
      </c>
      <c r="AF154" s="152" t="s">
        <v>68</v>
      </c>
      <c r="AG154" s="141"/>
      <c r="AH154" s="134"/>
    </row>
    <row r="155" spans="1:34" ht="15.75" x14ac:dyDescent="0.25">
      <c r="A155" s="14" t="str">
        <f t="shared" si="59"/>
        <v>X62_SUP_2010_CCMaster_Movano_NV4002400</v>
      </c>
      <c r="B155" s="14" t="str">
        <f t="shared" si="60"/>
        <v>X62_SUP_2010_CCMaster_Movano_NV40024001008</v>
      </c>
      <c r="C155" s="118" t="s">
        <v>67</v>
      </c>
      <c r="D155" s="125" t="s">
        <v>50</v>
      </c>
      <c r="E155" s="120" t="str">
        <f>E149</f>
        <v>B</v>
      </c>
      <c r="F155" s="403" t="str">
        <f t="shared" ref="F155:K155" si="69">F153</f>
        <v>X62_SUP_2010_CC</v>
      </c>
      <c r="G155" s="122" t="str">
        <f t="shared" si="69"/>
        <v>Master_Movano_NV400</v>
      </c>
      <c r="H155" s="123" t="str">
        <f t="shared" si="69"/>
        <v>CC</v>
      </c>
      <c r="I155" s="124" t="str">
        <f t="shared" si="69"/>
        <v>Fixe</v>
      </c>
      <c r="J155" s="125" t="str">
        <f t="shared" si="69"/>
        <v>Non</v>
      </c>
      <c r="K155" s="123" t="str">
        <f t="shared" si="69"/>
        <v>Trady</v>
      </c>
      <c r="L155" s="404" t="str">
        <f t="shared" ref="L155:L157" si="70">"AVP spécifique X62 ["&amp;P155&amp;"] YFFIPLAST G303203 "&amp;"Ht"&amp;T155</f>
        <v>AVP spécifique X62 [2400] YFFIPLAST G303203 Ht1045</v>
      </c>
      <c r="M155" s="125">
        <f>M153</f>
        <v>1569</v>
      </c>
      <c r="N155" s="128">
        <f>N153</f>
        <v>90</v>
      </c>
      <c r="O155" s="128">
        <f>O153</f>
        <v>1392</v>
      </c>
      <c r="P155" s="128">
        <v>2400</v>
      </c>
      <c r="Q155" s="128">
        <v>875</v>
      </c>
      <c r="R155" s="405">
        <f t="shared" si="3"/>
        <v>1008</v>
      </c>
      <c r="S155" s="128" t="s">
        <v>50</v>
      </c>
      <c r="T155" s="406">
        <f t="shared" si="53"/>
        <v>1045</v>
      </c>
      <c r="U155" s="128">
        <v>530</v>
      </c>
      <c r="V155" s="129">
        <v>1050</v>
      </c>
      <c r="W155" s="128">
        <f>W153</f>
        <v>170</v>
      </c>
      <c r="X155" s="129">
        <f>X153</f>
        <v>1035</v>
      </c>
      <c r="Y155" s="128">
        <f>Y153</f>
        <v>2130</v>
      </c>
      <c r="Z155" s="128">
        <f>Z153</f>
        <v>1520</v>
      </c>
      <c r="AA155" s="129"/>
      <c r="AB155" s="131" t="s">
        <v>65</v>
      </c>
      <c r="AC155" s="414"/>
      <c r="AD155" s="128" t="s">
        <v>58</v>
      </c>
      <c r="AE155" s="128" t="str">
        <f>AE153</f>
        <v>Après 2010</v>
      </c>
      <c r="AF155" s="152" t="s">
        <v>68</v>
      </c>
      <c r="AG155" s="141"/>
      <c r="AH155" s="134"/>
    </row>
    <row r="156" spans="1:34" ht="15.75" x14ac:dyDescent="0.25">
      <c r="A156" s="14" t="str">
        <f t="shared" si="59"/>
        <v>X62_SUP_2010_CCMaster_Movano_NV4002450</v>
      </c>
      <c r="B156" s="14" t="str">
        <f t="shared" si="60"/>
        <v>X62_SUP_2010_CCMaster_Movano_NV40024501058</v>
      </c>
      <c r="C156" s="118" t="s">
        <v>67</v>
      </c>
      <c r="D156" s="125" t="s">
        <v>50</v>
      </c>
      <c r="E156" s="120" t="str">
        <f>E149</f>
        <v>B</v>
      </c>
      <c r="F156" s="403" t="str">
        <f t="shared" ref="F156:K156" si="71">F153</f>
        <v>X62_SUP_2010_CC</v>
      </c>
      <c r="G156" s="122" t="str">
        <f t="shared" si="71"/>
        <v>Master_Movano_NV400</v>
      </c>
      <c r="H156" s="123" t="str">
        <f t="shared" si="71"/>
        <v>CC</v>
      </c>
      <c r="I156" s="124" t="str">
        <f t="shared" si="71"/>
        <v>Fixe</v>
      </c>
      <c r="J156" s="125" t="str">
        <f t="shared" si="71"/>
        <v>Non</v>
      </c>
      <c r="K156" s="123" t="str">
        <f t="shared" si="71"/>
        <v>Trady</v>
      </c>
      <c r="L156" s="404" t="str">
        <f t="shared" si="70"/>
        <v>AVP spécifique X62 [2450] YFFIPLAST G303203 Ht1095</v>
      </c>
      <c r="M156" s="125">
        <f>M153</f>
        <v>1569</v>
      </c>
      <c r="N156" s="128">
        <f>N153</f>
        <v>90</v>
      </c>
      <c r="O156" s="128">
        <f>O153</f>
        <v>1392</v>
      </c>
      <c r="P156" s="128">
        <v>2450</v>
      </c>
      <c r="Q156" s="128">
        <v>925</v>
      </c>
      <c r="R156" s="405">
        <f t="shared" si="3"/>
        <v>1058</v>
      </c>
      <c r="S156" s="128" t="s">
        <v>50</v>
      </c>
      <c r="T156" s="406">
        <f t="shared" si="53"/>
        <v>1095</v>
      </c>
      <c r="U156" s="128">
        <v>530</v>
      </c>
      <c r="V156" s="129">
        <v>1050</v>
      </c>
      <c r="W156" s="128">
        <f>W153</f>
        <v>170</v>
      </c>
      <c r="X156" s="129">
        <f>X153</f>
        <v>1035</v>
      </c>
      <c r="Y156" s="128">
        <f>Y153</f>
        <v>2130</v>
      </c>
      <c r="Z156" s="128">
        <f>Z153</f>
        <v>1520</v>
      </c>
      <c r="AA156" s="129"/>
      <c r="AB156" s="131" t="s">
        <v>65</v>
      </c>
      <c r="AC156" s="414"/>
      <c r="AD156" s="128" t="s">
        <v>58</v>
      </c>
      <c r="AE156" s="128" t="str">
        <f>AE153</f>
        <v>Après 2010</v>
      </c>
      <c r="AF156" s="152" t="s">
        <v>68</v>
      </c>
      <c r="AG156" s="141"/>
      <c r="AH156" s="134"/>
    </row>
    <row r="157" spans="1:34" ht="15.75" x14ac:dyDescent="0.25">
      <c r="A157" s="14" t="str">
        <f t="shared" si="59"/>
        <v>X62_SUP_2010_CCMaster_Movano_NV4002500</v>
      </c>
      <c r="B157" s="14" t="str">
        <f t="shared" si="60"/>
        <v>X62_SUP_2010_CCMaster_Movano_NV40025001108</v>
      </c>
      <c r="C157" s="118" t="s">
        <v>67</v>
      </c>
      <c r="D157" s="125" t="s">
        <v>50</v>
      </c>
      <c r="E157" s="120" t="str">
        <f>E149</f>
        <v>B</v>
      </c>
      <c r="F157" s="403" t="str">
        <f t="shared" ref="F157:K157" si="72">F153</f>
        <v>X62_SUP_2010_CC</v>
      </c>
      <c r="G157" s="122" t="str">
        <f t="shared" si="72"/>
        <v>Master_Movano_NV400</v>
      </c>
      <c r="H157" s="123" t="str">
        <f t="shared" si="72"/>
        <v>CC</v>
      </c>
      <c r="I157" s="124" t="str">
        <f t="shared" si="72"/>
        <v>Fixe</v>
      </c>
      <c r="J157" s="125" t="str">
        <f t="shared" si="72"/>
        <v>Non</v>
      </c>
      <c r="K157" s="123" t="str">
        <f t="shared" si="72"/>
        <v>Trady</v>
      </c>
      <c r="L157" s="404" t="str">
        <f t="shared" si="70"/>
        <v>AVP spécifique X62 [2500] YFFIPLAST G303203 Ht1145</v>
      </c>
      <c r="M157" s="125">
        <f>M153</f>
        <v>1569</v>
      </c>
      <c r="N157" s="128">
        <f>N153</f>
        <v>90</v>
      </c>
      <c r="O157" s="128">
        <f>O153</f>
        <v>1392</v>
      </c>
      <c r="P157" s="128">
        <v>2500</v>
      </c>
      <c r="Q157" s="128">
        <v>975</v>
      </c>
      <c r="R157" s="405">
        <f t="shared" si="3"/>
        <v>1108</v>
      </c>
      <c r="S157" s="128" t="s">
        <v>50</v>
      </c>
      <c r="T157" s="406">
        <f t="shared" si="53"/>
        <v>1145</v>
      </c>
      <c r="U157" s="128">
        <v>530</v>
      </c>
      <c r="V157" s="129">
        <v>1050</v>
      </c>
      <c r="W157" s="128">
        <f>W153</f>
        <v>170</v>
      </c>
      <c r="X157" s="129">
        <f>X153</f>
        <v>1035</v>
      </c>
      <c r="Y157" s="128">
        <f>Y153</f>
        <v>2130</v>
      </c>
      <c r="Z157" s="128">
        <f>Z153</f>
        <v>1520</v>
      </c>
      <c r="AA157" s="129"/>
      <c r="AB157" s="131" t="s">
        <v>65</v>
      </c>
      <c r="AC157" s="414"/>
      <c r="AD157" s="128" t="s">
        <v>58</v>
      </c>
      <c r="AE157" s="128" t="str">
        <f>AE153</f>
        <v>Après 2010</v>
      </c>
      <c r="AF157" s="152" t="s">
        <v>68</v>
      </c>
      <c r="AG157" s="141"/>
      <c r="AH157" s="134"/>
    </row>
    <row r="158" spans="1:34" ht="15.75" x14ac:dyDescent="0.25">
      <c r="A158" s="14" t="str">
        <f t="shared" si="59"/>
        <v>X62_SUP_2010_PCMovano_Master_NV4002300</v>
      </c>
      <c r="B158" s="14" t="str">
        <f t="shared" si="60"/>
        <v>X62_SUP_2010_PCMovano_Master_NV4002300565</v>
      </c>
      <c r="C158" s="420" t="s">
        <v>181</v>
      </c>
      <c r="D158" s="417" t="s">
        <v>50</v>
      </c>
      <c r="E158" s="417" t="s">
        <v>51</v>
      </c>
      <c r="F158" s="418" t="s">
        <v>158</v>
      </c>
      <c r="G158" s="421" t="s">
        <v>168</v>
      </c>
      <c r="H158" s="422" t="s">
        <v>160</v>
      </c>
      <c r="I158" s="423" t="s">
        <v>53</v>
      </c>
      <c r="J158" s="137" t="s">
        <v>109</v>
      </c>
      <c r="K158" s="422" t="s">
        <v>55</v>
      </c>
      <c r="L158" s="424" t="s">
        <v>182</v>
      </c>
      <c r="M158" s="425">
        <v>1747</v>
      </c>
      <c r="N158" s="426">
        <v>165</v>
      </c>
      <c r="O158" s="426">
        <f>M158-12</f>
        <v>1735</v>
      </c>
      <c r="P158" s="427">
        <v>2300</v>
      </c>
      <c r="Q158" s="427">
        <f>460+45</f>
        <v>505</v>
      </c>
      <c r="R158" s="130">
        <f t="shared" si="3"/>
        <v>565</v>
      </c>
      <c r="S158" s="426">
        <v>460</v>
      </c>
      <c r="T158" s="427" t="s">
        <v>53</v>
      </c>
      <c r="U158" s="427" t="s">
        <v>53</v>
      </c>
      <c r="V158" s="427" t="s">
        <v>53</v>
      </c>
      <c r="W158" s="427" t="s">
        <v>109</v>
      </c>
      <c r="X158" s="427" t="s">
        <v>50</v>
      </c>
      <c r="Y158" s="145"/>
      <c r="Z158" s="427">
        <v>1750</v>
      </c>
      <c r="AA158" s="149" t="s">
        <v>183</v>
      </c>
      <c r="AB158" s="150" t="s">
        <v>65</v>
      </c>
      <c r="AC158" s="428" t="s">
        <v>50</v>
      </c>
      <c r="AD158" s="427" t="s">
        <v>184</v>
      </c>
      <c r="AE158" s="145" t="s">
        <v>156</v>
      </c>
      <c r="AF158" s="152" t="s">
        <v>113</v>
      </c>
      <c r="AG158" s="141"/>
      <c r="AH158" s="429"/>
    </row>
    <row r="159" spans="1:34" ht="15.75" x14ac:dyDescent="0.25">
      <c r="A159" s="14" t="str">
        <f t="shared" si="59"/>
        <v>X62_SUP_2010_PCMovano_Master_NV4002300</v>
      </c>
      <c r="B159" s="14" t="str">
        <f t="shared" si="60"/>
        <v>X62_SUP_2010_PCMovano_Master_NV4002300564</v>
      </c>
      <c r="C159" s="430" t="s">
        <v>77</v>
      </c>
      <c r="D159" s="431" t="s">
        <v>185</v>
      </c>
      <c r="E159" s="432" t="s">
        <v>79</v>
      </c>
      <c r="F159" s="433" t="s">
        <v>158</v>
      </c>
      <c r="G159" s="434" t="s">
        <v>168</v>
      </c>
      <c r="H159" s="435" t="s">
        <v>160</v>
      </c>
      <c r="I159" s="436" t="s">
        <v>53</v>
      </c>
      <c r="J159" s="431" t="s">
        <v>109</v>
      </c>
      <c r="K159" s="437" t="s">
        <v>50</v>
      </c>
      <c r="L159" s="438" t="s">
        <v>186</v>
      </c>
      <c r="M159" s="431">
        <v>1748</v>
      </c>
      <c r="N159" s="439" t="s">
        <v>50</v>
      </c>
      <c r="O159" s="440">
        <f t="shared" si="61"/>
        <v>1736</v>
      </c>
      <c r="P159" s="439">
        <v>2300</v>
      </c>
      <c r="Q159" s="439">
        <v>503</v>
      </c>
      <c r="R159" s="439">
        <f t="shared" si="3"/>
        <v>564</v>
      </c>
      <c r="S159" s="439">
        <v>418</v>
      </c>
      <c r="T159" s="441" t="s">
        <v>50</v>
      </c>
      <c r="U159" s="439" t="s">
        <v>50</v>
      </c>
      <c r="V159" s="441" t="s">
        <v>50</v>
      </c>
      <c r="W159" s="439" t="s">
        <v>50</v>
      </c>
      <c r="X159" s="441">
        <v>900</v>
      </c>
      <c r="Y159" s="439">
        <v>2060</v>
      </c>
      <c r="Z159" s="440">
        <v>1750</v>
      </c>
      <c r="AA159" s="441" t="s">
        <v>50</v>
      </c>
      <c r="AB159" s="442" t="s">
        <v>65</v>
      </c>
      <c r="AC159" s="443"/>
      <c r="AD159" s="439" t="s">
        <v>82</v>
      </c>
      <c r="AE159" s="439" t="s">
        <v>156</v>
      </c>
      <c r="AF159" s="444"/>
      <c r="AG159" s="439"/>
      <c r="AH159" s="442"/>
    </row>
    <row r="160" spans="1:34" ht="15.75" x14ac:dyDescent="0.25">
      <c r="A160" s="14" t="str">
        <f t="shared" si="59"/>
        <v>X62_SUP_2010_PCMovano_Master_NV4002400</v>
      </c>
      <c r="B160" s="14" t="str">
        <f t="shared" si="60"/>
        <v>X62_SUP_2010_PCMovano_Master_NV4002400</v>
      </c>
      <c r="C160" s="118" t="str">
        <f>C159</f>
        <v>CEC</v>
      </c>
      <c r="D160" s="125" t="str">
        <f>D159</f>
        <v>AKICM0003</v>
      </c>
      <c r="E160" s="120" t="str">
        <f>E159</f>
        <v>D</v>
      </c>
      <c r="F160" s="403" t="str">
        <f t="shared" ref="F160:O160" si="73">F159</f>
        <v>X62_SUP_2010_PC</v>
      </c>
      <c r="G160" s="122" t="str">
        <f t="shared" si="73"/>
        <v>Movano_Master_NV400</v>
      </c>
      <c r="H160" s="123" t="str">
        <f t="shared" si="73"/>
        <v>PC</v>
      </c>
      <c r="I160" s="124" t="str">
        <f t="shared" si="73"/>
        <v>Fixe</v>
      </c>
      <c r="J160" s="125" t="str">
        <f t="shared" si="73"/>
        <v>Non</v>
      </c>
      <c r="K160" s="411" t="str">
        <f t="shared" si="73"/>
        <v>_</v>
      </c>
      <c r="L160" s="127" t="str">
        <f t="shared" si="73"/>
        <v>Capucine mini volume MASTER 2010  haut. cab. 1748 plancher cabine</v>
      </c>
      <c r="M160" s="125">
        <f t="shared" si="73"/>
        <v>1748</v>
      </c>
      <c r="N160" s="128" t="s">
        <v>50</v>
      </c>
      <c r="O160" s="128">
        <f t="shared" si="73"/>
        <v>1736</v>
      </c>
      <c r="P160" s="128">
        <v>2400</v>
      </c>
      <c r="Q160" s="128">
        <v>603</v>
      </c>
      <c r="R160" s="128"/>
      <c r="S160" s="128">
        <v>518</v>
      </c>
      <c r="T160" s="129" t="str">
        <f t="shared" ref="T160:AA160" si="74">T159</f>
        <v>_</v>
      </c>
      <c r="U160" s="128" t="str">
        <f t="shared" si="74"/>
        <v>_</v>
      </c>
      <c r="V160" s="129" t="str">
        <f t="shared" si="74"/>
        <v>_</v>
      </c>
      <c r="W160" s="128" t="str">
        <f t="shared" si="74"/>
        <v>_</v>
      </c>
      <c r="X160" s="129">
        <f t="shared" si="74"/>
        <v>900</v>
      </c>
      <c r="Y160" s="128">
        <f t="shared" si="74"/>
        <v>2060</v>
      </c>
      <c r="Z160" s="128">
        <f t="shared" si="74"/>
        <v>1750</v>
      </c>
      <c r="AA160" s="129" t="str">
        <f t="shared" si="74"/>
        <v>_</v>
      </c>
      <c r="AB160" s="131" t="s">
        <v>65</v>
      </c>
      <c r="AC160" s="363"/>
      <c r="AD160" s="439" t="s">
        <v>82</v>
      </c>
      <c r="AE160" s="439" t="s">
        <v>156</v>
      </c>
      <c r="AF160" s="152"/>
      <c r="AG160" s="145"/>
      <c r="AH160" s="150"/>
    </row>
    <row r="161" spans="1:34" ht="16.5" thickBot="1" x14ac:dyDescent="0.3">
      <c r="A161" s="14" t="str">
        <f t="shared" si="59"/>
        <v>X62_SUP_2010_CCMaster_Movano_NV4002350/2500</v>
      </c>
      <c r="B161" s="14" t="e">
        <f t="shared" si="60"/>
        <v>#VALUE!</v>
      </c>
      <c r="C161" s="430" t="s">
        <v>77</v>
      </c>
      <c r="D161" s="431" t="s">
        <v>187</v>
      </c>
      <c r="E161" s="432" t="str">
        <f>E159</f>
        <v>D</v>
      </c>
      <c r="F161" s="433" t="s">
        <v>171</v>
      </c>
      <c r="G161" s="434" t="s">
        <v>172</v>
      </c>
      <c r="H161" s="435" t="s">
        <v>52</v>
      </c>
      <c r="I161" s="436" t="s">
        <v>53</v>
      </c>
      <c r="J161" s="431" t="s">
        <v>109</v>
      </c>
      <c r="K161" s="437" t="s">
        <v>50</v>
      </c>
      <c r="L161" s="445" t="s">
        <v>188</v>
      </c>
      <c r="M161" s="431">
        <v>1569</v>
      </c>
      <c r="N161" s="439">
        <v>90</v>
      </c>
      <c r="O161" s="439">
        <f t="shared" si="2"/>
        <v>1392</v>
      </c>
      <c r="P161" s="439" t="s">
        <v>189</v>
      </c>
      <c r="Q161" s="439" t="s">
        <v>80</v>
      </c>
      <c r="R161" s="439" t="e">
        <f t="shared" si="3"/>
        <v>#VALUE!</v>
      </c>
      <c r="S161" s="439" t="s">
        <v>81</v>
      </c>
      <c r="T161" s="441" t="s">
        <v>50</v>
      </c>
      <c r="U161" s="439" t="s">
        <v>50</v>
      </c>
      <c r="V161" s="441" t="s">
        <v>50</v>
      </c>
      <c r="W161" s="439">
        <v>25</v>
      </c>
      <c r="X161" s="441">
        <v>1080</v>
      </c>
      <c r="Y161" s="439">
        <v>2120</v>
      </c>
      <c r="Z161" s="439">
        <v>1520</v>
      </c>
      <c r="AA161" s="441" t="s">
        <v>50</v>
      </c>
      <c r="AB161" s="442" t="s">
        <v>65</v>
      </c>
      <c r="AC161" s="443"/>
      <c r="AD161" s="439" t="s">
        <v>82</v>
      </c>
      <c r="AE161" s="439" t="s">
        <v>156</v>
      </c>
      <c r="AF161" s="444"/>
      <c r="AG161" s="439"/>
      <c r="AH161" s="442"/>
    </row>
    <row r="162" spans="1:34" ht="15.75" x14ac:dyDescent="0.25">
      <c r="A162" s="14" t="str">
        <f t="shared" si="59"/>
        <v>X62_INF_2010_CCMovano_Master_Interstar_Tract_RS2150</v>
      </c>
      <c r="B162" s="14" t="str">
        <f t="shared" si="60"/>
        <v>X62_INF_2010_CCMovano_Master_Interstar_Tract_RS2150758</v>
      </c>
      <c r="C162" s="446" t="s">
        <v>67</v>
      </c>
      <c r="D162" s="447" t="s">
        <v>50</v>
      </c>
      <c r="E162" s="448" t="s">
        <v>63</v>
      </c>
      <c r="F162" s="449" t="s">
        <v>190</v>
      </c>
      <c r="G162" s="450" t="s">
        <v>191</v>
      </c>
      <c r="H162" s="451" t="s">
        <v>52</v>
      </c>
      <c r="I162" s="452" t="s">
        <v>53</v>
      </c>
      <c r="J162" s="447" t="s">
        <v>109</v>
      </c>
      <c r="K162" s="453" t="s">
        <v>64</v>
      </c>
      <c r="L162" s="454" t="s">
        <v>192</v>
      </c>
      <c r="M162" s="455">
        <v>1569</v>
      </c>
      <c r="N162" s="456">
        <v>90</v>
      </c>
      <c r="O162" s="456">
        <f>M162-N162-12-75</f>
        <v>1392</v>
      </c>
      <c r="P162" s="456">
        <v>2150</v>
      </c>
      <c r="Q162" s="456">
        <v>815</v>
      </c>
      <c r="R162" s="456">
        <f t="shared" si="3"/>
        <v>758</v>
      </c>
      <c r="S162" s="401" t="s">
        <v>50</v>
      </c>
      <c r="T162" s="457">
        <f t="shared" ref="T162:T163" si="75">Q162+W162</f>
        <v>985</v>
      </c>
      <c r="U162" s="456" t="s">
        <v>50</v>
      </c>
      <c r="V162" s="458" t="s">
        <v>50</v>
      </c>
      <c r="W162" s="456">
        <v>170</v>
      </c>
      <c r="X162" s="458">
        <v>1035</v>
      </c>
      <c r="Y162" s="456">
        <v>2130</v>
      </c>
      <c r="Z162" s="456">
        <v>1520</v>
      </c>
      <c r="AA162" s="458" t="s">
        <v>193</v>
      </c>
      <c r="AB162" s="459" t="s">
        <v>65</v>
      </c>
      <c r="AC162" s="460" t="s">
        <v>50</v>
      </c>
      <c r="AD162" s="456" t="s">
        <v>58</v>
      </c>
      <c r="AE162" s="456" t="s">
        <v>194</v>
      </c>
      <c r="AF162" s="400"/>
      <c r="AG162" s="451"/>
      <c r="AH162" s="117"/>
    </row>
    <row r="163" spans="1:34" ht="15.75" x14ac:dyDescent="0.25">
      <c r="A163" s="14" t="str">
        <f t="shared" si="59"/>
        <v>X62_INF_2010_CCMovano_Master_Interstar_Prop_RS_RJ2150</v>
      </c>
      <c r="B163" s="14" t="str">
        <f t="shared" si="60"/>
        <v>X62_INF_2010_CCMovano_Master_Interstar_Prop_RS_RJ2150758</v>
      </c>
      <c r="C163" s="136" t="s">
        <v>67</v>
      </c>
      <c r="D163" s="143" t="s">
        <v>50</v>
      </c>
      <c r="E163" s="138" t="str">
        <f>E162</f>
        <v>B</v>
      </c>
      <c r="F163" s="418" t="s">
        <v>190</v>
      </c>
      <c r="G163" s="140" t="s">
        <v>195</v>
      </c>
      <c r="H163" s="141" t="s">
        <v>52</v>
      </c>
      <c r="I163" s="142" t="s">
        <v>53</v>
      </c>
      <c r="J163" s="143" t="s">
        <v>109</v>
      </c>
      <c r="K163" s="423" t="s">
        <v>64</v>
      </c>
      <c r="L163" s="461" t="s">
        <v>196</v>
      </c>
      <c r="M163" s="144">
        <v>1569</v>
      </c>
      <c r="N163" s="145">
        <v>90</v>
      </c>
      <c r="O163" s="145">
        <f>M163-N163-12-75</f>
        <v>1392</v>
      </c>
      <c r="P163" s="145">
        <v>2150</v>
      </c>
      <c r="Q163" s="145">
        <v>815</v>
      </c>
      <c r="R163" s="145">
        <f t="shared" si="3"/>
        <v>758</v>
      </c>
      <c r="S163" s="147" t="s">
        <v>50</v>
      </c>
      <c r="T163" s="380">
        <f t="shared" si="75"/>
        <v>985</v>
      </c>
      <c r="U163" s="145" t="s">
        <v>50</v>
      </c>
      <c r="V163" s="149" t="s">
        <v>50</v>
      </c>
      <c r="W163" s="145">
        <v>170</v>
      </c>
      <c r="X163" s="149">
        <v>1035</v>
      </c>
      <c r="Y163" s="145">
        <v>2130</v>
      </c>
      <c r="Z163" s="145">
        <v>1520</v>
      </c>
      <c r="AA163" s="149" t="s">
        <v>193</v>
      </c>
      <c r="AB163" s="150" t="s">
        <v>65</v>
      </c>
      <c r="AC163" s="462" t="s">
        <v>50</v>
      </c>
      <c r="AD163" s="145" t="s">
        <v>58</v>
      </c>
      <c r="AE163" s="145" t="s">
        <v>194</v>
      </c>
      <c r="AF163" s="152"/>
      <c r="AG163" s="141"/>
      <c r="AH163" s="134"/>
    </row>
    <row r="164" spans="1:34" ht="15.75" x14ac:dyDescent="0.25">
      <c r="A164" s="14" t="str">
        <f t="shared" si="59"/>
        <v>X62_INF_2010_PCMovano2300</v>
      </c>
      <c r="B164" s="14" t="str">
        <f t="shared" si="60"/>
        <v>X62_INF_2010_PCMovano2300565</v>
      </c>
      <c r="C164" s="344" t="s">
        <v>74</v>
      </c>
      <c r="D164" s="345" t="s">
        <v>197</v>
      </c>
      <c r="E164" s="365" t="s">
        <v>75</v>
      </c>
      <c r="F164" s="366" t="s">
        <v>198</v>
      </c>
      <c r="G164" s="348" t="s">
        <v>199</v>
      </c>
      <c r="H164" s="349" t="s">
        <v>160</v>
      </c>
      <c r="I164" s="350" t="s">
        <v>53</v>
      </c>
      <c r="J164" s="345" t="s">
        <v>109</v>
      </c>
      <c r="K164" s="349" t="s">
        <v>50</v>
      </c>
      <c r="L164" s="349" t="s">
        <v>161</v>
      </c>
      <c r="M164" s="345">
        <v>1747</v>
      </c>
      <c r="N164" s="352" t="s">
        <v>50</v>
      </c>
      <c r="O164" s="352">
        <f>M164-12</f>
        <v>1735</v>
      </c>
      <c r="P164" s="352">
        <v>2300</v>
      </c>
      <c r="Q164" s="352">
        <v>555</v>
      </c>
      <c r="R164" s="352">
        <f t="shared" si="3"/>
        <v>565</v>
      </c>
      <c r="S164" s="352" t="s">
        <v>50</v>
      </c>
      <c r="T164" s="190">
        <f>Q164+W164</f>
        <v>555</v>
      </c>
      <c r="U164" s="352" t="s">
        <v>50</v>
      </c>
      <c r="V164" s="355" t="s">
        <v>50</v>
      </c>
      <c r="W164" s="352">
        <v>0</v>
      </c>
      <c r="X164" s="355" t="s">
        <v>50</v>
      </c>
      <c r="Y164" s="352">
        <v>2000</v>
      </c>
      <c r="Z164" s="352">
        <f>P164-Q164</f>
        <v>1745</v>
      </c>
      <c r="AA164" s="355" t="s">
        <v>50</v>
      </c>
      <c r="AB164" s="356" t="s">
        <v>176</v>
      </c>
      <c r="AC164" s="368"/>
      <c r="AD164" s="369" t="s">
        <v>200</v>
      </c>
      <c r="AE164" s="369" t="s">
        <v>194</v>
      </c>
      <c r="AF164" s="358"/>
      <c r="AG164" s="359"/>
      <c r="AH164" s="463"/>
    </row>
    <row r="165" spans="1:34" ht="15.75" x14ac:dyDescent="0.25">
      <c r="A165" s="14" t="str">
        <f t="shared" si="59"/>
        <v>X62_INF_2010_PCMovano2400</v>
      </c>
      <c r="B165" s="14" t="str">
        <f t="shared" si="60"/>
        <v>X62_INF_2010_PCMovano2400665</v>
      </c>
      <c r="C165" s="371" t="s">
        <v>74</v>
      </c>
      <c r="D165" s="373" t="s">
        <v>201</v>
      </c>
      <c r="E165" s="374" t="str">
        <f>E164</f>
        <v>C</v>
      </c>
      <c r="F165" s="375" t="s">
        <v>198</v>
      </c>
      <c r="G165" s="376" t="s">
        <v>199</v>
      </c>
      <c r="H165" s="377" t="s">
        <v>160</v>
      </c>
      <c r="I165" s="378" t="s">
        <v>53</v>
      </c>
      <c r="J165" s="373" t="s">
        <v>109</v>
      </c>
      <c r="K165" s="377" t="s">
        <v>50</v>
      </c>
      <c r="L165" s="377" t="s">
        <v>161</v>
      </c>
      <c r="M165" s="373">
        <v>1747</v>
      </c>
      <c r="N165" s="380" t="s">
        <v>50</v>
      </c>
      <c r="O165" s="380">
        <f t="shared" ref="O165:O166" si="76">M165-12</f>
        <v>1735</v>
      </c>
      <c r="P165" s="380">
        <v>2400</v>
      </c>
      <c r="Q165" s="380">
        <v>655</v>
      </c>
      <c r="R165" s="380">
        <f t="shared" si="3"/>
        <v>665</v>
      </c>
      <c r="S165" s="380" t="s">
        <v>50</v>
      </c>
      <c r="T165" s="382">
        <f>Q165+W165</f>
        <v>655</v>
      </c>
      <c r="U165" s="380" t="s">
        <v>50</v>
      </c>
      <c r="V165" s="382" t="s">
        <v>50</v>
      </c>
      <c r="W165" s="380">
        <v>0</v>
      </c>
      <c r="X165" s="382" t="s">
        <v>50</v>
      </c>
      <c r="Y165" s="380">
        <v>2000</v>
      </c>
      <c r="Z165" s="380">
        <f>P165-Q165</f>
        <v>1745</v>
      </c>
      <c r="AA165" s="382" t="s">
        <v>50</v>
      </c>
      <c r="AB165" s="383" t="s">
        <v>176</v>
      </c>
      <c r="AC165" s="384"/>
      <c r="AD165" s="387" t="s">
        <v>200</v>
      </c>
      <c r="AE165" s="387" t="s">
        <v>194</v>
      </c>
      <c r="AF165" s="386"/>
      <c r="AG165" s="464"/>
      <c r="AH165" s="465"/>
    </row>
    <row r="166" spans="1:34" ht="15.75" x14ac:dyDescent="0.25">
      <c r="A166" s="14" t="str">
        <f t="shared" si="59"/>
        <v>X62_INF_2010_PCMovano_Master_Interstar2350</v>
      </c>
      <c r="B166" s="14" t="str">
        <f t="shared" si="60"/>
        <v>X62_INF_2010_PCMovano_Master_Interstar2350615</v>
      </c>
      <c r="C166" s="430" t="s">
        <v>77</v>
      </c>
      <c r="D166" s="431" t="s">
        <v>202</v>
      </c>
      <c r="E166" s="432" t="s">
        <v>79</v>
      </c>
      <c r="F166" s="433" t="s">
        <v>198</v>
      </c>
      <c r="G166" s="434" t="s">
        <v>203</v>
      </c>
      <c r="H166" s="435" t="s">
        <v>160</v>
      </c>
      <c r="I166" s="436" t="s">
        <v>53</v>
      </c>
      <c r="J166" s="431" t="s">
        <v>109</v>
      </c>
      <c r="K166" s="435" t="s">
        <v>50</v>
      </c>
      <c r="L166" s="445" t="s">
        <v>204</v>
      </c>
      <c r="M166" s="431">
        <v>1747</v>
      </c>
      <c r="N166" s="439" t="s">
        <v>50</v>
      </c>
      <c r="O166" s="440">
        <f t="shared" si="76"/>
        <v>1735</v>
      </c>
      <c r="P166" s="439">
        <v>2350</v>
      </c>
      <c r="Q166" s="439" t="s">
        <v>205</v>
      </c>
      <c r="R166" s="439">
        <f t="shared" si="3"/>
        <v>615</v>
      </c>
      <c r="S166" s="439" t="s">
        <v>206</v>
      </c>
      <c r="T166" s="441" t="s">
        <v>50</v>
      </c>
      <c r="U166" s="439" t="s">
        <v>50</v>
      </c>
      <c r="V166" s="441" t="s">
        <v>50</v>
      </c>
      <c r="W166" s="439" t="s">
        <v>50</v>
      </c>
      <c r="X166" s="441">
        <v>900</v>
      </c>
      <c r="Y166" s="439">
        <v>2060</v>
      </c>
      <c r="Z166" s="439">
        <v>1750</v>
      </c>
      <c r="AA166" s="441" t="s">
        <v>50</v>
      </c>
      <c r="AB166" s="442" t="s">
        <v>65</v>
      </c>
      <c r="AC166" s="443"/>
      <c r="AD166" s="439" t="s">
        <v>82</v>
      </c>
      <c r="AE166" s="439" t="s">
        <v>194</v>
      </c>
      <c r="AF166" s="444"/>
      <c r="AG166" s="435"/>
      <c r="AH166" s="466"/>
    </row>
    <row r="167" spans="1:34" ht="16.5" thickBot="1" x14ac:dyDescent="0.3">
      <c r="A167" s="14" t="str">
        <f t="shared" si="59"/>
        <v>X62_INF_2010_CCMovano_Master_Interstar2300</v>
      </c>
      <c r="B167" s="14" t="str">
        <f t="shared" si="60"/>
        <v>X62_INF_2010_CCMovano_Master_Interstar2300908</v>
      </c>
      <c r="C167" s="193" t="s">
        <v>77</v>
      </c>
      <c r="D167" s="199" t="s">
        <v>207</v>
      </c>
      <c r="E167" s="194" t="str">
        <f>E166</f>
        <v>D</v>
      </c>
      <c r="F167" s="467" t="s">
        <v>190</v>
      </c>
      <c r="G167" s="196" t="s">
        <v>203</v>
      </c>
      <c r="H167" s="197" t="s">
        <v>52</v>
      </c>
      <c r="I167" s="198" t="s">
        <v>53</v>
      </c>
      <c r="J167" s="199" t="s">
        <v>109</v>
      </c>
      <c r="K167" s="197" t="s">
        <v>50</v>
      </c>
      <c r="L167" s="468" t="s">
        <v>208</v>
      </c>
      <c r="M167" s="199">
        <v>1569</v>
      </c>
      <c r="N167" s="200">
        <v>90</v>
      </c>
      <c r="O167" s="200">
        <f>M167-N167-12-75</f>
        <v>1392</v>
      </c>
      <c r="P167" s="200">
        <v>2300</v>
      </c>
      <c r="Q167" s="200" t="s">
        <v>80</v>
      </c>
      <c r="R167" s="200">
        <f t="shared" si="3"/>
        <v>908</v>
      </c>
      <c r="S167" s="200" t="s">
        <v>81</v>
      </c>
      <c r="T167" s="201" t="s">
        <v>50</v>
      </c>
      <c r="U167" s="200" t="s">
        <v>50</v>
      </c>
      <c r="V167" s="201" t="s">
        <v>50</v>
      </c>
      <c r="W167" s="200" t="s">
        <v>50</v>
      </c>
      <c r="X167" s="201">
        <v>1080</v>
      </c>
      <c r="Y167" s="200">
        <v>2120</v>
      </c>
      <c r="Z167" s="200">
        <v>1520</v>
      </c>
      <c r="AA167" s="201" t="s">
        <v>50</v>
      </c>
      <c r="AB167" s="203" t="s">
        <v>65</v>
      </c>
      <c r="AC167" s="469"/>
      <c r="AD167" s="200" t="s">
        <v>82</v>
      </c>
      <c r="AE167" s="200" t="s">
        <v>194</v>
      </c>
      <c r="AF167" s="205"/>
      <c r="AG167" s="197"/>
      <c r="AH167" s="206"/>
    </row>
    <row r="168" spans="1:34" ht="15.75" x14ac:dyDescent="0.25">
      <c r="A168" s="14" t="str">
        <f t="shared" si="59"/>
        <v>RENAULT_CCMascott_Master_Pro2100</v>
      </c>
      <c r="B168" s="14" t="str">
        <f t="shared" si="60"/>
        <v>RENAULT_CCMascott_Master_Pro2100709</v>
      </c>
      <c r="C168" s="42" t="s">
        <v>67</v>
      </c>
      <c r="D168" s="48" t="s">
        <v>50</v>
      </c>
      <c r="E168" s="44" t="s">
        <v>63</v>
      </c>
      <c r="F168" s="216" t="str">
        <f t="shared" ref="F168:K168" si="77">F172</f>
        <v>RENAULT_CC</v>
      </c>
      <c r="G168" s="41" t="str">
        <f t="shared" si="77"/>
        <v>Mascott_Master_Pro</v>
      </c>
      <c r="H168" s="46" t="str">
        <f t="shared" si="77"/>
        <v>CC</v>
      </c>
      <c r="I168" s="47" t="str">
        <f t="shared" si="77"/>
        <v>Fixe</v>
      </c>
      <c r="J168" s="48" t="str">
        <f t="shared" si="77"/>
        <v>Non</v>
      </c>
      <c r="K168" s="46" t="str">
        <f t="shared" si="77"/>
        <v>Trady</v>
      </c>
      <c r="L168" s="46" t="str">
        <f>"AVP spécifique MASCOTT ["&amp;P168&amp;"] G303201 "&amp;"Ht"&amp;T168</f>
        <v>AVP spécifique MASCOTT [2100] G303201 Ht730</v>
      </c>
      <c r="M168" s="48">
        <f>M172</f>
        <v>1628</v>
      </c>
      <c r="N168" s="49">
        <f>N172</f>
        <v>90</v>
      </c>
      <c r="O168" s="49">
        <f>O172</f>
        <v>1391</v>
      </c>
      <c r="P168" s="49">
        <v>2100</v>
      </c>
      <c r="Q168" s="49">
        <v>560</v>
      </c>
      <c r="R168" s="49">
        <f t="shared" si="3"/>
        <v>709</v>
      </c>
      <c r="S168" s="49" t="s">
        <v>50</v>
      </c>
      <c r="T168" s="50">
        <f t="shared" ref="T168:T171" si="78">Q168+W168</f>
        <v>730</v>
      </c>
      <c r="U168" s="36">
        <v>530</v>
      </c>
      <c r="V168" s="50">
        <f>V172</f>
        <v>800</v>
      </c>
      <c r="W168" s="49">
        <f>W172</f>
        <v>170</v>
      </c>
      <c r="X168" s="50">
        <f>X172</f>
        <v>1035</v>
      </c>
      <c r="Y168" s="49">
        <f>Y172</f>
        <v>2130</v>
      </c>
      <c r="Z168" s="49">
        <f>Z172</f>
        <v>1540</v>
      </c>
      <c r="AA168" s="50"/>
      <c r="AB168" s="51" t="s">
        <v>65</v>
      </c>
      <c r="AC168" s="52"/>
      <c r="AD168" s="49" t="s">
        <v>58</v>
      </c>
      <c r="AE168" s="49"/>
      <c r="AF168" s="39" t="s">
        <v>68</v>
      </c>
      <c r="AG168" s="33"/>
      <c r="AH168" s="40"/>
    </row>
    <row r="169" spans="1:34" ht="15.75" x14ac:dyDescent="0.25">
      <c r="A169" s="14" t="str">
        <f t="shared" si="59"/>
        <v>RENAULT_CCMascott_Master_Pro2150</v>
      </c>
      <c r="B169" s="14" t="str">
        <f t="shared" si="60"/>
        <v>RENAULT_CCMascott_Master_Pro2150759</v>
      </c>
      <c r="C169" s="42" t="s">
        <v>83</v>
      </c>
      <c r="D169" s="48" t="s">
        <v>50</v>
      </c>
      <c r="E169" s="44" t="str">
        <f>E168</f>
        <v>B</v>
      </c>
      <c r="F169" s="216" t="str">
        <f t="shared" ref="F169:K169" si="79">F172</f>
        <v>RENAULT_CC</v>
      </c>
      <c r="G169" s="41" t="str">
        <f t="shared" si="79"/>
        <v>Mascott_Master_Pro</v>
      </c>
      <c r="H169" s="46" t="str">
        <f t="shared" si="79"/>
        <v>CC</v>
      </c>
      <c r="I169" s="47" t="str">
        <f t="shared" si="79"/>
        <v>Fixe</v>
      </c>
      <c r="J169" s="48" t="str">
        <f t="shared" si="79"/>
        <v>Non</v>
      </c>
      <c r="K169" s="46" t="str">
        <f t="shared" si="79"/>
        <v>Trady</v>
      </c>
      <c r="L169" s="46" t="str">
        <f t="shared" ref="L169:L171" si="80">"AVP spécifique MASCOTT ["&amp;P169&amp;"] G303201 "&amp;"Ht"&amp;T169</f>
        <v>AVP spécifique MASCOTT [2150] G303201 Ht780</v>
      </c>
      <c r="M169" s="48">
        <f>M172</f>
        <v>1628</v>
      </c>
      <c r="N169" s="49">
        <f>N172</f>
        <v>90</v>
      </c>
      <c r="O169" s="49">
        <f>O172</f>
        <v>1391</v>
      </c>
      <c r="P169" s="49">
        <v>2150</v>
      </c>
      <c r="Q169" s="49">
        <v>610</v>
      </c>
      <c r="R169" s="49">
        <f t="shared" si="3"/>
        <v>759</v>
      </c>
      <c r="S169" s="49" t="s">
        <v>50</v>
      </c>
      <c r="T169" s="50">
        <f t="shared" si="78"/>
        <v>780</v>
      </c>
      <c r="U169" s="36">
        <v>530</v>
      </c>
      <c r="V169" s="50">
        <f>V172</f>
        <v>800</v>
      </c>
      <c r="W169" s="49">
        <f>W172</f>
        <v>170</v>
      </c>
      <c r="X169" s="50">
        <f>X172</f>
        <v>1035</v>
      </c>
      <c r="Y169" s="49">
        <f>Y172</f>
        <v>2130</v>
      </c>
      <c r="Z169" s="49">
        <f>Z172</f>
        <v>1540</v>
      </c>
      <c r="AA169" s="50"/>
      <c r="AB169" s="51" t="s">
        <v>65</v>
      </c>
      <c r="AC169" s="52"/>
      <c r="AD169" s="49" t="s">
        <v>58</v>
      </c>
      <c r="AE169" s="49"/>
      <c r="AF169" s="39" t="s">
        <v>68</v>
      </c>
      <c r="AG169" s="33"/>
      <c r="AH169" s="40"/>
    </row>
    <row r="170" spans="1:34" ht="15.75" x14ac:dyDescent="0.25">
      <c r="A170" s="14" t="str">
        <f t="shared" si="59"/>
        <v>RENAULT_CCMascott_Master_Pro2200</v>
      </c>
      <c r="B170" s="14" t="str">
        <f t="shared" si="60"/>
        <v>RENAULT_CCMascott_Master_Pro2200809</v>
      </c>
      <c r="C170" s="42" t="s">
        <v>67</v>
      </c>
      <c r="D170" s="48" t="s">
        <v>50</v>
      </c>
      <c r="E170" s="44" t="str">
        <f>E168</f>
        <v>B</v>
      </c>
      <c r="F170" s="216" t="str">
        <f t="shared" ref="F170:K170" si="81">F172</f>
        <v>RENAULT_CC</v>
      </c>
      <c r="G170" s="41" t="str">
        <f t="shared" si="81"/>
        <v>Mascott_Master_Pro</v>
      </c>
      <c r="H170" s="46" t="str">
        <f t="shared" si="81"/>
        <v>CC</v>
      </c>
      <c r="I170" s="47" t="str">
        <f t="shared" si="81"/>
        <v>Fixe</v>
      </c>
      <c r="J170" s="48" t="str">
        <f t="shared" si="81"/>
        <v>Non</v>
      </c>
      <c r="K170" s="46" t="str">
        <f t="shared" si="81"/>
        <v>Trady</v>
      </c>
      <c r="L170" s="46" t="str">
        <f t="shared" si="80"/>
        <v>AVP spécifique MASCOTT [2200] G303201 Ht830</v>
      </c>
      <c r="M170" s="48">
        <f>M172</f>
        <v>1628</v>
      </c>
      <c r="N170" s="49">
        <f>N172</f>
        <v>90</v>
      </c>
      <c r="O170" s="49">
        <f>O172</f>
        <v>1391</v>
      </c>
      <c r="P170" s="49">
        <v>2200</v>
      </c>
      <c r="Q170" s="49">
        <v>660</v>
      </c>
      <c r="R170" s="49">
        <f t="shared" si="3"/>
        <v>809</v>
      </c>
      <c r="S170" s="49" t="s">
        <v>50</v>
      </c>
      <c r="T170" s="50">
        <f t="shared" si="78"/>
        <v>830</v>
      </c>
      <c r="U170" s="36">
        <v>530</v>
      </c>
      <c r="V170" s="50">
        <f>V172</f>
        <v>800</v>
      </c>
      <c r="W170" s="49">
        <f>W172</f>
        <v>170</v>
      </c>
      <c r="X170" s="50">
        <f>X172</f>
        <v>1035</v>
      </c>
      <c r="Y170" s="49">
        <f>Y172</f>
        <v>2130</v>
      </c>
      <c r="Z170" s="49">
        <f>Z172</f>
        <v>1540</v>
      </c>
      <c r="AA170" s="50"/>
      <c r="AB170" s="51" t="s">
        <v>65</v>
      </c>
      <c r="AC170" s="52"/>
      <c r="AD170" s="49" t="s">
        <v>58</v>
      </c>
      <c r="AE170" s="49"/>
      <c r="AF170" s="39" t="s">
        <v>68</v>
      </c>
      <c r="AG170" s="33"/>
      <c r="AH170" s="40"/>
    </row>
    <row r="171" spans="1:34" ht="15.75" x14ac:dyDescent="0.25">
      <c r="A171" s="14" t="str">
        <f t="shared" si="59"/>
        <v>RENAULT_CCMascott_Master_Pro2250</v>
      </c>
      <c r="B171" s="14" t="str">
        <f t="shared" si="60"/>
        <v>RENAULT_CCMascott_Master_Pro2250859</v>
      </c>
      <c r="C171" s="42" t="s">
        <v>67</v>
      </c>
      <c r="D171" s="48" t="s">
        <v>50</v>
      </c>
      <c r="E171" s="44" t="str">
        <f>E168</f>
        <v>B</v>
      </c>
      <c r="F171" s="216" t="str">
        <f t="shared" ref="F171:K171" si="82">F172</f>
        <v>RENAULT_CC</v>
      </c>
      <c r="G171" s="41" t="str">
        <f t="shared" si="82"/>
        <v>Mascott_Master_Pro</v>
      </c>
      <c r="H171" s="46" t="str">
        <f t="shared" si="82"/>
        <v>CC</v>
      </c>
      <c r="I171" s="47" t="str">
        <f t="shared" si="82"/>
        <v>Fixe</v>
      </c>
      <c r="J171" s="48" t="str">
        <f t="shared" si="82"/>
        <v>Non</v>
      </c>
      <c r="K171" s="46" t="str">
        <f t="shared" si="82"/>
        <v>Trady</v>
      </c>
      <c r="L171" s="46" t="str">
        <f t="shared" si="80"/>
        <v>AVP spécifique MASCOTT [2250] G303201 Ht880</v>
      </c>
      <c r="M171" s="48">
        <f>M172</f>
        <v>1628</v>
      </c>
      <c r="N171" s="49">
        <f>N172</f>
        <v>90</v>
      </c>
      <c r="O171" s="49">
        <f>O172</f>
        <v>1391</v>
      </c>
      <c r="P171" s="49">
        <v>2250</v>
      </c>
      <c r="Q171" s="49">
        <v>710</v>
      </c>
      <c r="R171" s="49">
        <f t="shared" si="3"/>
        <v>859</v>
      </c>
      <c r="S171" s="49" t="s">
        <v>50</v>
      </c>
      <c r="T171" s="50">
        <f t="shared" si="78"/>
        <v>880</v>
      </c>
      <c r="U171" s="36">
        <v>530</v>
      </c>
      <c r="V171" s="50">
        <f>V172</f>
        <v>800</v>
      </c>
      <c r="W171" s="49">
        <f>W172</f>
        <v>170</v>
      </c>
      <c r="X171" s="50">
        <f>X172</f>
        <v>1035</v>
      </c>
      <c r="Y171" s="49">
        <f>Y172</f>
        <v>2130</v>
      </c>
      <c r="Z171" s="49">
        <f>Z172</f>
        <v>1540</v>
      </c>
      <c r="AA171" s="50"/>
      <c r="AB171" s="51" t="s">
        <v>65</v>
      </c>
      <c r="AC171" s="52"/>
      <c r="AD171" s="49" t="s">
        <v>58</v>
      </c>
      <c r="AE171" s="49"/>
      <c r="AF171" s="39" t="s">
        <v>68</v>
      </c>
      <c r="AG171" s="33"/>
      <c r="AH171" s="40"/>
    </row>
    <row r="172" spans="1:34" ht="15.75" x14ac:dyDescent="0.25">
      <c r="A172" s="14" t="str">
        <f t="shared" si="59"/>
        <v>RENAULT_CCMascott_Master_Pro2300</v>
      </c>
      <c r="B172" s="14" t="str">
        <f t="shared" si="60"/>
        <v>RENAULT_CCMascott_Master_Pro2300909</v>
      </c>
      <c r="C172" s="55" t="s">
        <v>69</v>
      </c>
      <c r="D172" s="63" t="s">
        <v>50</v>
      </c>
      <c r="E172" s="57" t="str">
        <f>E168</f>
        <v>B</v>
      </c>
      <c r="F172" s="207" t="s">
        <v>209</v>
      </c>
      <c r="G172" s="212" t="s">
        <v>210</v>
      </c>
      <c r="H172" s="213" t="s">
        <v>52</v>
      </c>
      <c r="I172" s="214" t="s">
        <v>53</v>
      </c>
      <c r="J172" s="210" t="s">
        <v>109</v>
      </c>
      <c r="K172" s="213" t="s">
        <v>64</v>
      </c>
      <c r="L172" s="213" t="s">
        <v>9</v>
      </c>
      <c r="M172" s="63">
        <v>1628</v>
      </c>
      <c r="N172" s="36">
        <v>90</v>
      </c>
      <c r="O172" s="24">
        <f>M172-N172-60-12-75</f>
        <v>1391</v>
      </c>
      <c r="P172" s="36">
        <v>2300</v>
      </c>
      <c r="Q172" s="36">
        <v>760</v>
      </c>
      <c r="R172" s="24">
        <f t="shared" si="3"/>
        <v>909</v>
      </c>
      <c r="S172" s="36">
        <v>715</v>
      </c>
      <c r="T172" s="66">
        <f>Q172+W172</f>
        <v>930</v>
      </c>
      <c r="U172" s="36">
        <v>530</v>
      </c>
      <c r="V172" s="215">
        <v>800</v>
      </c>
      <c r="W172" s="36">
        <v>170</v>
      </c>
      <c r="X172" s="215">
        <v>1035</v>
      </c>
      <c r="Y172" s="36">
        <v>2130</v>
      </c>
      <c r="Z172" s="36">
        <v>1540</v>
      </c>
      <c r="AA172" s="215" t="s">
        <v>70</v>
      </c>
      <c r="AB172" s="208" t="s">
        <v>65</v>
      </c>
      <c r="AC172" s="27" t="s">
        <v>71</v>
      </c>
      <c r="AD172" s="36" t="s">
        <v>58</v>
      </c>
      <c r="AE172" s="36"/>
      <c r="AF172" s="39" t="s">
        <v>68</v>
      </c>
      <c r="AG172" s="33"/>
      <c r="AH172" s="40"/>
    </row>
    <row r="173" spans="1:34" ht="15.75" x14ac:dyDescent="0.25">
      <c r="A173" s="14" t="str">
        <f t="shared" si="59"/>
        <v>RENAULT_CCMascott_Master_Pro2350</v>
      </c>
      <c r="B173" s="14" t="str">
        <f t="shared" si="60"/>
        <v>RENAULT_CCMascott_Master_Pro2350959</v>
      </c>
      <c r="C173" s="42" t="s">
        <v>67</v>
      </c>
      <c r="D173" s="48" t="s">
        <v>50</v>
      </c>
      <c r="E173" s="44" t="str">
        <f t="shared" ref="E173:K173" si="83">E172</f>
        <v>B</v>
      </c>
      <c r="F173" s="216" t="str">
        <f t="shared" si="83"/>
        <v>RENAULT_CC</v>
      </c>
      <c r="G173" s="41" t="str">
        <f t="shared" si="83"/>
        <v>Mascott_Master_Pro</v>
      </c>
      <c r="H173" s="46" t="str">
        <f t="shared" si="83"/>
        <v>CC</v>
      </c>
      <c r="I173" s="47" t="str">
        <f t="shared" si="83"/>
        <v>Fixe</v>
      </c>
      <c r="J173" s="48" t="str">
        <f t="shared" si="83"/>
        <v>Non</v>
      </c>
      <c r="K173" s="46" t="str">
        <f t="shared" si="83"/>
        <v>Trady</v>
      </c>
      <c r="L173" s="46" t="str">
        <f>"AVP spécifique MASCOTT ["&amp;P173&amp;"] G303201 "&amp;"Ht"&amp;T173</f>
        <v>AVP spécifique MASCOTT [2350] G303201 Ht980</v>
      </c>
      <c r="M173" s="48">
        <f>M172</f>
        <v>1628</v>
      </c>
      <c r="N173" s="49">
        <f>N172</f>
        <v>90</v>
      </c>
      <c r="O173" s="49">
        <f>O172</f>
        <v>1391</v>
      </c>
      <c r="P173" s="49">
        <v>2350</v>
      </c>
      <c r="Q173" s="49">
        <v>810</v>
      </c>
      <c r="R173" s="49">
        <f t="shared" si="3"/>
        <v>959</v>
      </c>
      <c r="S173" s="49" t="s">
        <v>50</v>
      </c>
      <c r="T173" s="50">
        <f t="shared" ref="T173:T176" si="84">Q173+W173</f>
        <v>980</v>
      </c>
      <c r="U173" s="36">
        <v>530</v>
      </c>
      <c r="V173" s="50">
        <v>1050</v>
      </c>
      <c r="W173" s="49">
        <f>W172</f>
        <v>170</v>
      </c>
      <c r="X173" s="50">
        <f>X172</f>
        <v>1035</v>
      </c>
      <c r="Y173" s="49">
        <f>Y172</f>
        <v>2130</v>
      </c>
      <c r="Z173" s="49">
        <f>Z172</f>
        <v>1540</v>
      </c>
      <c r="AA173" s="50"/>
      <c r="AB173" s="51" t="s">
        <v>65</v>
      </c>
      <c r="AC173" s="52"/>
      <c r="AD173" s="49" t="s">
        <v>58</v>
      </c>
      <c r="AE173" s="49"/>
      <c r="AF173" s="39" t="s">
        <v>68</v>
      </c>
      <c r="AG173" s="33"/>
      <c r="AH173" s="40"/>
    </row>
    <row r="174" spans="1:34" ht="15.75" x14ac:dyDescent="0.25">
      <c r="A174" s="14" t="str">
        <f t="shared" si="59"/>
        <v>RENAULT_CCMascott_Master_Pro2400</v>
      </c>
      <c r="B174" s="14" t="str">
        <f t="shared" si="60"/>
        <v>RENAULT_CCMascott_Master_Pro24001009</v>
      </c>
      <c r="C174" s="42" t="s">
        <v>67</v>
      </c>
      <c r="D174" s="48" t="s">
        <v>50</v>
      </c>
      <c r="E174" s="44" t="str">
        <f t="shared" ref="E174:K174" si="85">E172</f>
        <v>B</v>
      </c>
      <c r="F174" s="216" t="str">
        <f t="shared" si="85"/>
        <v>RENAULT_CC</v>
      </c>
      <c r="G174" s="41" t="str">
        <f t="shared" si="85"/>
        <v>Mascott_Master_Pro</v>
      </c>
      <c r="H174" s="46" t="str">
        <f t="shared" si="85"/>
        <v>CC</v>
      </c>
      <c r="I174" s="47" t="str">
        <f t="shared" si="85"/>
        <v>Fixe</v>
      </c>
      <c r="J174" s="48" t="str">
        <f t="shared" si="85"/>
        <v>Non</v>
      </c>
      <c r="K174" s="46" t="str">
        <f t="shared" si="85"/>
        <v>Trady</v>
      </c>
      <c r="L174" s="46" t="str">
        <f t="shared" ref="L174:L176" si="86">"AVP spécifique MASCOTT ["&amp;P174&amp;"] G303201 "&amp;"Ht"&amp;T174</f>
        <v>AVP spécifique MASCOTT [2400] G303201 Ht1030</v>
      </c>
      <c r="M174" s="48">
        <f>M172</f>
        <v>1628</v>
      </c>
      <c r="N174" s="49">
        <f>N172</f>
        <v>90</v>
      </c>
      <c r="O174" s="49">
        <f>O172</f>
        <v>1391</v>
      </c>
      <c r="P174" s="49">
        <v>2400</v>
      </c>
      <c r="Q174" s="49">
        <v>860</v>
      </c>
      <c r="R174" s="49">
        <f t="shared" si="3"/>
        <v>1009</v>
      </c>
      <c r="S174" s="49" t="s">
        <v>50</v>
      </c>
      <c r="T174" s="50">
        <f t="shared" si="84"/>
        <v>1030</v>
      </c>
      <c r="U174" s="36">
        <v>530</v>
      </c>
      <c r="V174" s="50">
        <v>1050</v>
      </c>
      <c r="W174" s="49">
        <f>W172</f>
        <v>170</v>
      </c>
      <c r="X174" s="50">
        <f>X172</f>
        <v>1035</v>
      </c>
      <c r="Y174" s="49">
        <f>Y172</f>
        <v>2130</v>
      </c>
      <c r="Z174" s="49">
        <f>Z172</f>
        <v>1540</v>
      </c>
      <c r="AA174" s="50"/>
      <c r="AB174" s="51" t="s">
        <v>65</v>
      </c>
      <c r="AC174" s="52"/>
      <c r="AD174" s="49" t="s">
        <v>58</v>
      </c>
      <c r="AE174" s="49"/>
      <c r="AF174" s="39" t="s">
        <v>68</v>
      </c>
      <c r="AG174" s="33"/>
      <c r="AH174" s="40"/>
    </row>
    <row r="175" spans="1:34" ht="15.75" x14ac:dyDescent="0.25">
      <c r="A175" s="14" t="str">
        <f t="shared" si="59"/>
        <v>RENAULT_CCMascott_Master_Pro2450</v>
      </c>
      <c r="B175" s="14" t="str">
        <f t="shared" si="60"/>
        <v>RENAULT_CCMascott_Master_Pro24501059</v>
      </c>
      <c r="C175" s="42" t="s">
        <v>67</v>
      </c>
      <c r="D175" s="48" t="s">
        <v>50</v>
      </c>
      <c r="E175" s="44" t="str">
        <f t="shared" ref="E175:K175" si="87">E172</f>
        <v>B</v>
      </c>
      <c r="F175" s="216" t="str">
        <f t="shared" si="87"/>
        <v>RENAULT_CC</v>
      </c>
      <c r="G175" s="41" t="str">
        <f t="shared" si="87"/>
        <v>Mascott_Master_Pro</v>
      </c>
      <c r="H175" s="46" t="str">
        <f t="shared" si="87"/>
        <v>CC</v>
      </c>
      <c r="I175" s="47" t="str">
        <f t="shared" si="87"/>
        <v>Fixe</v>
      </c>
      <c r="J175" s="48" t="str">
        <f t="shared" si="87"/>
        <v>Non</v>
      </c>
      <c r="K175" s="46" t="str">
        <f t="shared" si="87"/>
        <v>Trady</v>
      </c>
      <c r="L175" s="46" t="str">
        <f t="shared" si="86"/>
        <v>AVP spécifique MASCOTT [2450] G303201 Ht1080</v>
      </c>
      <c r="M175" s="48">
        <f>M172</f>
        <v>1628</v>
      </c>
      <c r="N175" s="49">
        <f>N172</f>
        <v>90</v>
      </c>
      <c r="O175" s="49">
        <f>O172</f>
        <v>1391</v>
      </c>
      <c r="P175" s="49">
        <v>2450</v>
      </c>
      <c r="Q175" s="49">
        <v>910</v>
      </c>
      <c r="R175" s="49">
        <f t="shared" si="3"/>
        <v>1059</v>
      </c>
      <c r="S175" s="49" t="s">
        <v>50</v>
      </c>
      <c r="T175" s="50">
        <f t="shared" si="84"/>
        <v>1080</v>
      </c>
      <c r="U175" s="36">
        <v>530</v>
      </c>
      <c r="V175" s="50">
        <v>1050</v>
      </c>
      <c r="W175" s="49">
        <f>W172</f>
        <v>170</v>
      </c>
      <c r="X175" s="50">
        <f>X172</f>
        <v>1035</v>
      </c>
      <c r="Y175" s="49">
        <f>Y172</f>
        <v>2130</v>
      </c>
      <c r="Z175" s="49">
        <f>Z172</f>
        <v>1540</v>
      </c>
      <c r="AA175" s="50"/>
      <c r="AB175" s="51" t="s">
        <v>65</v>
      </c>
      <c r="AC175" s="52"/>
      <c r="AD175" s="49" t="s">
        <v>58</v>
      </c>
      <c r="AE175" s="49"/>
      <c r="AF175" s="39" t="s">
        <v>68</v>
      </c>
      <c r="AG175" s="33"/>
      <c r="AH175" s="40"/>
    </row>
    <row r="176" spans="1:34" ht="15.75" x14ac:dyDescent="0.25">
      <c r="A176" s="14" t="str">
        <f t="shared" si="59"/>
        <v>RENAULT_CCMascott_Master_Pro2500</v>
      </c>
      <c r="B176" s="14" t="str">
        <f t="shared" si="60"/>
        <v>RENAULT_CCMascott_Master_Pro25001109</v>
      </c>
      <c r="C176" s="42" t="s">
        <v>67</v>
      </c>
      <c r="D176" s="48" t="s">
        <v>50</v>
      </c>
      <c r="E176" s="44" t="str">
        <f t="shared" ref="E176:K176" si="88">E172</f>
        <v>B</v>
      </c>
      <c r="F176" s="216" t="str">
        <f t="shared" si="88"/>
        <v>RENAULT_CC</v>
      </c>
      <c r="G176" s="41" t="str">
        <f t="shared" si="88"/>
        <v>Mascott_Master_Pro</v>
      </c>
      <c r="H176" s="46" t="str">
        <f t="shared" si="88"/>
        <v>CC</v>
      </c>
      <c r="I176" s="47" t="str">
        <f t="shared" si="88"/>
        <v>Fixe</v>
      </c>
      <c r="J176" s="48" t="str">
        <f t="shared" si="88"/>
        <v>Non</v>
      </c>
      <c r="K176" s="46" t="str">
        <f t="shared" si="88"/>
        <v>Trady</v>
      </c>
      <c r="L176" s="46" t="str">
        <f t="shared" si="86"/>
        <v>AVP spécifique MASCOTT [2500] G303201 Ht1130</v>
      </c>
      <c r="M176" s="48">
        <f>M172</f>
        <v>1628</v>
      </c>
      <c r="N176" s="49">
        <f>N172</f>
        <v>90</v>
      </c>
      <c r="O176" s="49">
        <f>O172</f>
        <v>1391</v>
      </c>
      <c r="P176" s="49">
        <v>2500</v>
      </c>
      <c r="Q176" s="49">
        <v>960</v>
      </c>
      <c r="R176" s="49">
        <f t="shared" si="3"/>
        <v>1109</v>
      </c>
      <c r="S176" s="49" t="s">
        <v>50</v>
      </c>
      <c r="T176" s="50">
        <f t="shared" si="84"/>
        <v>1130</v>
      </c>
      <c r="U176" s="36">
        <v>530</v>
      </c>
      <c r="V176" s="50">
        <v>1050</v>
      </c>
      <c r="W176" s="49">
        <f>W172</f>
        <v>170</v>
      </c>
      <c r="X176" s="50">
        <f>X172</f>
        <v>1035</v>
      </c>
      <c r="Y176" s="49">
        <f>Y172</f>
        <v>2130</v>
      </c>
      <c r="Z176" s="49">
        <f>Z172</f>
        <v>1540</v>
      </c>
      <c r="AA176" s="50"/>
      <c r="AB176" s="51" t="s">
        <v>65</v>
      </c>
      <c r="AC176" s="52"/>
      <c r="AD176" s="49" t="s">
        <v>58</v>
      </c>
      <c r="AE176" s="49"/>
      <c r="AF176" s="39" t="s">
        <v>68</v>
      </c>
      <c r="AG176" s="33"/>
      <c r="AH176" s="40"/>
    </row>
    <row r="177" spans="1:35" ht="15.75" x14ac:dyDescent="0.25">
      <c r="A177" s="14" t="str">
        <f t="shared" si="59"/>
        <v>RENAULT_PCMaster_Mascott_2200</v>
      </c>
      <c r="B177" s="14" t="str">
        <f t="shared" si="60"/>
        <v>RENAULT_PCMaster_Mascott_2200584</v>
      </c>
      <c r="C177" s="71" t="s">
        <v>74</v>
      </c>
      <c r="D177" s="87" t="s">
        <v>211</v>
      </c>
      <c r="E177" s="73" t="s">
        <v>75</v>
      </c>
      <c r="F177" s="238" t="s">
        <v>212</v>
      </c>
      <c r="G177" s="239" t="s">
        <v>213</v>
      </c>
      <c r="H177" s="240" t="s">
        <v>160</v>
      </c>
      <c r="I177" s="247" t="s">
        <v>53</v>
      </c>
      <c r="J177" s="87" t="s">
        <v>109</v>
      </c>
      <c r="K177" s="240" t="s">
        <v>50</v>
      </c>
      <c r="L177" s="470" t="s">
        <v>93</v>
      </c>
      <c r="M177" s="87">
        <v>1628</v>
      </c>
      <c r="N177" s="81" t="s">
        <v>50</v>
      </c>
      <c r="O177" s="81">
        <f>M177-12</f>
        <v>1616</v>
      </c>
      <c r="P177" s="81">
        <v>2200</v>
      </c>
      <c r="Q177" s="81">
        <v>555</v>
      </c>
      <c r="R177" s="81">
        <f t="shared" si="3"/>
        <v>584</v>
      </c>
      <c r="S177" s="81" t="s">
        <v>50</v>
      </c>
      <c r="T177" s="242">
        <v>555</v>
      </c>
      <c r="U177" s="81" t="s">
        <v>50</v>
      </c>
      <c r="V177" s="242" t="s">
        <v>50</v>
      </c>
      <c r="W177" s="81">
        <v>0</v>
      </c>
      <c r="X177" s="242" t="s">
        <v>50</v>
      </c>
      <c r="Y177" s="81">
        <v>2000</v>
      </c>
      <c r="Z177" s="81">
        <f>P177-Q177</f>
        <v>1645</v>
      </c>
      <c r="AA177" s="242"/>
      <c r="AB177" s="243" t="s">
        <v>65</v>
      </c>
      <c r="AC177" s="244"/>
      <c r="AD177" s="81" t="s">
        <v>200</v>
      </c>
      <c r="AE177" s="81"/>
      <c r="AF177" s="245"/>
      <c r="AG177" s="240"/>
      <c r="AH177" s="246"/>
    </row>
    <row r="178" spans="1:35" ht="16.5" thickBot="1" x14ac:dyDescent="0.3">
      <c r="A178" s="14" t="str">
        <f t="shared" si="59"/>
        <v>RENAULT_PCMaster_Mascott_2300</v>
      </c>
      <c r="B178" s="14" t="str">
        <f t="shared" si="60"/>
        <v>RENAULT_PCMaster_Mascott_2300684</v>
      </c>
      <c r="C178" s="328" t="s">
        <v>74</v>
      </c>
      <c r="D178" s="334" t="s">
        <v>214</v>
      </c>
      <c r="E178" s="329" t="str">
        <f>E177</f>
        <v>C</v>
      </c>
      <c r="F178" s="330" t="s">
        <v>212</v>
      </c>
      <c r="G178" s="331" t="s">
        <v>213</v>
      </c>
      <c r="H178" s="332" t="s">
        <v>160</v>
      </c>
      <c r="I178" s="333" t="s">
        <v>53</v>
      </c>
      <c r="J178" s="334" t="s">
        <v>109</v>
      </c>
      <c r="K178" s="332" t="s">
        <v>50</v>
      </c>
      <c r="L178" s="471" t="s">
        <v>93</v>
      </c>
      <c r="M178" s="334">
        <v>1628</v>
      </c>
      <c r="N178" s="336" t="s">
        <v>50</v>
      </c>
      <c r="O178" s="336">
        <f>M178-12</f>
        <v>1616</v>
      </c>
      <c r="P178" s="336">
        <v>2300</v>
      </c>
      <c r="Q178" s="336">
        <v>655</v>
      </c>
      <c r="R178" s="81">
        <f t="shared" si="3"/>
        <v>684</v>
      </c>
      <c r="S178" s="336" t="s">
        <v>50</v>
      </c>
      <c r="T178" s="338">
        <v>655</v>
      </c>
      <c r="U178" s="336" t="s">
        <v>50</v>
      </c>
      <c r="V178" s="338" t="s">
        <v>50</v>
      </c>
      <c r="W178" s="336">
        <v>0</v>
      </c>
      <c r="X178" s="338" t="s">
        <v>50</v>
      </c>
      <c r="Y178" s="336">
        <v>2000</v>
      </c>
      <c r="Z178" s="336">
        <f>P178-Q178</f>
        <v>1645</v>
      </c>
      <c r="AA178" s="338"/>
      <c r="AB178" s="339" t="s">
        <v>65</v>
      </c>
      <c r="AC178" s="472"/>
      <c r="AD178" s="81" t="s">
        <v>200</v>
      </c>
      <c r="AE178" s="81"/>
      <c r="AF178" s="473"/>
      <c r="AG178" s="332"/>
      <c r="AH178" s="474"/>
    </row>
    <row r="179" spans="1:35" x14ac:dyDescent="0.25">
      <c r="A179" s="14" t="str">
        <f t="shared" si="59"/>
        <v>X70_CCInterstar_Master_Movano_RS2300</v>
      </c>
      <c r="B179" s="14" t="str">
        <f t="shared" si="60"/>
        <v>X70_CCInterstar_Master_Movano_RS23001037</v>
      </c>
      <c r="C179" s="446" t="s">
        <v>215</v>
      </c>
      <c r="D179" s="447"/>
      <c r="E179" s="448" t="s">
        <v>63</v>
      </c>
      <c r="F179" s="475" t="s">
        <v>216</v>
      </c>
      <c r="G179" s="476" t="s">
        <v>217</v>
      </c>
      <c r="H179" s="453" t="s">
        <v>52</v>
      </c>
      <c r="I179" s="453" t="s">
        <v>53</v>
      </c>
      <c r="J179" s="477" t="s">
        <v>109</v>
      </c>
      <c r="K179" s="453" t="s">
        <v>64</v>
      </c>
      <c r="L179" s="453" t="s">
        <v>218</v>
      </c>
      <c r="M179" s="478">
        <v>1540</v>
      </c>
      <c r="N179" s="479">
        <v>190</v>
      </c>
      <c r="O179" s="145">
        <f>M179-N179-12-75</f>
        <v>1263</v>
      </c>
      <c r="P179" s="479">
        <v>2300</v>
      </c>
      <c r="Q179" s="479">
        <v>860</v>
      </c>
      <c r="R179" s="456">
        <f t="shared" si="3"/>
        <v>1037</v>
      </c>
      <c r="S179" s="456"/>
      <c r="T179" s="458">
        <f>Q179+W179</f>
        <v>1030</v>
      </c>
      <c r="U179" s="479">
        <v>530</v>
      </c>
      <c r="V179" s="479">
        <v>930</v>
      </c>
      <c r="W179" s="479">
        <v>170</v>
      </c>
      <c r="X179" s="479">
        <v>1035</v>
      </c>
      <c r="Y179" s="456"/>
      <c r="Z179" s="479">
        <v>1465</v>
      </c>
      <c r="AA179" s="458" t="s">
        <v>219</v>
      </c>
      <c r="AB179" s="479" t="s">
        <v>220</v>
      </c>
      <c r="AC179" s="480" t="s">
        <v>221</v>
      </c>
      <c r="AD179" s="479" t="s">
        <v>58</v>
      </c>
      <c r="AE179" s="456" t="s">
        <v>222</v>
      </c>
      <c r="AF179" s="400" t="s">
        <v>68</v>
      </c>
      <c r="AG179" s="400"/>
      <c r="AH179" s="481"/>
      <c r="AI179" s="29" t="s">
        <v>223</v>
      </c>
    </row>
    <row r="180" spans="1:35" ht="15.75" x14ac:dyDescent="0.25">
      <c r="A180" s="14" t="str">
        <f t="shared" si="59"/>
        <v>X70_CCInterstar_Master_Movano_RS2000</v>
      </c>
      <c r="B180" s="14" t="str">
        <f t="shared" si="60"/>
        <v>X70_CCInterstar_Master_Movano_RS2000737</v>
      </c>
      <c r="C180" s="136" t="s">
        <v>83</v>
      </c>
      <c r="D180" s="143" t="s">
        <v>50</v>
      </c>
      <c r="E180" s="138" t="str">
        <f>E179</f>
        <v>B</v>
      </c>
      <c r="F180" s="418" t="s">
        <v>216</v>
      </c>
      <c r="G180" s="140" t="s">
        <v>217</v>
      </c>
      <c r="H180" s="141" t="s">
        <v>52</v>
      </c>
      <c r="I180" s="142" t="s">
        <v>53</v>
      </c>
      <c r="J180" s="143" t="s">
        <v>109</v>
      </c>
      <c r="K180" s="423" t="s">
        <v>64</v>
      </c>
      <c r="L180" s="461" t="s">
        <v>224</v>
      </c>
      <c r="M180" s="482">
        <v>1540</v>
      </c>
      <c r="N180" s="145">
        <v>190</v>
      </c>
      <c r="O180" s="145">
        <f>M180-N180-12-75</f>
        <v>1263</v>
      </c>
      <c r="P180" s="145">
        <v>2000</v>
      </c>
      <c r="Q180" s="145">
        <v>730</v>
      </c>
      <c r="R180" s="145">
        <f t="shared" si="3"/>
        <v>737</v>
      </c>
      <c r="S180" s="145" t="s">
        <v>50</v>
      </c>
      <c r="T180" s="149" t="s">
        <v>50</v>
      </c>
      <c r="U180" s="145" t="s">
        <v>50</v>
      </c>
      <c r="V180" s="149" t="s">
        <v>50</v>
      </c>
      <c r="W180" s="145" t="s">
        <v>50</v>
      </c>
      <c r="X180" s="149">
        <v>945</v>
      </c>
      <c r="Y180" s="145">
        <v>2130</v>
      </c>
      <c r="Z180" s="145">
        <v>1465</v>
      </c>
      <c r="AA180" s="149" t="s">
        <v>219</v>
      </c>
      <c r="AB180" s="150" t="s">
        <v>65</v>
      </c>
      <c r="AC180" s="462" t="s">
        <v>50</v>
      </c>
      <c r="AD180" s="145" t="s">
        <v>58</v>
      </c>
      <c r="AE180" s="145" t="s">
        <v>222</v>
      </c>
      <c r="AF180" s="152"/>
      <c r="AG180" s="141"/>
      <c r="AH180" s="134"/>
      <c r="AI180" s="29" t="s">
        <v>223</v>
      </c>
    </row>
    <row r="181" spans="1:35" ht="16.5" thickBot="1" x14ac:dyDescent="0.3">
      <c r="A181" s="14" t="str">
        <f t="shared" si="59"/>
        <v>X70_CCInterstar_Master_Movano_RS2150</v>
      </c>
      <c r="B181" s="14" t="str">
        <f t="shared" si="60"/>
        <v>X70_CCInterstar_Master_Movano_RS2150887</v>
      </c>
      <c r="C181" s="136" t="s">
        <v>83</v>
      </c>
      <c r="D181" s="143" t="s">
        <v>50</v>
      </c>
      <c r="E181" s="138" t="str">
        <f>E179</f>
        <v>B</v>
      </c>
      <c r="F181" s="418" t="s">
        <v>216</v>
      </c>
      <c r="G181" s="140" t="s">
        <v>217</v>
      </c>
      <c r="H181" s="141" t="s">
        <v>52</v>
      </c>
      <c r="I181" s="142" t="s">
        <v>53</v>
      </c>
      <c r="J181" s="143" t="s">
        <v>109</v>
      </c>
      <c r="K181" s="423" t="s">
        <v>64</v>
      </c>
      <c r="L181" s="461" t="s">
        <v>225</v>
      </c>
      <c r="M181" s="482">
        <v>1540</v>
      </c>
      <c r="N181" s="145">
        <v>190</v>
      </c>
      <c r="O181" s="145">
        <f>M181-N181-12-75</f>
        <v>1263</v>
      </c>
      <c r="P181" s="145">
        <v>2150</v>
      </c>
      <c r="Q181" s="145">
        <v>880</v>
      </c>
      <c r="R181" s="145">
        <f t="shared" si="3"/>
        <v>887</v>
      </c>
      <c r="S181" s="145" t="s">
        <v>50</v>
      </c>
      <c r="T181" s="149" t="s">
        <v>50</v>
      </c>
      <c r="U181" s="145" t="s">
        <v>50</v>
      </c>
      <c r="V181" s="149" t="s">
        <v>50</v>
      </c>
      <c r="W181" s="145" t="s">
        <v>50</v>
      </c>
      <c r="X181" s="149">
        <v>1035</v>
      </c>
      <c r="Y181" s="145">
        <v>2130</v>
      </c>
      <c r="Z181" s="145">
        <v>1465</v>
      </c>
      <c r="AA181" s="149" t="s">
        <v>219</v>
      </c>
      <c r="AB181" s="150" t="s">
        <v>65</v>
      </c>
      <c r="AC181" s="462" t="s">
        <v>50</v>
      </c>
      <c r="AD181" s="145" t="s">
        <v>58</v>
      </c>
      <c r="AE181" s="145" t="s">
        <v>222</v>
      </c>
      <c r="AF181" s="152"/>
      <c r="AG181" s="141"/>
      <c r="AH181" s="134"/>
      <c r="AI181" s="29" t="s">
        <v>223</v>
      </c>
    </row>
    <row r="182" spans="1:35" ht="15.75" x14ac:dyDescent="0.25">
      <c r="A182" s="14" t="str">
        <f t="shared" si="59"/>
        <v>X2_90_CCBoxer_Jumper_Ducato_II2300</v>
      </c>
      <c r="B182" s="14" t="str">
        <f t="shared" si="60"/>
        <v>X2_90_CCBoxer_Jumper_Ducato_II2300952</v>
      </c>
      <c r="C182" s="483" t="s">
        <v>98</v>
      </c>
      <c r="D182" s="484" t="s">
        <v>50</v>
      </c>
      <c r="E182" s="485" t="s">
        <v>51</v>
      </c>
      <c r="F182" s="275" t="s">
        <v>226</v>
      </c>
      <c r="G182" s="276" t="s">
        <v>227</v>
      </c>
      <c r="H182" s="277" t="s">
        <v>52</v>
      </c>
      <c r="I182" s="278" t="s">
        <v>53</v>
      </c>
      <c r="J182" s="273" t="s">
        <v>109</v>
      </c>
      <c r="K182" s="277" t="s">
        <v>55</v>
      </c>
      <c r="L182" s="277" t="s">
        <v>100</v>
      </c>
      <c r="M182" s="273">
        <v>1560</v>
      </c>
      <c r="N182" s="279">
        <v>125</v>
      </c>
      <c r="O182" s="279">
        <f>M182-N182-12-75</f>
        <v>1348</v>
      </c>
      <c r="P182" s="279">
        <v>2300</v>
      </c>
      <c r="Q182" s="279">
        <v>915</v>
      </c>
      <c r="R182" s="279">
        <f>P182-O182</f>
        <v>952</v>
      </c>
      <c r="S182" s="279">
        <v>863</v>
      </c>
      <c r="T182" s="280">
        <f>Q182+W182</f>
        <v>1001</v>
      </c>
      <c r="U182" s="279" t="s">
        <v>53</v>
      </c>
      <c r="V182" s="280" t="s">
        <v>53</v>
      </c>
      <c r="W182" s="279">
        <v>86</v>
      </c>
      <c r="X182" s="280">
        <v>1056</v>
      </c>
      <c r="Y182" s="279">
        <v>2114</v>
      </c>
      <c r="Z182" s="279">
        <v>1380</v>
      </c>
      <c r="AA182" s="280" t="s">
        <v>50</v>
      </c>
      <c r="AB182" s="281" t="s">
        <v>228</v>
      </c>
      <c r="AC182" s="282" t="s">
        <v>102</v>
      </c>
      <c r="AD182" s="486" t="s">
        <v>58</v>
      </c>
      <c r="AE182" s="486"/>
      <c r="AF182" s="284" t="s">
        <v>113</v>
      </c>
      <c r="AG182" s="486" t="s">
        <v>229</v>
      </c>
      <c r="AH182" s="487" t="s">
        <v>229</v>
      </c>
    </row>
    <row r="183" spans="1:35" ht="15.75" x14ac:dyDescent="0.25">
      <c r="A183" s="14" t="str">
        <f t="shared" si="59"/>
        <v>X2_90_CCBoxer_Jumper_Ducato_II2000</v>
      </c>
      <c r="B183" s="14" t="str">
        <f t="shared" si="60"/>
        <v>X2_90_CCBoxer_Jumper_Ducato_II2000652</v>
      </c>
      <c r="C183" s="488" t="s">
        <v>83</v>
      </c>
      <c r="D183" s="217" t="s">
        <v>50</v>
      </c>
      <c r="E183" s="489" t="s">
        <v>63</v>
      </c>
      <c r="F183" s="216" t="str">
        <f t="shared" ref="F183:K183" si="89">F189</f>
        <v>X2_90_CC</v>
      </c>
      <c r="G183" s="41" t="str">
        <f t="shared" si="89"/>
        <v>Boxer_Jumper_Ducato_II</v>
      </c>
      <c r="H183" s="58" t="str">
        <f t="shared" si="89"/>
        <v>CC</v>
      </c>
      <c r="I183" s="490" t="str">
        <f t="shared" si="89"/>
        <v>Fixe</v>
      </c>
      <c r="J183" s="217" t="str">
        <f t="shared" si="89"/>
        <v>Non</v>
      </c>
      <c r="K183" s="58" t="str">
        <f t="shared" si="89"/>
        <v>Trady</v>
      </c>
      <c r="L183" s="46" t="str">
        <f>"AVP spécifique X2-90 ["&amp;P183&amp;"] G303204 "&amp;"Ht"&amp;T183</f>
        <v>AVP spécifique X2-90 [2000] G303204 Ht730</v>
      </c>
      <c r="M183" s="217">
        <f>M189</f>
        <v>1560</v>
      </c>
      <c r="N183" s="218">
        <f>N189</f>
        <v>125</v>
      </c>
      <c r="O183" s="218">
        <f>O189</f>
        <v>1348</v>
      </c>
      <c r="P183" s="218">
        <v>2000</v>
      </c>
      <c r="Q183" s="218">
        <v>560</v>
      </c>
      <c r="R183" s="218">
        <f t="shared" ref="R183:R195" si="90">P183-O183</f>
        <v>652</v>
      </c>
      <c r="S183" s="218"/>
      <c r="T183" s="50">
        <f t="shared" ref="T183:T185" si="91">Q183+W183</f>
        <v>730</v>
      </c>
      <c r="U183" s="24">
        <v>530</v>
      </c>
      <c r="V183" s="491">
        <v>800</v>
      </c>
      <c r="W183" s="218">
        <f>W189</f>
        <v>170</v>
      </c>
      <c r="X183" s="491">
        <f>X189</f>
        <v>1035</v>
      </c>
      <c r="Y183" s="218">
        <f>Y189</f>
        <v>2130</v>
      </c>
      <c r="Z183" s="218">
        <f>Z189</f>
        <v>1445</v>
      </c>
      <c r="AA183" s="491"/>
      <c r="AB183" s="492" t="s">
        <v>65</v>
      </c>
      <c r="AC183" s="52"/>
      <c r="AD183" s="49" t="s">
        <v>58</v>
      </c>
      <c r="AE183" s="49"/>
      <c r="AF183" s="53" t="s">
        <v>68</v>
      </c>
      <c r="AG183" s="49"/>
      <c r="AH183" s="51"/>
    </row>
    <row r="184" spans="1:35" ht="15.75" x14ac:dyDescent="0.25">
      <c r="A184" s="14" t="str">
        <f t="shared" si="59"/>
        <v>X2_90_CCBoxer_Jumper_Ducato_II2050</v>
      </c>
      <c r="B184" s="14" t="str">
        <f t="shared" si="60"/>
        <v>X2_90_CCBoxer_Jumper_Ducato_II2050702</v>
      </c>
      <c r="C184" s="488" t="s">
        <v>67</v>
      </c>
      <c r="D184" s="217" t="s">
        <v>50</v>
      </c>
      <c r="E184" s="489" t="str">
        <f>E183</f>
        <v>B</v>
      </c>
      <c r="F184" s="216" t="str">
        <f t="shared" ref="F184:K184" si="92">F189</f>
        <v>X2_90_CC</v>
      </c>
      <c r="G184" s="41" t="str">
        <f t="shared" si="92"/>
        <v>Boxer_Jumper_Ducato_II</v>
      </c>
      <c r="H184" s="58" t="str">
        <f t="shared" si="92"/>
        <v>CC</v>
      </c>
      <c r="I184" s="490" t="str">
        <f t="shared" si="92"/>
        <v>Fixe</v>
      </c>
      <c r="J184" s="217" t="str">
        <f t="shared" si="92"/>
        <v>Non</v>
      </c>
      <c r="K184" s="58" t="str">
        <f t="shared" si="92"/>
        <v>Trady</v>
      </c>
      <c r="L184" s="46" t="str">
        <f t="shared" ref="L184:L188" si="93">"AVP spécifique X2-90 ["&amp;P184&amp;"] G303204 "&amp;"Ht"&amp;T184</f>
        <v>AVP spécifique X2-90 [2050] G303204 Ht780</v>
      </c>
      <c r="M184" s="217">
        <f>M189</f>
        <v>1560</v>
      </c>
      <c r="N184" s="218">
        <f>N189</f>
        <v>125</v>
      </c>
      <c r="O184" s="218">
        <f>O189</f>
        <v>1348</v>
      </c>
      <c r="P184" s="218">
        <v>2050</v>
      </c>
      <c r="Q184" s="218">
        <v>610</v>
      </c>
      <c r="R184" s="218">
        <f t="shared" si="90"/>
        <v>702</v>
      </c>
      <c r="S184" s="218"/>
      <c r="T184" s="50">
        <f t="shared" si="91"/>
        <v>780</v>
      </c>
      <c r="U184" s="24">
        <v>530</v>
      </c>
      <c r="V184" s="491">
        <v>800</v>
      </c>
      <c r="W184" s="218">
        <f>W189</f>
        <v>170</v>
      </c>
      <c r="X184" s="491">
        <f>X189</f>
        <v>1035</v>
      </c>
      <c r="Y184" s="218">
        <f>Y189</f>
        <v>2130</v>
      </c>
      <c r="Z184" s="218">
        <f>Z189</f>
        <v>1445</v>
      </c>
      <c r="AA184" s="491"/>
      <c r="AB184" s="492" t="s">
        <v>65</v>
      </c>
      <c r="AC184" s="52"/>
      <c r="AD184" s="49" t="s">
        <v>58</v>
      </c>
      <c r="AE184" s="49"/>
      <c r="AF184" s="53" t="s">
        <v>68</v>
      </c>
      <c r="AG184" s="49"/>
      <c r="AH184" s="51"/>
    </row>
    <row r="185" spans="1:35" ht="15.75" x14ac:dyDescent="0.25">
      <c r="A185" s="14" t="str">
        <f t="shared" si="59"/>
        <v>X2_90_CCBoxer_Jumper_Ducato_II2100</v>
      </c>
      <c r="B185" s="14" t="str">
        <f t="shared" si="60"/>
        <v>X2_90_CCBoxer_Jumper_Ducato_II2100752</v>
      </c>
      <c r="C185" s="488" t="s">
        <v>67</v>
      </c>
      <c r="D185" s="217" t="s">
        <v>50</v>
      </c>
      <c r="E185" s="489" t="str">
        <f>E183</f>
        <v>B</v>
      </c>
      <c r="F185" s="216" t="str">
        <f t="shared" ref="F185:K185" si="94">F189</f>
        <v>X2_90_CC</v>
      </c>
      <c r="G185" s="41" t="str">
        <f t="shared" si="94"/>
        <v>Boxer_Jumper_Ducato_II</v>
      </c>
      <c r="H185" s="58" t="str">
        <f t="shared" si="94"/>
        <v>CC</v>
      </c>
      <c r="I185" s="490" t="str">
        <f t="shared" si="94"/>
        <v>Fixe</v>
      </c>
      <c r="J185" s="217" t="str">
        <f t="shared" si="94"/>
        <v>Non</v>
      </c>
      <c r="K185" s="58" t="str">
        <f t="shared" si="94"/>
        <v>Trady</v>
      </c>
      <c r="L185" s="46" t="str">
        <f t="shared" si="93"/>
        <v>AVP spécifique X2-90 [2100] G303204 Ht830</v>
      </c>
      <c r="M185" s="217">
        <f>M189</f>
        <v>1560</v>
      </c>
      <c r="N185" s="218">
        <f>N189</f>
        <v>125</v>
      </c>
      <c r="O185" s="218">
        <f>O189</f>
        <v>1348</v>
      </c>
      <c r="P185" s="218">
        <v>2100</v>
      </c>
      <c r="Q185" s="218">
        <v>660</v>
      </c>
      <c r="R185" s="218">
        <f t="shared" si="90"/>
        <v>752</v>
      </c>
      <c r="S185" s="218"/>
      <c r="T185" s="50">
        <f t="shared" si="91"/>
        <v>830</v>
      </c>
      <c r="U185" s="24">
        <v>530</v>
      </c>
      <c r="V185" s="491">
        <v>800</v>
      </c>
      <c r="W185" s="218">
        <f>W189</f>
        <v>170</v>
      </c>
      <c r="X185" s="491">
        <f>X189</f>
        <v>1035</v>
      </c>
      <c r="Y185" s="218">
        <f>Y189</f>
        <v>2130</v>
      </c>
      <c r="Z185" s="218">
        <f>Z189</f>
        <v>1445</v>
      </c>
      <c r="AA185" s="491"/>
      <c r="AB185" s="492" t="s">
        <v>65</v>
      </c>
      <c r="AC185" s="52"/>
      <c r="AD185" s="49" t="s">
        <v>58</v>
      </c>
      <c r="AE185" s="49"/>
      <c r="AF185" s="53" t="s">
        <v>68</v>
      </c>
      <c r="AG185" s="49"/>
      <c r="AH185" s="51"/>
    </row>
    <row r="186" spans="1:35" ht="15.75" x14ac:dyDescent="0.25">
      <c r="A186" s="14" t="str">
        <f t="shared" si="59"/>
        <v>X2_90_CCBoxer_Jumper_Ducato_II2150</v>
      </c>
      <c r="B186" s="14" t="str">
        <f t="shared" si="60"/>
        <v>X2_90_CCBoxer_Jumper_Ducato_II2150802</v>
      </c>
      <c r="C186" s="42" t="s">
        <v>83</v>
      </c>
      <c r="D186" s="48" t="s">
        <v>50</v>
      </c>
      <c r="E186" s="44" t="str">
        <f>E183</f>
        <v>B</v>
      </c>
      <c r="F186" s="216" t="s">
        <v>226</v>
      </c>
      <c r="G186" s="41" t="s">
        <v>227</v>
      </c>
      <c r="H186" s="46" t="s">
        <v>52</v>
      </c>
      <c r="I186" s="47" t="s">
        <v>53</v>
      </c>
      <c r="J186" s="48" t="str">
        <f>J189</f>
        <v>Non</v>
      </c>
      <c r="K186" s="46" t="str">
        <f>K189</f>
        <v>Trady</v>
      </c>
      <c r="L186" s="46" t="str">
        <f t="shared" si="93"/>
        <v>AVP spécifique X2-90 [2150] G303204 Ht880</v>
      </c>
      <c r="M186" s="48">
        <v>1560</v>
      </c>
      <c r="N186" s="49">
        <f>N189</f>
        <v>125</v>
      </c>
      <c r="O186" s="49">
        <f>O189</f>
        <v>1348</v>
      </c>
      <c r="P186" s="49">
        <v>2150</v>
      </c>
      <c r="Q186" s="49">
        <v>710</v>
      </c>
      <c r="R186" s="218">
        <f t="shared" si="90"/>
        <v>802</v>
      </c>
      <c r="S186" s="49" t="s">
        <v>50</v>
      </c>
      <c r="T186" s="50">
        <f>Q186+W186</f>
        <v>880</v>
      </c>
      <c r="U186" s="24">
        <v>530</v>
      </c>
      <c r="V186" s="50">
        <v>800</v>
      </c>
      <c r="W186" s="49">
        <v>170</v>
      </c>
      <c r="X186" s="50">
        <v>1035</v>
      </c>
      <c r="Y186" s="49">
        <v>2130</v>
      </c>
      <c r="Z186" s="49">
        <f>Z189</f>
        <v>1445</v>
      </c>
      <c r="AA186" s="50" t="s">
        <v>230</v>
      </c>
      <c r="AB186" s="51" t="s">
        <v>65</v>
      </c>
      <c r="AC186" s="52"/>
      <c r="AD186" s="49" t="s">
        <v>58</v>
      </c>
      <c r="AE186" s="49"/>
      <c r="AF186" s="53" t="s">
        <v>68</v>
      </c>
      <c r="AG186" s="46"/>
      <c r="AH186" s="54"/>
    </row>
    <row r="187" spans="1:35" ht="15.75" x14ac:dyDescent="0.25">
      <c r="A187" s="14" t="str">
        <f t="shared" si="59"/>
        <v>X2_90_CCBoxer_Jumper_Ducato_II2200</v>
      </c>
      <c r="B187" s="14" t="str">
        <f t="shared" si="60"/>
        <v>X2_90_CCBoxer_Jumper_Ducato_II2200852</v>
      </c>
      <c r="C187" s="488" t="s">
        <v>67</v>
      </c>
      <c r="D187" s="217" t="s">
        <v>50</v>
      </c>
      <c r="E187" s="489" t="str">
        <f>E183</f>
        <v>B</v>
      </c>
      <c r="F187" s="216" t="str">
        <f t="shared" ref="F187:K187" si="95">F189</f>
        <v>X2_90_CC</v>
      </c>
      <c r="G187" s="41" t="str">
        <f t="shared" si="95"/>
        <v>Boxer_Jumper_Ducato_II</v>
      </c>
      <c r="H187" s="58" t="str">
        <f t="shared" si="95"/>
        <v>CC</v>
      </c>
      <c r="I187" s="490" t="str">
        <f t="shared" si="95"/>
        <v>Fixe</v>
      </c>
      <c r="J187" s="217" t="str">
        <f t="shared" si="95"/>
        <v>Non</v>
      </c>
      <c r="K187" s="58" t="str">
        <f t="shared" si="95"/>
        <v>Trady</v>
      </c>
      <c r="L187" s="46" t="str">
        <f t="shared" si="93"/>
        <v>AVP spécifique X2-90 [2200] G303204 Ht930</v>
      </c>
      <c r="M187" s="217">
        <f>M189</f>
        <v>1560</v>
      </c>
      <c r="N187" s="218">
        <f>N189</f>
        <v>125</v>
      </c>
      <c r="O187" s="218">
        <f>O189</f>
        <v>1348</v>
      </c>
      <c r="P187" s="218">
        <v>2200</v>
      </c>
      <c r="Q187" s="218">
        <v>760</v>
      </c>
      <c r="R187" s="218">
        <f t="shared" si="90"/>
        <v>852</v>
      </c>
      <c r="S187" s="218"/>
      <c r="T187" s="50">
        <f t="shared" ref="T187:T192" si="96">Q187+W187</f>
        <v>930</v>
      </c>
      <c r="U187" s="24">
        <v>530</v>
      </c>
      <c r="V187" s="491">
        <v>800</v>
      </c>
      <c r="W187" s="218">
        <f>W189</f>
        <v>170</v>
      </c>
      <c r="X187" s="491">
        <f>X189</f>
        <v>1035</v>
      </c>
      <c r="Y187" s="218">
        <f>Y189</f>
        <v>2130</v>
      </c>
      <c r="Z187" s="218">
        <f>Z189</f>
        <v>1445</v>
      </c>
      <c r="AA187" s="491"/>
      <c r="AB187" s="492" t="s">
        <v>65</v>
      </c>
      <c r="AC187" s="52"/>
      <c r="AD187" s="49" t="s">
        <v>58</v>
      </c>
      <c r="AE187" s="49"/>
      <c r="AF187" s="53" t="s">
        <v>68</v>
      </c>
      <c r="AG187" s="49"/>
      <c r="AH187" s="51"/>
    </row>
    <row r="188" spans="1:35" ht="15.75" x14ac:dyDescent="0.25">
      <c r="A188" s="14" t="str">
        <f t="shared" si="59"/>
        <v>X2_90_CCBoxer_Jumper_Ducato_II2250</v>
      </c>
      <c r="B188" s="14" t="str">
        <f t="shared" si="60"/>
        <v>X2_90_CCBoxer_Jumper_Ducato_II2250902</v>
      </c>
      <c r="C188" s="488" t="s">
        <v>67</v>
      </c>
      <c r="D188" s="217" t="s">
        <v>50</v>
      </c>
      <c r="E188" s="489" t="str">
        <f>E183</f>
        <v>B</v>
      </c>
      <c r="F188" s="216" t="str">
        <f t="shared" ref="F188:K188" si="97">F189</f>
        <v>X2_90_CC</v>
      </c>
      <c r="G188" s="41" t="str">
        <f t="shared" si="97"/>
        <v>Boxer_Jumper_Ducato_II</v>
      </c>
      <c r="H188" s="58" t="str">
        <f t="shared" si="97"/>
        <v>CC</v>
      </c>
      <c r="I188" s="490" t="str">
        <f t="shared" si="97"/>
        <v>Fixe</v>
      </c>
      <c r="J188" s="217" t="str">
        <f t="shared" si="97"/>
        <v>Non</v>
      </c>
      <c r="K188" s="58" t="str">
        <f t="shared" si="97"/>
        <v>Trady</v>
      </c>
      <c r="L188" s="46" t="str">
        <f t="shared" si="93"/>
        <v>AVP spécifique X2-90 [2250] G303204 Ht980</v>
      </c>
      <c r="M188" s="217">
        <f>M189</f>
        <v>1560</v>
      </c>
      <c r="N188" s="218">
        <f>N189</f>
        <v>125</v>
      </c>
      <c r="O188" s="218">
        <f>O189</f>
        <v>1348</v>
      </c>
      <c r="P188" s="218">
        <v>2250</v>
      </c>
      <c r="Q188" s="218">
        <v>810</v>
      </c>
      <c r="R188" s="218">
        <f t="shared" si="90"/>
        <v>902</v>
      </c>
      <c r="S188" s="218"/>
      <c r="T188" s="50">
        <f t="shared" si="96"/>
        <v>980</v>
      </c>
      <c r="U188" s="24">
        <v>530</v>
      </c>
      <c r="V188" s="491">
        <v>1050</v>
      </c>
      <c r="W188" s="218">
        <f>W189</f>
        <v>170</v>
      </c>
      <c r="X188" s="491">
        <f>X189</f>
        <v>1035</v>
      </c>
      <c r="Y188" s="218">
        <f>Y189</f>
        <v>2130</v>
      </c>
      <c r="Z188" s="218">
        <f>Z189</f>
        <v>1445</v>
      </c>
      <c r="AA188" s="491"/>
      <c r="AB188" s="492" t="s">
        <v>65</v>
      </c>
      <c r="AC188" s="52"/>
      <c r="AD188" s="49" t="s">
        <v>58</v>
      </c>
      <c r="AE188" s="49"/>
      <c r="AF188" s="53" t="s">
        <v>68</v>
      </c>
      <c r="AG188" s="49"/>
      <c r="AH188" s="51"/>
    </row>
    <row r="189" spans="1:35" ht="15.75" x14ac:dyDescent="0.25">
      <c r="A189" s="14" t="str">
        <f t="shared" si="59"/>
        <v>X2_90_CCBoxer_Jumper_Ducato_II2300</v>
      </c>
      <c r="B189" s="14" t="str">
        <f t="shared" si="60"/>
        <v>X2_90_CCBoxer_Jumper_Ducato_II2300952</v>
      </c>
      <c r="C189" s="55" t="s">
        <v>231</v>
      </c>
      <c r="D189" s="63" t="s">
        <v>50</v>
      </c>
      <c r="E189" s="57" t="str">
        <f>E183</f>
        <v>B</v>
      </c>
      <c r="F189" s="207" t="s">
        <v>226</v>
      </c>
      <c r="G189" s="212" t="s">
        <v>227</v>
      </c>
      <c r="H189" s="33" t="s">
        <v>52</v>
      </c>
      <c r="I189" s="34" t="s">
        <v>53</v>
      </c>
      <c r="J189" s="35" t="s">
        <v>109</v>
      </c>
      <c r="K189" s="33" t="s">
        <v>64</v>
      </c>
      <c r="L189" s="213" t="s">
        <v>232</v>
      </c>
      <c r="M189" s="35">
        <v>1560</v>
      </c>
      <c r="N189" s="24">
        <v>125</v>
      </c>
      <c r="O189" s="24">
        <f>M189-N189-12-75</f>
        <v>1348</v>
      </c>
      <c r="P189" s="24">
        <v>2300</v>
      </c>
      <c r="Q189" s="24">
        <v>860</v>
      </c>
      <c r="R189" s="23">
        <f t="shared" si="90"/>
        <v>952</v>
      </c>
      <c r="S189" s="24">
        <v>805</v>
      </c>
      <c r="T189" s="66">
        <f t="shared" si="96"/>
        <v>1030</v>
      </c>
      <c r="U189" s="24">
        <v>530</v>
      </c>
      <c r="V189" s="37">
        <v>1050</v>
      </c>
      <c r="W189" s="24">
        <v>170</v>
      </c>
      <c r="X189" s="37">
        <v>1035</v>
      </c>
      <c r="Y189" s="24">
        <v>2130</v>
      </c>
      <c r="Z189" s="24">
        <v>1445</v>
      </c>
      <c r="AA189" s="37" t="s">
        <v>230</v>
      </c>
      <c r="AB189" s="38" t="s">
        <v>65</v>
      </c>
      <c r="AC189" s="27" t="s">
        <v>233</v>
      </c>
      <c r="AD189" s="24" t="s">
        <v>58</v>
      </c>
      <c r="AE189" s="24"/>
      <c r="AF189" s="39" t="s">
        <v>68</v>
      </c>
      <c r="AG189" s="33"/>
      <c r="AH189" s="40"/>
    </row>
    <row r="190" spans="1:35" ht="15.75" x14ac:dyDescent="0.25">
      <c r="A190" s="14" t="str">
        <f t="shared" si="59"/>
        <v>X2_90_CCBoxer_Jumper_Ducato_II2350</v>
      </c>
      <c r="B190" s="14" t="str">
        <f t="shared" si="60"/>
        <v>X2_90_CCBoxer_Jumper_Ducato_II23501002</v>
      </c>
      <c r="C190" s="42" t="s">
        <v>67</v>
      </c>
      <c r="D190" s="48" t="s">
        <v>50</v>
      </c>
      <c r="E190" s="44" t="str">
        <f>E183</f>
        <v>B</v>
      </c>
      <c r="F190" s="216" t="str">
        <f t="shared" ref="F190:K190" si="98">F189</f>
        <v>X2_90_CC</v>
      </c>
      <c r="G190" s="41" t="str">
        <f>G189</f>
        <v>Boxer_Jumper_Ducato_II</v>
      </c>
      <c r="H190" s="46" t="str">
        <f t="shared" si="98"/>
        <v>CC</v>
      </c>
      <c r="I190" s="47" t="str">
        <f t="shared" si="98"/>
        <v>Fixe</v>
      </c>
      <c r="J190" s="48" t="str">
        <f t="shared" si="98"/>
        <v>Non</v>
      </c>
      <c r="K190" s="46" t="str">
        <f t="shared" si="98"/>
        <v>Trady</v>
      </c>
      <c r="L190" s="46" t="str">
        <f>"AVP spécifique X2-90 ["&amp;P190&amp;"] G303204 "&amp;"Ht"&amp;T190</f>
        <v>AVP spécifique X2-90 [2350] G303204 Ht1080</v>
      </c>
      <c r="M190" s="48">
        <f>M189</f>
        <v>1560</v>
      </c>
      <c r="N190" s="49">
        <f>N189</f>
        <v>125</v>
      </c>
      <c r="O190" s="49">
        <f>O189</f>
        <v>1348</v>
      </c>
      <c r="P190" s="49">
        <v>2350</v>
      </c>
      <c r="Q190" s="49">
        <v>910</v>
      </c>
      <c r="R190" s="218">
        <f t="shared" si="90"/>
        <v>1002</v>
      </c>
      <c r="S190" s="49"/>
      <c r="T190" s="50">
        <f t="shared" si="96"/>
        <v>1080</v>
      </c>
      <c r="U190" s="24">
        <v>530</v>
      </c>
      <c r="V190" s="50">
        <v>1050</v>
      </c>
      <c r="W190" s="49">
        <f>W189</f>
        <v>170</v>
      </c>
      <c r="X190" s="50">
        <f>X189</f>
        <v>1035</v>
      </c>
      <c r="Y190" s="49">
        <f>Y189</f>
        <v>2130</v>
      </c>
      <c r="Z190" s="49">
        <f>Z189</f>
        <v>1445</v>
      </c>
      <c r="AA190" s="50"/>
      <c r="AB190" s="51" t="s">
        <v>65</v>
      </c>
      <c r="AC190" s="52"/>
      <c r="AD190" s="49" t="s">
        <v>58</v>
      </c>
      <c r="AE190" s="49"/>
      <c r="AF190" s="53" t="s">
        <v>68</v>
      </c>
      <c r="AG190" s="46"/>
      <c r="AH190" s="54"/>
    </row>
    <row r="191" spans="1:35" ht="15.75" x14ac:dyDescent="0.25">
      <c r="A191" s="14" t="str">
        <f t="shared" si="59"/>
        <v>X2_90_CCBoxer_Jumper_Ducato_II2400</v>
      </c>
      <c r="B191" s="14" t="str">
        <f t="shared" si="60"/>
        <v>X2_90_CCBoxer_Jumper_Ducato_II24001052</v>
      </c>
      <c r="C191" s="42" t="s">
        <v>67</v>
      </c>
      <c r="D191" s="48" t="s">
        <v>50</v>
      </c>
      <c r="E191" s="44" t="str">
        <f>E183</f>
        <v>B</v>
      </c>
      <c r="F191" s="216" t="str">
        <f t="shared" ref="F191:K191" si="99">F189</f>
        <v>X2_90_CC</v>
      </c>
      <c r="G191" s="41" t="str">
        <f t="shared" si="99"/>
        <v>Boxer_Jumper_Ducato_II</v>
      </c>
      <c r="H191" s="46" t="str">
        <f t="shared" si="99"/>
        <v>CC</v>
      </c>
      <c r="I191" s="47" t="str">
        <f t="shared" si="99"/>
        <v>Fixe</v>
      </c>
      <c r="J191" s="48" t="str">
        <f t="shared" si="99"/>
        <v>Non</v>
      </c>
      <c r="K191" s="46" t="str">
        <f t="shared" si="99"/>
        <v>Trady</v>
      </c>
      <c r="L191" s="46" t="str">
        <f t="shared" ref="L191:L192" si="100">"AVP spécifique X2-90 ["&amp;P191&amp;"] G303204 "&amp;"Ht"&amp;T191</f>
        <v>AVP spécifique X2-90 [2400] G303204 Ht1130</v>
      </c>
      <c r="M191" s="48">
        <f>M189</f>
        <v>1560</v>
      </c>
      <c r="N191" s="49">
        <f>N189</f>
        <v>125</v>
      </c>
      <c r="O191" s="49">
        <f>O189</f>
        <v>1348</v>
      </c>
      <c r="P191" s="49">
        <v>2400</v>
      </c>
      <c r="Q191" s="49">
        <v>960</v>
      </c>
      <c r="R191" s="218">
        <f t="shared" si="90"/>
        <v>1052</v>
      </c>
      <c r="S191" s="49"/>
      <c r="T191" s="50">
        <f t="shared" si="96"/>
        <v>1130</v>
      </c>
      <c r="U191" s="24">
        <v>530</v>
      </c>
      <c r="V191" s="50">
        <v>1050</v>
      </c>
      <c r="W191" s="49">
        <f>W189</f>
        <v>170</v>
      </c>
      <c r="X191" s="50">
        <f>X189</f>
        <v>1035</v>
      </c>
      <c r="Y191" s="49">
        <f>Y189</f>
        <v>2130</v>
      </c>
      <c r="Z191" s="49">
        <f>Z189</f>
        <v>1445</v>
      </c>
      <c r="AA191" s="50"/>
      <c r="AB191" s="51" t="s">
        <v>65</v>
      </c>
      <c r="AC191" s="52"/>
      <c r="AD191" s="49" t="s">
        <v>58</v>
      </c>
      <c r="AE191" s="49"/>
      <c r="AF191" s="53" t="s">
        <v>68</v>
      </c>
      <c r="AG191" s="46"/>
      <c r="AH191" s="54"/>
    </row>
    <row r="192" spans="1:35" ht="15.75" x14ac:dyDescent="0.25">
      <c r="A192" s="14" t="str">
        <f t="shared" si="59"/>
        <v>X2_90_CCBoxer_Jumper_Ducato_II2450</v>
      </c>
      <c r="B192" s="14" t="str">
        <f t="shared" si="60"/>
        <v>X2_90_CCBoxer_Jumper_Ducato_II24501102</v>
      </c>
      <c r="C192" s="42" t="s">
        <v>67</v>
      </c>
      <c r="D192" s="48" t="s">
        <v>50</v>
      </c>
      <c r="E192" s="44" t="str">
        <f>E183</f>
        <v>B</v>
      </c>
      <c r="F192" s="216" t="str">
        <f t="shared" ref="F192:K193" si="101">F189</f>
        <v>X2_90_CC</v>
      </c>
      <c r="G192" s="41" t="str">
        <f t="shared" si="101"/>
        <v>Boxer_Jumper_Ducato_II</v>
      </c>
      <c r="H192" s="46" t="str">
        <f t="shared" si="101"/>
        <v>CC</v>
      </c>
      <c r="I192" s="47" t="str">
        <f t="shared" si="101"/>
        <v>Fixe</v>
      </c>
      <c r="J192" s="48" t="str">
        <f t="shared" si="101"/>
        <v>Non</v>
      </c>
      <c r="K192" s="46" t="str">
        <f t="shared" si="101"/>
        <v>Trady</v>
      </c>
      <c r="L192" s="46" t="str">
        <f t="shared" si="100"/>
        <v>AVP spécifique X2-90 [2450] G303204 Ht1180</v>
      </c>
      <c r="M192" s="48">
        <f>M189</f>
        <v>1560</v>
      </c>
      <c r="N192" s="49">
        <f>N189</f>
        <v>125</v>
      </c>
      <c r="O192" s="49">
        <f>O189</f>
        <v>1348</v>
      </c>
      <c r="P192" s="49">
        <v>2450</v>
      </c>
      <c r="Q192" s="49">
        <v>1010</v>
      </c>
      <c r="R192" s="218">
        <f t="shared" si="90"/>
        <v>1102</v>
      </c>
      <c r="S192" s="49"/>
      <c r="T192" s="50">
        <f t="shared" si="96"/>
        <v>1180</v>
      </c>
      <c r="U192" s="24">
        <v>530</v>
      </c>
      <c r="V192" s="50">
        <v>1050</v>
      </c>
      <c r="W192" s="49">
        <f>W189</f>
        <v>170</v>
      </c>
      <c r="X192" s="50">
        <f>X189</f>
        <v>1035</v>
      </c>
      <c r="Y192" s="49">
        <f>Y189</f>
        <v>2130</v>
      </c>
      <c r="Z192" s="49">
        <f>Z189</f>
        <v>1445</v>
      </c>
      <c r="AA192" s="50"/>
      <c r="AB192" s="51" t="s">
        <v>65</v>
      </c>
      <c r="AC192" s="52"/>
      <c r="AD192" s="49" t="s">
        <v>58</v>
      </c>
      <c r="AE192" s="49"/>
      <c r="AF192" s="53" t="s">
        <v>68</v>
      </c>
      <c r="AG192" s="46"/>
      <c r="AH192" s="54"/>
    </row>
    <row r="193" spans="1:34" ht="15.75" x14ac:dyDescent="0.25">
      <c r="A193" s="14" t="str">
        <f t="shared" si="59"/>
        <v>X2_90_PCBoxer_Jumper_Ducato_2300</v>
      </c>
      <c r="B193" s="14" t="str">
        <f t="shared" si="60"/>
        <v>X2_90_PCBoxer_Jumper_Ducato_2300642</v>
      </c>
      <c r="C193" s="209" t="s">
        <v>234</v>
      </c>
      <c r="D193" s="210" t="s">
        <v>50</v>
      </c>
      <c r="E193" s="211" t="str">
        <f>E182</f>
        <v>A</v>
      </c>
      <c r="F193" s="207" t="s">
        <v>235</v>
      </c>
      <c r="G193" s="212" t="s">
        <v>236</v>
      </c>
      <c r="H193" s="20" t="s">
        <v>160</v>
      </c>
      <c r="I193" s="214" t="str">
        <f t="shared" si="101"/>
        <v>Fixe</v>
      </c>
      <c r="J193" s="210" t="str">
        <f t="shared" si="101"/>
        <v>Non</v>
      </c>
      <c r="K193" s="213" t="s">
        <v>55</v>
      </c>
      <c r="L193" s="213" t="s">
        <v>237</v>
      </c>
      <c r="M193" s="210">
        <v>1670</v>
      </c>
      <c r="N193" s="36" t="s">
        <v>50</v>
      </c>
      <c r="O193" s="36">
        <f>M193-12</f>
        <v>1658</v>
      </c>
      <c r="P193" s="36">
        <v>2300</v>
      </c>
      <c r="Q193" s="36"/>
      <c r="R193" s="23">
        <f t="shared" si="90"/>
        <v>642</v>
      </c>
      <c r="S193" s="36"/>
      <c r="T193" s="215"/>
      <c r="U193" s="36" t="s">
        <v>53</v>
      </c>
      <c r="V193" s="215" t="s">
        <v>53</v>
      </c>
      <c r="W193" s="36"/>
      <c r="X193" s="215"/>
      <c r="Y193" s="36"/>
      <c r="Z193" s="36"/>
      <c r="AA193" s="215"/>
      <c r="AB193" s="208" t="s">
        <v>65</v>
      </c>
      <c r="AC193" s="52"/>
      <c r="AD193" s="49" t="s">
        <v>58</v>
      </c>
      <c r="AE193" s="49"/>
      <c r="AF193" s="53" t="s">
        <v>113</v>
      </c>
      <c r="AG193" s="46"/>
      <c r="AH193" s="54"/>
    </row>
    <row r="194" spans="1:34" ht="15.75" x14ac:dyDescent="0.25">
      <c r="A194" s="14" t="str">
        <f t="shared" si="59"/>
        <v>X2_90_PCBoxer_Jumper_Ducato_2300</v>
      </c>
      <c r="B194" s="14" t="str">
        <f t="shared" si="60"/>
        <v>X2_90_PCBoxer_Jumper_Ducato_2300596</v>
      </c>
      <c r="C194" s="493" t="s">
        <v>238</v>
      </c>
      <c r="D194" s="31" t="s">
        <v>50</v>
      </c>
      <c r="E194" s="211" t="str">
        <f>E182</f>
        <v>A</v>
      </c>
      <c r="F194" s="207" t="s">
        <v>235</v>
      </c>
      <c r="G194" s="494" t="s">
        <v>236</v>
      </c>
      <c r="H194" s="495" t="s">
        <v>160</v>
      </c>
      <c r="I194" s="496" t="s">
        <v>53</v>
      </c>
      <c r="J194" s="497" t="s">
        <v>109</v>
      </c>
      <c r="K194" s="496" t="s">
        <v>55</v>
      </c>
      <c r="L194" s="496" t="s">
        <v>239</v>
      </c>
      <c r="M194" s="498">
        <v>1716</v>
      </c>
      <c r="N194" s="499" t="s">
        <v>50</v>
      </c>
      <c r="O194" s="36">
        <f t="shared" ref="O194:O195" si="102">M194-12</f>
        <v>1704</v>
      </c>
      <c r="P194" s="500">
        <v>2300</v>
      </c>
      <c r="Q194" s="500" t="s">
        <v>50</v>
      </c>
      <c r="R194" s="23">
        <f t="shared" si="90"/>
        <v>596</v>
      </c>
      <c r="S194" s="499"/>
      <c r="T194" s="500" t="s">
        <v>53</v>
      </c>
      <c r="U194" s="500" t="s">
        <v>53</v>
      </c>
      <c r="V194" s="500" t="s">
        <v>53</v>
      </c>
      <c r="W194" s="500" t="s">
        <v>109</v>
      </c>
      <c r="X194" s="500" t="s">
        <v>50</v>
      </c>
      <c r="Y194" s="23">
        <v>2200</v>
      </c>
      <c r="Z194" s="500">
        <v>1750</v>
      </c>
      <c r="AA194" s="37" t="s">
        <v>240</v>
      </c>
      <c r="AB194" s="38" t="s">
        <v>241</v>
      </c>
      <c r="AC194" s="501" t="s">
        <v>242</v>
      </c>
      <c r="AD194" s="500" t="s">
        <v>58</v>
      </c>
      <c r="AE194" s="24"/>
      <c r="AF194" s="39"/>
      <c r="AG194" s="33"/>
      <c r="AH194" s="502"/>
    </row>
    <row r="195" spans="1:34" ht="15.75" x14ac:dyDescent="0.25">
      <c r="A195" s="14" t="str">
        <f t="shared" si="59"/>
        <v>X2_90_PCBoxer_Jumper_Ducato_ISOLEE2300</v>
      </c>
      <c r="B195" s="14" t="str">
        <f t="shared" si="60"/>
        <v>X2_90_PCBoxer_Jumper_Ducato_ISOLEE2300642</v>
      </c>
      <c r="C195" s="30" t="s">
        <v>243</v>
      </c>
      <c r="D195" s="35" t="s">
        <v>50</v>
      </c>
      <c r="E195" s="211" t="str">
        <f>E182</f>
        <v>A</v>
      </c>
      <c r="F195" s="207" t="s">
        <v>235</v>
      </c>
      <c r="G195" s="494" t="s">
        <v>244</v>
      </c>
      <c r="H195" s="495" t="s">
        <v>160</v>
      </c>
      <c r="I195" s="213" t="s">
        <v>53</v>
      </c>
      <c r="J195" s="210" t="s">
        <v>109</v>
      </c>
      <c r="K195" s="496" t="s">
        <v>55</v>
      </c>
      <c r="L195" s="496" t="s">
        <v>245</v>
      </c>
      <c r="M195" s="17">
        <v>1670</v>
      </c>
      <c r="N195" s="499" t="s">
        <v>50</v>
      </c>
      <c r="O195" s="36">
        <f t="shared" si="102"/>
        <v>1658</v>
      </c>
      <c r="P195" s="500">
        <v>2300</v>
      </c>
      <c r="Q195" s="500"/>
      <c r="R195" s="23">
        <f t="shared" si="90"/>
        <v>642</v>
      </c>
      <c r="S195" s="499"/>
      <c r="T195" s="24" t="s">
        <v>53</v>
      </c>
      <c r="U195" s="500" t="s">
        <v>53</v>
      </c>
      <c r="V195" s="500" t="s">
        <v>53</v>
      </c>
      <c r="W195" s="24"/>
      <c r="X195" s="37"/>
      <c r="Y195" s="23">
        <v>2130</v>
      </c>
      <c r="Z195" s="500"/>
      <c r="AA195" s="37"/>
      <c r="AB195" s="500" t="s">
        <v>65</v>
      </c>
      <c r="AC195" s="503"/>
      <c r="AD195" s="500" t="s">
        <v>58</v>
      </c>
      <c r="AE195" s="24"/>
      <c r="AF195" s="34" t="s">
        <v>113</v>
      </c>
      <c r="AG195" s="33"/>
      <c r="AH195" s="502"/>
    </row>
    <row r="196" spans="1:34" ht="15.75" x14ac:dyDescent="0.25">
      <c r="A196" s="14" t="str">
        <f t="shared" si="59"/>
        <v>X2_90_CCBoxer_Jumper_Ducato_II2350</v>
      </c>
      <c r="B196" s="14" t="str">
        <f t="shared" si="60"/>
        <v>X2_90_CCBoxer_Jumper_Ducato_II23501002</v>
      </c>
      <c r="C196" s="222" t="s">
        <v>74</v>
      </c>
      <c r="D196" s="224" t="str">
        <f>"24.235."&amp;Q196</f>
        <v>24.235.1000</v>
      </c>
      <c r="E196" s="224" t="s">
        <v>75</v>
      </c>
      <c r="F196" s="225" t="s">
        <v>226</v>
      </c>
      <c r="G196" s="226" t="s">
        <v>227</v>
      </c>
      <c r="H196" s="504" t="s">
        <v>52</v>
      </c>
      <c r="I196" s="228" t="s">
        <v>53</v>
      </c>
      <c r="J196" s="229" t="s">
        <v>109</v>
      </c>
      <c r="K196" s="504" t="s">
        <v>50</v>
      </c>
      <c r="L196" s="227" t="s">
        <v>19</v>
      </c>
      <c r="M196" s="229">
        <v>1560</v>
      </c>
      <c r="N196" s="230">
        <v>125</v>
      </c>
      <c r="O196" s="230">
        <f t="shared" ref="O196:O204" si="103">M196-N196-12-75</f>
        <v>1348</v>
      </c>
      <c r="P196" s="505">
        <v>2350</v>
      </c>
      <c r="Q196" s="231">
        <v>1000</v>
      </c>
      <c r="R196" s="230">
        <f t="shared" si="3"/>
        <v>1002</v>
      </c>
      <c r="S196" s="506"/>
      <c r="T196" s="232">
        <f t="shared" ref="T196:T209" si="104">Q196+W196</f>
        <v>1070</v>
      </c>
      <c r="U196" s="230" t="s">
        <v>50</v>
      </c>
      <c r="V196" s="232" t="s">
        <v>50</v>
      </c>
      <c r="W196" s="230">
        <v>70</v>
      </c>
      <c r="X196" s="232" t="s">
        <v>50</v>
      </c>
      <c r="Y196" s="230">
        <v>2080</v>
      </c>
      <c r="Z196" s="230">
        <v>1380</v>
      </c>
      <c r="AA196" s="507"/>
      <c r="AB196" s="508" t="s">
        <v>65</v>
      </c>
      <c r="AC196" s="509"/>
      <c r="AD196" s="510" t="s">
        <v>76</v>
      </c>
      <c r="AE196" s="510"/>
      <c r="AF196" s="511"/>
      <c r="AG196" s="512"/>
      <c r="AH196" s="513"/>
    </row>
    <row r="197" spans="1:34" ht="15.75" x14ac:dyDescent="0.25">
      <c r="A197" s="14" t="str">
        <f t="shared" si="59"/>
        <v>X2_90_CCBoxer_Jumper_Ducato_II2300</v>
      </c>
      <c r="B197" s="14" t="str">
        <f t="shared" si="60"/>
        <v>X2_90_CCBoxer_Jumper_Ducato_II2300952</v>
      </c>
      <c r="C197" s="71" t="s">
        <v>74</v>
      </c>
      <c r="D197" s="73" t="str">
        <f t="shared" ref="D197:D206" si="105">"24.235."&amp;Q197</f>
        <v>24.235.950</v>
      </c>
      <c r="E197" s="73" t="str">
        <f>E196</f>
        <v>C</v>
      </c>
      <c r="F197" s="238" t="s">
        <v>226</v>
      </c>
      <c r="G197" s="239" t="s">
        <v>227</v>
      </c>
      <c r="H197" s="248" t="s">
        <v>52</v>
      </c>
      <c r="I197" s="247" t="s">
        <v>53</v>
      </c>
      <c r="J197" s="87" t="s">
        <v>109</v>
      </c>
      <c r="K197" s="248" t="s">
        <v>50</v>
      </c>
      <c r="L197" s="240" t="s">
        <v>19</v>
      </c>
      <c r="M197" s="73">
        <v>1560</v>
      </c>
      <c r="N197" s="81">
        <v>125</v>
      </c>
      <c r="O197" s="81">
        <f t="shared" si="103"/>
        <v>1348</v>
      </c>
      <c r="P197" s="514">
        <v>2300</v>
      </c>
      <c r="Q197" s="241">
        <v>950</v>
      </c>
      <c r="R197" s="81">
        <f t="shared" si="3"/>
        <v>952</v>
      </c>
      <c r="S197" s="23"/>
      <c r="T197" s="242">
        <f t="shared" si="104"/>
        <v>1020</v>
      </c>
      <c r="U197" s="81" t="s">
        <v>50</v>
      </c>
      <c r="V197" s="242" t="s">
        <v>50</v>
      </c>
      <c r="W197" s="81">
        <v>70</v>
      </c>
      <c r="X197" s="242" t="s">
        <v>50</v>
      </c>
      <c r="Y197" s="81">
        <v>2080</v>
      </c>
      <c r="Z197" s="81">
        <v>1380</v>
      </c>
      <c r="AA197" s="37"/>
      <c r="AB197" s="38" t="s">
        <v>65</v>
      </c>
      <c r="AC197" s="515"/>
      <c r="AD197" s="516" t="s">
        <v>76</v>
      </c>
      <c r="AE197" s="516"/>
      <c r="AF197" s="39"/>
      <c r="AG197" s="33"/>
      <c r="AH197" s="502"/>
    </row>
    <row r="198" spans="1:34" ht="15.75" x14ac:dyDescent="0.25">
      <c r="A198" s="14" t="str">
        <f t="shared" si="59"/>
        <v>X2_90_CCBoxer_Jumper_Ducato_II2250</v>
      </c>
      <c r="B198" s="14" t="str">
        <f t="shared" si="60"/>
        <v>X2_90_CCBoxer_Jumper_Ducato_II2250902</v>
      </c>
      <c r="C198" s="71" t="s">
        <v>74</v>
      </c>
      <c r="D198" s="73" t="str">
        <f t="shared" si="105"/>
        <v>24.235.900</v>
      </c>
      <c r="E198" s="73" t="str">
        <f>E196</f>
        <v>C</v>
      </c>
      <c r="F198" s="238" t="s">
        <v>226</v>
      </c>
      <c r="G198" s="239" t="s">
        <v>227</v>
      </c>
      <c r="H198" s="248" t="s">
        <v>52</v>
      </c>
      <c r="I198" s="247" t="s">
        <v>53</v>
      </c>
      <c r="J198" s="87" t="s">
        <v>109</v>
      </c>
      <c r="K198" s="248" t="s">
        <v>50</v>
      </c>
      <c r="L198" s="240" t="s">
        <v>19</v>
      </c>
      <c r="M198" s="73">
        <v>1560</v>
      </c>
      <c r="N198" s="81">
        <v>125</v>
      </c>
      <c r="O198" s="81">
        <f t="shared" si="103"/>
        <v>1348</v>
      </c>
      <c r="P198" s="514">
        <v>2250</v>
      </c>
      <c r="Q198" s="241">
        <v>900</v>
      </c>
      <c r="R198" s="81">
        <f t="shared" si="3"/>
        <v>902</v>
      </c>
      <c r="S198" s="23"/>
      <c r="T198" s="242">
        <f t="shared" si="104"/>
        <v>970</v>
      </c>
      <c r="U198" s="81"/>
      <c r="V198" s="242"/>
      <c r="W198" s="81">
        <v>70</v>
      </c>
      <c r="X198" s="242"/>
      <c r="Y198" s="81">
        <v>2080</v>
      </c>
      <c r="Z198" s="81">
        <v>1380</v>
      </c>
      <c r="AA198" s="37"/>
      <c r="AB198" s="38" t="s">
        <v>65</v>
      </c>
      <c r="AC198" s="515"/>
      <c r="AD198" s="516" t="s">
        <v>76</v>
      </c>
      <c r="AE198" s="516"/>
      <c r="AF198" s="39"/>
      <c r="AG198" s="33"/>
      <c r="AH198" s="502"/>
    </row>
    <row r="199" spans="1:34" ht="15.75" x14ac:dyDescent="0.25">
      <c r="A199" s="14" t="str">
        <f t="shared" si="59"/>
        <v>X2_90_CCBoxer_Jumper_Ducato_II2200</v>
      </c>
      <c r="B199" s="14" t="str">
        <f t="shared" si="60"/>
        <v>X2_90_CCBoxer_Jumper_Ducato_II2200852</v>
      </c>
      <c r="C199" s="71" t="s">
        <v>74</v>
      </c>
      <c r="D199" s="73" t="str">
        <f t="shared" si="105"/>
        <v>24.235.850</v>
      </c>
      <c r="E199" s="73" t="str">
        <f>E196</f>
        <v>C</v>
      </c>
      <c r="F199" s="238" t="s">
        <v>226</v>
      </c>
      <c r="G199" s="239" t="s">
        <v>227</v>
      </c>
      <c r="H199" s="248" t="s">
        <v>52</v>
      </c>
      <c r="I199" s="247" t="s">
        <v>53</v>
      </c>
      <c r="J199" s="87" t="s">
        <v>109</v>
      </c>
      <c r="K199" s="248" t="s">
        <v>50</v>
      </c>
      <c r="L199" s="240" t="s">
        <v>19</v>
      </c>
      <c r="M199" s="73">
        <v>1560</v>
      </c>
      <c r="N199" s="81">
        <v>125</v>
      </c>
      <c r="O199" s="81">
        <f t="shared" si="103"/>
        <v>1348</v>
      </c>
      <c r="P199" s="514">
        <v>2200</v>
      </c>
      <c r="Q199" s="241">
        <v>850</v>
      </c>
      <c r="R199" s="81">
        <f t="shared" si="3"/>
        <v>852</v>
      </c>
      <c r="S199" s="23"/>
      <c r="T199" s="242">
        <f t="shared" si="104"/>
        <v>920</v>
      </c>
      <c r="U199" s="81" t="s">
        <v>50</v>
      </c>
      <c r="V199" s="242" t="s">
        <v>50</v>
      </c>
      <c r="W199" s="81">
        <v>70</v>
      </c>
      <c r="X199" s="242" t="s">
        <v>50</v>
      </c>
      <c r="Y199" s="81">
        <v>2080</v>
      </c>
      <c r="Z199" s="81">
        <v>1380</v>
      </c>
      <c r="AA199" s="37"/>
      <c r="AB199" s="38" t="s">
        <v>65</v>
      </c>
      <c r="AC199" s="515"/>
      <c r="AD199" s="516" t="s">
        <v>76</v>
      </c>
      <c r="AE199" s="516"/>
      <c r="AF199" s="39"/>
      <c r="AG199" s="33"/>
      <c r="AH199" s="502"/>
    </row>
    <row r="200" spans="1:34" ht="15.75" x14ac:dyDescent="0.25">
      <c r="A200" s="14" t="str">
        <f t="shared" si="59"/>
        <v>X2_90_CCBoxer_Jumper_Ducato_II2150</v>
      </c>
      <c r="B200" s="14" t="str">
        <f t="shared" si="60"/>
        <v>X2_90_CCBoxer_Jumper_Ducato_II2150802</v>
      </c>
      <c r="C200" s="71" t="s">
        <v>74</v>
      </c>
      <c r="D200" s="73" t="str">
        <f t="shared" si="105"/>
        <v>24.235.700</v>
      </c>
      <c r="E200" s="73" t="str">
        <f>E196</f>
        <v>C</v>
      </c>
      <c r="F200" s="238" t="s">
        <v>226</v>
      </c>
      <c r="G200" s="239" t="s">
        <v>227</v>
      </c>
      <c r="H200" s="248" t="s">
        <v>52</v>
      </c>
      <c r="I200" s="247" t="s">
        <v>53</v>
      </c>
      <c r="J200" s="87" t="s">
        <v>109</v>
      </c>
      <c r="K200" s="248" t="s">
        <v>50</v>
      </c>
      <c r="L200" s="240" t="s">
        <v>19</v>
      </c>
      <c r="M200" s="73">
        <v>1560</v>
      </c>
      <c r="N200" s="81">
        <v>125</v>
      </c>
      <c r="O200" s="81">
        <f t="shared" si="103"/>
        <v>1348</v>
      </c>
      <c r="P200" s="514">
        <v>2150</v>
      </c>
      <c r="Q200" s="517">
        <v>700</v>
      </c>
      <c r="R200" s="81">
        <f t="shared" si="3"/>
        <v>802</v>
      </c>
      <c r="S200" s="23"/>
      <c r="T200" s="242">
        <f t="shared" si="104"/>
        <v>770</v>
      </c>
      <c r="U200" s="81"/>
      <c r="V200" s="242"/>
      <c r="W200" s="81">
        <v>70</v>
      </c>
      <c r="X200" s="242"/>
      <c r="Y200" s="81">
        <v>2080</v>
      </c>
      <c r="Z200" s="518">
        <f t="shared" ref="Z200" si="106">P200-Q200</f>
        <v>1450</v>
      </c>
      <c r="AA200" s="37"/>
      <c r="AB200" s="38" t="s">
        <v>65</v>
      </c>
      <c r="AC200" s="515"/>
      <c r="AD200" s="516" t="s">
        <v>76</v>
      </c>
      <c r="AE200" s="516"/>
      <c r="AF200" s="39"/>
      <c r="AG200" s="33"/>
      <c r="AH200" s="502"/>
    </row>
    <row r="201" spans="1:34" ht="15.75" x14ac:dyDescent="0.25">
      <c r="A201" s="14" t="str">
        <f t="shared" si="59"/>
        <v>X2_90_CCBoxer_Jumper_Ducato_II2100</v>
      </c>
      <c r="B201" s="14" t="str">
        <f t="shared" si="60"/>
        <v>X2_90_CCBoxer_Jumper_Ducato_II2100752</v>
      </c>
      <c r="C201" s="71" t="s">
        <v>74</v>
      </c>
      <c r="D201" s="73" t="str">
        <f t="shared" si="105"/>
        <v>24.235.750</v>
      </c>
      <c r="E201" s="73" t="str">
        <f>E196</f>
        <v>C</v>
      </c>
      <c r="F201" s="238" t="s">
        <v>226</v>
      </c>
      <c r="G201" s="239" t="s">
        <v>227</v>
      </c>
      <c r="H201" s="248" t="s">
        <v>52</v>
      </c>
      <c r="I201" s="247" t="s">
        <v>53</v>
      </c>
      <c r="J201" s="87" t="s">
        <v>109</v>
      </c>
      <c r="K201" s="248" t="s">
        <v>50</v>
      </c>
      <c r="L201" s="240" t="s">
        <v>19</v>
      </c>
      <c r="M201" s="73">
        <v>1560</v>
      </c>
      <c r="N201" s="81">
        <v>125</v>
      </c>
      <c r="O201" s="81">
        <f t="shared" si="103"/>
        <v>1348</v>
      </c>
      <c r="P201" s="249">
        <v>2100</v>
      </c>
      <c r="Q201" s="81">
        <v>750</v>
      </c>
      <c r="R201" s="81">
        <f t="shared" si="3"/>
        <v>752</v>
      </c>
      <c r="S201" s="81">
        <v>680</v>
      </c>
      <c r="T201" s="242">
        <f t="shared" si="104"/>
        <v>820</v>
      </c>
      <c r="U201" s="81" t="s">
        <v>50</v>
      </c>
      <c r="V201" s="242" t="s">
        <v>50</v>
      </c>
      <c r="W201" s="81">
        <v>70</v>
      </c>
      <c r="X201" s="242" t="s">
        <v>50</v>
      </c>
      <c r="Y201" s="81">
        <v>2080</v>
      </c>
      <c r="Z201" s="81">
        <v>1380</v>
      </c>
      <c r="AA201" s="242" t="s">
        <v>50</v>
      </c>
      <c r="AB201" s="243" t="s">
        <v>129</v>
      </c>
      <c r="AC201" s="515"/>
      <c r="AD201" s="81" t="s">
        <v>76</v>
      </c>
      <c r="AE201" s="81"/>
      <c r="AF201" s="39"/>
      <c r="AG201" s="33"/>
      <c r="AH201" s="40"/>
    </row>
    <row r="202" spans="1:34" ht="15.75" x14ac:dyDescent="0.25">
      <c r="A202" s="14" t="str">
        <f t="shared" ref="A202:A233" si="107">F202&amp;G202&amp;P202</f>
        <v>X2_90_CCBoxer_Jumper_Ducato_II2050</v>
      </c>
      <c r="B202" s="14" t="str">
        <f t="shared" ref="B202:B233" si="108">F202&amp;G202&amp;P202&amp;R202</f>
        <v>X2_90_CCBoxer_Jumper_Ducato_II2050702</v>
      </c>
      <c r="C202" s="71" t="s">
        <v>74</v>
      </c>
      <c r="D202" s="73" t="str">
        <f t="shared" si="105"/>
        <v>24.235.700</v>
      </c>
      <c r="E202" s="73" t="str">
        <f>E196</f>
        <v>C</v>
      </c>
      <c r="F202" s="238" t="s">
        <v>226</v>
      </c>
      <c r="G202" s="239" t="s">
        <v>227</v>
      </c>
      <c r="H202" s="248" t="s">
        <v>52</v>
      </c>
      <c r="I202" s="247" t="s">
        <v>53</v>
      </c>
      <c r="J202" s="87" t="s">
        <v>109</v>
      </c>
      <c r="K202" s="248" t="s">
        <v>50</v>
      </c>
      <c r="L202" s="240" t="s">
        <v>19</v>
      </c>
      <c r="M202" s="73">
        <v>1560</v>
      </c>
      <c r="N202" s="81">
        <v>125</v>
      </c>
      <c r="O202" s="81">
        <f t="shared" si="103"/>
        <v>1348</v>
      </c>
      <c r="P202" s="249">
        <v>2050</v>
      </c>
      <c r="Q202" s="81">
        <v>700</v>
      </c>
      <c r="R202" s="81">
        <f t="shared" si="3"/>
        <v>702</v>
      </c>
      <c r="S202" s="81"/>
      <c r="T202" s="242">
        <f t="shared" si="104"/>
        <v>770</v>
      </c>
      <c r="U202" s="81"/>
      <c r="V202" s="242"/>
      <c r="W202" s="81">
        <v>70</v>
      </c>
      <c r="X202" s="242"/>
      <c r="Y202" s="81">
        <v>2080</v>
      </c>
      <c r="Z202" s="81">
        <v>1380</v>
      </c>
      <c r="AA202" s="242"/>
      <c r="AB202" s="243" t="s">
        <v>65</v>
      </c>
      <c r="AC202" s="515"/>
      <c r="AD202" s="81" t="s">
        <v>76</v>
      </c>
      <c r="AE202" s="81"/>
      <c r="AF202" s="39"/>
      <c r="AG202" s="33"/>
      <c r="AH202" s="40"/>
    </row>
    <row r="203" spans="1:34" ht="15.75" x14ac:dyDescent="0.25">
      <c r="A203" s="14" t="str">
        <f t="shared" si="107"/>
        <v>X2_90_CCBoxer_Jumper_Ducato_II2000</v>
      </c>
      <c r="B203" s="14" t="str">
        <f t="shared" si="108"/>
        <v>X2_90_CCBoxer_Jumper_Ducato_II2000652</v>
      </c>
      <c r="C203" s="71" t="s">
        <v>74</v>
      </c>
      <c r="D203" s="73" t="str">
        <f t="shared" si="105"/>
        <v>24.235.650</v>
      </c>
      <c r="E203" s="73" t="str">
        <f>E196</f>
        <v>C</v>
      </c>
      <c r="F203" s="238" t="s">
        <v>226</v>
      </c>
      <c r="G203" s="239" t="s">
        <v>227</v>
      </c>
      <c r="H203" s="248" t="s">
        <v>52</v>
      </c>
      <c r="I203" s="247" t="s">
        <v>53</v>
      </c>
      <c r="J203" s="87" t="s">
        <v>109</v>
      </c>
      <c r="K203" s="248" t="s">
        <v>50</v>
      </c>
      <c r="L203" s="240" t="s">
        <v>19</v>
      </c>
      <c r="M203" s="73">
        <v>1560</v>
      </c>
      <c r="N203" s="81">
        <v>125</v>
      </c>
      <c r="O203" s="81">
        <f t="shared" si="103"/>
        <v>1348</v>
      </c>
      <c r="P203" s="249">
        <v>2000</v>
      </c>
      <c r="Q203" s="81">
        <v>650</v>
      </c>
      <c r="R203" s="81">
        <f t="shared" si="3"/>
        <v>652</v>
      </c>
      <c r="S203" s="81">
        <v>580</v>
      </c>
      <c r="T203" s="242">
        <f t="shared" si="104"/>
        <v>720</v>
      </c>
      <c r="U203" s="81" t="s">
        <v>50</v>
      </c>
      <c r="V203" s="242" t="s">
        <v>50</v>
      </c>
      <c r="W203" s="81">
        <v>70</v>
      </c>
      <c r="X203" s="242" t="s">
        <v>50</v>
      </c>
      <c r="Y203" s="81">
        <v>2080</v>
      </c>
      <c r="Z203" s="81">
        <v>1380</v>
      </c>
      <c r="AA203" s="242" t="s">
        <v>50</v>
      </c>
      <c r="AB203" s="243" t="s">
        <v>130</v>
      </c>
      <c r="AC203" s="515"/>
      <c r="AD203" s="81" t="s">
        <v>76</v>
      </c>
      <c r="AE203" s="81"/>
      <c r="AF203" s="39"/>
      <c r="AG203" s="33"/>
      <c r="AH203" s="40"/>
    </row>
    <row r="204" spans="1:34" ht="15.75" x14ac:dyDescent="0.25">
      <c r="A204" s="14" t="str">
        <f t="shared" si="107"/>
        <v>X2_90_CCBoxer_Jumper_Ducato_II1950</v>
      </c>
      <c r="B204" s="14" t="str">
        <f t="shared" si="108"/>
        <v>X2_90_CCBoxer_Jumper_Ducato_II1950602</v>
      </c>
      <c r="C204" s="71" t="s">
        <v>74</v>
      </c>
      <c r="D204" s="73" t="str">
        <f t="shared" si="105"/>
        <v>24.235.600</v>
      </c>
      <c r="E204" s="73" t="str">
        <f>E196</f>
        <v>C</v>
      </c>
      <c r="F204" s="238" t="s">
        <v>226</v>
      </c>
      <c r="G204" s="239" t="s">
        <v>227</v>
      </c>
      <c r="H204" s="248" t="s">
        <v>52</v>
      </c>
      <c r="I204" s="247" t="s">
        <v>53</v>
      </c>
      <c r="J204" s="87" t="s">
        <v>109</v>
      </c>
      <c r="K204" s="248" t="s">
        <v>50</v>
      </c>
      <c r="L204" s="240" t="s">
        <v>19</v>
      </c>
      <c r="M204" s="73">
        <v>1560</v>
      </c>
      <c r="N204" s="81">
        <v>125</v>
      </c>
      <c r="O204" s="81">
        <f t="shared" si="103"/>
        <v>1348</v>
      </c>
      <c r="P204" s="249">
        <v>1950</v>
      </c>
      <c r="Q204" s="81">
        <v>600</v>
      </c>
      <c r="R204" s="81">
        <f t="shared" si="3"/>
        <v>602</v>
      </c>
      <c r="S204" s="81"/>
      <c r="T204" s="242">
        <f t="shared" si="104"/>
        <v>670</v>
      </c>
      <c r="U204" s="81"/>
      <c r="V204" s="242"/>
      <c r="W204" s="81">
        <v>70</v>
      </c>
      <c r="X204" s="242"/>
      <c r="Y204" s="81">
        <v>2080</v>
      </c>
      <c r="Z204" s="81">
        <v>1380</v>
      </c>
      <c r="AA204" s="242"/>
      <c r="AB204" s="243" t="s">
        <v>65</v>
      </c>
      <c r="AC204" s="515"/>
      <c r="AD204" s="81" t="s">
        <v>76</v>
      </c>
      <c r="AE204" s="81"/>
      <c r="AF204" s="39"/>
      <c r="AG204" s="33"/>
      <c r="AH204" s="40"/>
    </row>
    <row r="205" spans="1:34" ht="15.75" x14ac:dyDescent="0.25">
      <c r="A205" s="14" t="str">
        <f t="shared" si="107"/>
        <v>X2_90_CCBoxer_Jumper_Ducato_II1900</v>
      </c>
      <c r="B205" s="14" t="str">
        <f t="shared" si="108"/>
        <v>X2_90_CCBoxer_Jumper_Ducato_II1900552</v>
      </c>
      <c r="C205" s="71" t="s">
        <v>74</v>
      </c>
      <c r="D205" s="73" t="str">
        <f t="shared" si="105"/>
        <v>24.235.550</v>
      </c>
      <c r="E205" s="73" t="str">
        <f>E196</f>
        <v>C</v>
      </c>
      <c r="F205" s="238" t="s">
        <v>226</v>
      </c>
      <c r="G205" s="239" t="s">
        <v>227</v>
      </c>
      <c r="H205" s="248" t="s">
        <v>52</v>
      </c>
      <c r="I205" s="247" t="s">
        <v>53</v>
      </c>
      <c r="J205" s="87" t="s">
        <v>109</v>
      </c>
      <c r="K205" s="248" t="s">
        <v>50</v>
      </c>
      <c r="L205" s="240" t="s">
        <v>19</v>
      </c>
      <c r="M205" s="73">
        <v>1560</v>
      </c>
      <c r="N205" s="81">
        <v>125</v>
      </c>
      <c r="O205" s="81">
        <f>M205-N205-12-75</f>
        <v>1348</v>
      </c>
      <c r="P205" s="249">
        <v>1900</v>
      </c>
      <c r="Q205" s="81">
        <v>550</v>
      </c>
      <c r="R205" s="81">
        <f t="shared" si="3"/>
        <v>552</v>
      </c>
      <c r="S205" s="81">
        <v>480</v>
      </c>
      <c r="T205" s="242">
        <f t="shared" si="104"/>
        <v>620</v>
      </c>
      <c r="U205" s="81" t="s">
        <v>50</v>
      </c>
      <c r="V205" s="242" t="s">
        <v>50</v>
      </c>
      <c r="W205" s="81">
        <v>70</v>
      </c>
      <c r="X205" s="242" t="s">
        <v>50</v>
      </c>
      <c r="Y205" s="81">
        <v>2080</v>
      </c>
      <c r="Z205" s="81">
        <v>1380</v>
      </c>
      <c r="AA205" s="242" t="s">
        <v>50</v>
      </c>
      <c r="AB205" s="243" t="s">
        <v>131</v>
      </c>
      <c r="AC205" s="515"/>
      <c r="AD205" s="81" t="s">
        <v>76</v>
      </c>
      <c r="AE205" s="81"/>
      <c r="AF205" s="39"/>
      <c r="AG205" s="33"/>
      <c r="AH205" s="40"/>
    </row>
    <row r="206" spans="1:34" ht="15.75" x14ac:dyDescent="0.25">
      <c r="A206" s="14" t="str">
        <f t="shared" si="107"/>
        <v>X2_90_CCBoxer_Jumper_Ducato_II1850</v>
      </c>
      <c r="B206" s="14" t="str">
        <f t="shared" si="108"/>
        <v>X2_90_CCBoxer_Jumper_Ducato_II1850502</v>
      </c>
      <c r="C206" s="71" t="s">
        <v>74</v>
      </c>
      <c r="D206" s="87" t="str">
        <f t="shared" si="105"/>
        <v>24.235.500</v>
      </c>
      <c r="E206" s="73" t="str">
        <f>E196</f>
        <v>C</v>
      </c>
      <c r="F206" s="238" t="s">
        <v>226</v>
      </c>
      <c r="G206" s="239" t="s">
        <v>227</v>
      </c>
      <c r="H206" s="248" t="s">
        <v>52</v>
      </c>
      <c r="I206" s="247" t="s">
        <v>53</v>
      </c>
      <c r="J206" s="87" t="s">
        <v>109</v>
      </c>
      <c r="K206" s="248" t="s">
        <v>50</v>
      </c>
      <c r="L206" s="240" t="s">
        <v>19</v>
      </c>
      <c r="M206" s="87">
        <v>1560</v>
      </c>
      <c r="N206" s="81">
        <v>125</v>
      </c>
      <c r="O206" s="81">
        <f>M206-N206-12-75</f>
        <v>1348</v>
      </c>
      <c r="P206" s="249">
        <v>1850</v>
      </c>
      <c r="Q206" s="81">
        <v>500</v>
      </c>
      <c r="R206" s="81">
        <f t="shared" si="3"/>
        <v>502</v>
      </c>
      <c r="S206" s="81"/>
      <c r="T206" s="242">
        <f t="shared" si="104"/>
        <v>570</v>
      </c>
      <c r="U206" s="81"/>
      <c r="V206" s="242"/>
      <c r="W206" s="81">
        <v>70</v>
      </c>
      <c r="X206" s="242"/>
      <c r="Y206" s="81">
        <v>2080</v>
      </c>
      <c r="Z206" s="81">
        <v>1380</v>
      </c>
      <c r="AA206" s="242"/>
      <c r="AB206" s="243" t="s">
        <v>65</v>
      </c>
      <c r="AC206" s="515"/>
      <c r="AD206" s="81" t="s">
        <v>76</v>
      </c>
      <c r="AE206" s="81"/>
      <c r="AF206" s="39"/>
      <c r="AG206" s="33"/>
      <c r="AH206" s="40"/>
    </row>
    <row r="207" spans="1:34" ht="15.75" x14ac:dyDescent="0.25">
      <c r="A207" s="14" t="str">
        <f t="shared" si="107"/>
        <v>X2_90_PCBoxer_Jumper_Ducato_2150</v>
      </c>
      <c r="B207" s="14" t="str">
        <f t="shared" si="108"/>
        <v>X2_90_PCBoxer_Jumper_Ducato_2150492</v>
      </c>
      <c r="C207" s="71" t="s">
        <v>74</v>
      </c>
      <c r="D207" s="87" t="s">
        <v>246</v>
      </c>
      <c r="E207" s="73" t="str">
        <f>E196</f>
        <v>C</v>
      </c>
      <c r="F207" s="238" t="s">
        <v>235</v>
      </c>
      <c r="G207" s="239" t="s">
        <v>236</v>
      </c>
      <c r="H207" s="248" t="s">
        <v>160</v>
      </c>
      <c r="I207" s="247" t="s">
        <v>53</v>
      </c>
      <c r="J207" s="87" t="s">
        <v>109</v>
      </c>
      <c r="K207" s="248" t="s">
        <v>50</v>
      </c>
      <c r="L207" s="240" t="s">
        <v>161</v>
      </c>
      <c r="M207" s="87">
        <v>1670</v>
      </c>
      <c r="N207" s="81" t="s">
        <v>50</v>
      </c>
      <c r="O207" s="81">
        <f>M207-12</f>
        <v>1658</v>
      </c>
      <c r="P207" s="249">
        <v>2150</v>
      </c>
      <c r="Q207" s="81">
        <v>500</v>
      </c>
      <c r="R207" s="81">
        <f t="shared" ref="R207:R209" si="109">P207-O207</f>
        <v>492</v>
      </c>
      <c r="S207" s="81" t="s">
        <v>50</v>
      </c>
      <c r="T207" s="242">
        <f t="shared" si="104"/>
        <v>500</v>
      </c>
      <c r="U207" s="81" t="s">
        <v>50</v>
      </c>
      <c r="V207" s="242" t="s">
        <v>50</v>
      </c>
      <c r="W207" s="81">
        <v>0</v>
      </c>
      <c r="X207" s="242" t="s">
        <v>50</v>
      </c>
      <c r="Y207" s="81">
        <v>2080</v>
      </c>
      <c r="Z207" s="81">
        <f t="shared" ref="Z207:Z209" si="110">P207-Q207</f>
        <v>1650</v>
      </c>
      <c r="AA207" s="242" t="s">
        <v>50</v>
      </c>
      <c r="AB207" s="243" t="s">
        <v>162</v>
      </c>
      <c r="AC207" s="515"/>
      <c r="AD207" s="81" t="s">
        <v>200</v>
      </c>
      <c r="AE207" s="81"/>
      <c r="AF207" s="39"/>
      <c r="AG207" s="33"/>
      <c r="AH207" s="40"/>
    </row>
    <row r="208" spans="1:34" ht="15.75" x14ac:dyDescent="0.25">
      <c r="A208" s="14" t="str">
        <f t="shared" si="107"/>
        <v>X2_90_PCBoxer_Jumper_Ducato_2200</v>
      </c>
      <c r="B208" s="14" t="str">
        <f t="shared" si="108"/>
        <v>X2_90_PCBoxer_Jumper_Ducato_2200542</v>
      </c>
      <c r="C208" s="71" t="s">
        <v>74</v>
      </c>
      <c r="D208" s="87" t="s">
        <v>247</v>
      </c>
      <c r="E208" s="73" t="str">
        <f>E196</f>
        <v>C</v>
      </c>
      <c r="F208" s="238" t="s">
        <v>235</v>
      </c>
      <c r="G208" s="239" t="s">
        <v>236</v>
      </c>
      <c r="H208" s="248" t="s">
        <v>160</v>
      </c>
      <c r="I208" s="247" t="s">
        <v>53</v>
      </c>
      <c r="J208" s="87" t="s">
        <v>109</v>
      </c>
      <c r="K208" s="248" t="s">
        <v>50</v>
      </c>
      <c r="L208" s="240" t="s">
        <v>161</v>
      </c>
      <c r="M208" s="87">
        <v>1670</v>
      </c>
      <c r="N208" s="81" t="s">
        <v>50</v>
      </c>
      <c r="O208" s="81">
        <f t="shared" ref="O208:O209" si="111">M208-12</f>
        <v>1658</v>
      </c>
      <c r="P208" s="249">
        <v>2200</v>
      </c>
      <c r="Q208" s="81">
        <v>550</v>
      </c>
      <c r="R208" s="81">
        <f t="shared" si="109"/>
        <v>542</v>
      </c>
      <c r="S208" s="81" t="s">
        <v>50</v>
      </c>
      <c r="T208" s="242">
        <f t="shared" si="104"/>
        <v>550</v>
      </c>
      <c r="U208" s="81" t="s">
        <v>50</v>
      </c>
      <c r="V208" s="242" t="s">
        <v>50</v>
      </c>
      <c r="W208" s="81">
        <v>0</v>
      </c>
      <c r="X208" s="242" t="s">
        <v>50</v>
      </c>
      <c r="Y208" s="81">
        <v>2080</v>
      </c>
      <c r="Z208" s="81">
        <f t="shared" si="110"/>
        <v>1650</v>
      </c>
      <c r="AA208" s="242" t="s">
        <v>50</v>
      </c>
      <c r="AB208" s="243" t="s">
        <v>165</v>
      </c>
      <c r="AC208" s="515"/>
      <c r="AD208" s="81" t="s">
        <v>200</v>
      </c>
      <c r="AE208" s="81"/>
      <c r="AF208" s="39"/>
      <c r="AG208" s="33"/>
      <c r="AH208" s="40"/>
    </row>
    <row r="209" spans="1:34" ht="16.5" thickBot="1" x14ac:dyDescent="0.3">
      <c r="A209" s="14" t="str">
        <f t="shared" si="107"/>
        <v>X2_90_PCBoxer_Jumper_Ducato_2300</v>
      </c>
      <c r="B209" s="14" t="str">
        <f t="shared" si="108"/>
        <v>X2_90_PCBoxer_Jumper_Ducato_2300642</v>
      </c>
      <c r="C209" s="250" t="s">
        <v>74</v>
      </c>
      <c r="D209" s="257" t="s">
        <v>248</v>
      </c>
      <c r="E209" s="252" t="str">
        <f>E196</f>
        <v>C</v>
      </c>
      <c r="F209" s="253" t="s">
        <v>235</v>
      </c>
      <c r="G209" s="254" t="s">
        <v>236</v>
      </c>
      <c r="H209" s="258" t="s">
        <v>160</v>
      </c>
      <c r="I209" s="256" t="s">
        <v>53</v>
      </c>
      <c r="J209" s="257" t="s">
        <v>109</v>
      </c>
      <c r="K209" s="258" t="s">
        <v>50</v>
      </c>
      <c r="L209" s="255" t="s">
        <v>161</v>
      </c>
      <c r="M209" s="257">
        <v>1670</v>
      </c>
      <c r="N209" s="259" t="s">
        <v>50</v>
      </c>
      <c r="O209" s="259">
        <f t="shared" si="111"/>
        <v>1658</v>
      </c>
      <c r="P209" s="260">
        <v>2300</v>
      </c>
      <c r="Q209" s="259">
        <v>650</v>
      </c>
      <c r="R209" s="259">
        <f t="shared" si="109"/>
        <v>642</v>
      </c>
      <c r="S209" s="259" t="s">
        <v>50</v>
      </c>
      <c r="T209" s="261">
        <f t="shared" si="104"/>
        <v>650</v>
      </c>
      <c r="U209" s="259" t="s">
        <v>50</v>
      </c>
      <c r="V209" s="261" t="s">
        <v>50</v>
      </c>
      <c r="W209" s="259">
        <v>0</v>
      </c>
      <c r="X209" s="261" t="s">
        <v>50</v>
      </c>
      <c r="Y209" s="259">
        <v>2080</v>
      </c>
      <c r="Z209" s="259">
        <f t="shared" si="110"/>
        <v>1650</v>
      </c>
      <c r="AA209" s="261" t="s">
        <v>50</v>
      </c>
      <c r="AB209" s="262" t="s">
        <v>131</v>
      </c>
      <c r="AC209" s="519"/>
      <c r="AD209" s="259" t="s">
        <v>200</v>
      </c>
      <c r="AE209" s="259"/>
      <c r="AF209" s="264"/>
      <c r="AG209" s="520"/>
      <c r="AH209" s="521"/>
    </row>
    <row r="210" spans="1:34" ht="15.75" x14ac:dyDescent="0.25">
      <c r="A210" s="14" t="str">
        <f t="shared" si="107"/>
        <v>X2_50_CCBoxer_Jumper_Ducato2000</v>
      </c>
      <c r="B210" s="14" t="str">
        <f t="shared" si="108"/>
        <v>X2_50_CCBoxer_Jumper_Ducato2000652</v>
      </c>
      <c r="C210" s="522" t="s">
        <v>83</v>
      </c>
      <c r="D210" s="103" t="s">
        <v>50</v>
      </c>
      <c r="E210" s="108" t="s">
        <v>63</v>
      </c>
      <c r="F210" s="523" t="s">
        <v>249</v>
      </c>
      <c r="G210" s="524" t="s">
        <v>250</v>
      </c>
      <c r="H210" s="106" t="s">
        <v>52</v>
      </c>
      <c r="I210" s="116" t="s">
        <v>53</v>
      </c>
      <c r="J210" s="103" t="s">
        <v>109</v>
      </c>
      <c r="K210" s="116" t="s">
        <v>64</v>
      </c>
      <c r="L210" s="106" t="str">
        <f>"AVP spécifique X2-90 ["&amp;P210&amp;"] G303204 "&amp;"Ht"&amp;T210</f>
        <v>AVP spécifique X2-90 [2000] G303204 Ht820</v>
      </c>
      <c r="M210" s="112">
        <v>1560</v>
      </c>
      <c r="N210" s="111">
        <v>125</v>
      </c>
      <c r="O210" s="112">
        <f t="shared" ref="O210:O220" si="112">M210-N210-12-75</f>
        <v>1348</v>
      </c>
      <c r="P210" s="111">
        <v>2000</v>
      </c>
      <c r="Q210" s="112">
        <v>750</v>
      </c>
      <c r="R210" s="111">
        <f>P210-O210</f>
        <v>652</v>
      </c>
      <c r="S210" s="111" t="s">
        <v>50</v>
      </c>
      <c r="T210" s="112">
        <f>Q210+W210</f>
        <v>820</v>
      </c>
      <c r="U210" s="111" t="s">
        <v>50</v>
      </c>
      <c r="V210" s="112" t="s">
        <v>50</v>
      </c>
      <c r="W210" s="111">
        <v>70</v>
      </c>
      <c r="X210" s="112">
        <v>960</v>
      </c>
      <c r="Y210" s="111">
        <v>2130</v>
      </c>
      <c r="Z210" s="112">
        <v>1445</v>
      </c>
      <c r="AA210" s="112" t="s">
        <v>83</v>
      </c>
      <c r="AB210" s="114" t="s">
        <v>65</v>
      </c>
      <c r="AC210" s="525" t="s">
        <v>50</v>
      </c>
      <c r="AD210" s="111" t="s">
        <v>58</v>
      </c>
      <c r="AE210" s="111"/>
      <c r="AF210" s="116"/>
      <c r="AG210" s="106"/>
      <c r="AH210" s="526"/>
    </row>
    <row r="211" spans="1:34" ht="15.75" x14ac:dyDescent="0.25">
      <c r="A211" s="14" t="str">
        <f t="shared" si="107"/>
        <v>X2_50_CCBoxer_Jumper_Ducato2050</v>
      </c>
      <c r="B211" s="14" t="str">
        <f t="shared" si="108"/>
        <v>X2_50_CCBoxer_Jumper_Ducato2050702</v>
      </c>
      <c r="C211" s="527" t="s">
        <v>67</v>
      </c>
      <c r="D211" s="120" t="s">
        <v>50</v>
      </c>
      <c r="E211" s="125" t="str">
        <f>E210</f>
        <v>B</v>
      </c>
      <c r="F211" s="528" t="s">
        <v>249</v>
      </c>
      <c r="G211" s="529" t="s">
        <v>250</v>
      </c>
      <c r="H211" s="123" t="s">
        <v>52</v>
      </c>
      <c r="I211" s="133" t="s">
        <v>53</v>
      </c>
      <c r="J211" s="120" t="s">
        <v>109</v>
      </c>
      <c r="K211" s="133" t="s">
        <v>64</v>
      </c>
      <c r="L211" s="123" t="str">
        <f t="shared" ref="L211:L220" si="113">"AVP spécifique X2-90 ["&amp;P211&amp;"] G303204 "&amp;"Ht"&amp;T211</f>
        <v>AVP spécifique X2-90 [2050] G303204 Ht</v>
      </c>
      <c r="M211" s="129">
        <v>1560</v>
      </c>
      <c r="N211" s="128">
        <v>125</v>
      </c>
      <c r="O211" s="129">
        <f t="shared" si="112"/>
        <v>1348</v>
      </c>
      <c r="P211" s="128">
        <v>2050</v>
      </c>
      <c r="Q211" s="129"/>
      <c r="R211" s="128">
        <f t="shared" ref="R211:R220" si="114">P211-O211</f>
        <v>702</v>
      </c>
      <c r="S211" s="128"/>
      <c r="T211" s="129"/>
      <c r="U211" s="128"/>
      <c r="V211" s="129"/>
      <c r="W211" s="128"/>
      <c r="X211" s="129">
        <v>1035</v>
      </c>
      <c r="Y211" s="128">
        <v>2130</v>
      </c>
      <c r="Z211" s="129">
        <v>1445</v>
      </c>
      <c r="AA211" s="129"/>
      <c r="AB211" s="131" t="s">
        <v>65</v>
      </c>
      <c r="AC211" s="135"/>
      <c r="AD211" s="128" t="s">
        <v>58</v>
      </c>
      <c r="AE211" s="128"/>
      <c r="AF211" s="133"/>
      <c r="AG211" s="123"/>
      <c r="AH211" s="530"/>
    </row>
    <row r="212" spans="1:34" ht="15.75" x14ac:dyDescent="0.25">
      <c r="A212" s="14" t="str">
        <f t="shared" si="107"/>
        <v>X2_50_CCBoxer_Jumper_Ducato2100</v>
      </c>
      <c r="B212" s="14" t="str">
        <f t="shared" si="108"/>
        <v>X2_50_CCBoxer_Jumper_Ducato2100752</v>
      </c>
      <c r="C212" s="527" t="s">
        <v>67</v>
      </c>
      <c r="D212" s="120" t="s">
        <v>50</v>
      </c>
      <c r="E212" s="125" t="str">
        <f>E210</f>
        <v>B</v>
      </c>
      <c r="F212" s="528" t="s">
        <v>249</v>
      </c>
      <c r="G212" s="529" t="s">
        <v>250</v>
      </c>
      <c r="H212" s="123" t="s">
        <v>52</v>
      </c>
      <c r="I212" s="133" t="s">
        <v>53</v>
      </c>
      <c r="J212" s="120" t="s">
        <v>109</v>
      </c>
      <c r="K212" s="133" t="s">
        <v>64</v>
      </c>
      <c r="L212" s="123" t="str">
        <f t="shared" si="113"/>
        <v>AVP spécifique X2-90 [2100] G303204 Ht</v>
      </c>
      <c r="M212" s="129">
        <v>1560</v>
      </c>
      <c r="N212" s="128">
        <v>125</v>
      </c>
      <c r="O212" s="129">
        <f t="shared" si="112"/>
        <v>1348</v>
      </c>
      <c r="P212" s="128">
        <v>2100</v>
      </c>
      <c r="Q212" s="129"/>
      <c r="R212" s="128">
        <f t="shared" si="114"/>
        <v>752</v>
      </c>
      <c r="S212" s="128"/>
      <c r="T212" s="129"/>
      <c r="U212" s="128"/>
      <c r="V212" s="129"/>
      <c r="W212" s="128"/>
      <c r="X212" s="129">
        <v>1035</v>
      </c>
      <c r="Y212" s="128">
        <v>2130</v>
      </c>
      <c r="Z212" s="129">
        <v>1445</v>
      </c>
      <c r="AA212" s="129"/>
      <c r="AB212" s="131" t="s">
        <v>65</v>
      </c>
      <c r="AC212" s="135"/>
      <c r="AD212" s="128" t="s">
        <v>58</v>
      </c>
      <c r="AE212" s="128"/>
      <c r="AF212" s="133"/>
      <c r="AG212" s="123"/>
      <c r="AH212" s="530"/>
    </row>
    <row r="213" spans="1:34" ht="15.75" x14ac:dyDescent="0.25">
      <c r="A213" s="14" t="str">
        <f t="shared" si="107"/>
        <v>X2_50_CCBoxer_Jumper_Ducato2150</v>
      </c>
      <c r="B213" s="14" t="str">
        <f t="shared" si="108"/>
        <v>X2_50_CCBoxer_Jumper_Ducato2150802</v>
      </c>
      <c r="C213" s="527" t="s">
        <v>83</v>
      </c>
      <c r="D213" s="120" t="s">
        <v>50</v>
      </c>
      <c r="E213" s="125" t="str">
        <f>E210</f>
        <v>B</v>
      </c>
      <c r="F213" s="528" t="s">
        <v>249</v>
      </c>
      <c r="G213" s="529" t="s">
        <v>250</v>
      </c>
      <c r="H213" s="123" t="s">
        <v>52</v>
      </c>
      <c r="I213" s="133" t="s">
        <v>53</v>
      </c>
      <c r="J213" s="120" t="s">
        <v>109</v>
      </c>
      <c r="K213" s="133" t="s">
        <v>64</v>
      </c>
      <c r="L213" s="123" t="str">
        <f t="shared" si="113"/>
        <v>AVP spécifique X2-90 [2150] G303204 Ht</v>
      </c>
      <c r="M213" s="129">
        <v>1560</v>
      </c>
      <c r="N213" s="128">
        <v>125</v>
      </c>
      <c r="O213" s="129">
        <f t="shared" si="112"/>
        <v>1348</v>
      </c>
      <c r="P213" s="128">
        <v>2150</v>
      </c>
      <c r="Q213" s="129"/>
      <c r="R213" s="128">
        <f t="shared" si="114"/>
        <v>802</v>
      </c>
      <c r="S213" s="128"/>
      <c r="T213" s="129"/>
      <c r="U213" s="128"/>
      <c r="V213" s="129"/>
      <c r="W213" s="128"/>
      <c r="X213" s="129">
        <v>1035</v>
      </c>
      <c r="Y213" s="128">
        <v>2130</v>
      </c>
      <c r="Z213" s="129">
        <v>1445</v>
      </c>
      <c r="AA213" s="129"/>
      <c r="AB213" s="131" t="s">
        <v>65</v>
      </c>
      <c r="AC213" s="135"/>
      <c r="AD213" s="128" t="s">
        <v>58</v>
      </c>
      <c r="AE213" s="128"/>
      <c r="AF213" s="133"/>
      <c r="AG213" s="123"/>
      <c r="AH213" s="530"/>
    </row>
    <row r="214" spans="1:34" ht="15.75" x14ac:dyDescent="0.25">
      <c r="A214" s="14" t="str">
        <f t="shared" si="107"/>
        <v>X2_50_CCBoxer_Jumper_Ducato2200</v>
      </c>
      <c r="B214" s="14" t="str">
        <f t="shared" si="108"/>
        <v>X2_50_CCBoxer_Jumper_Ducato2200852</v>
      </c>
      <c r="C214" s="527" t="s">
        <v>67</v>
      </c>
      <c r="D214" s="120" t="s">
        <v>50</v>
      </c>
      <c r="E214" s="125" t="str">
        <f>E210</f>
        <v>B</v>
      </c>
      <c r="F214" s="528" t="s">
        <v>249</v>
      </c>
      <c r="G214" s="529" t="s">
        <v>250</v>
      </c>
      <c r="H214" s="123" t="s">
        <v>52</v>
      </c>
      <c r="I214" s="133" t="s">
        <v>53</v>
      </c>
      <c r="J214" s="120" t="s">
        <v>109</v>
      </c>
      <c r="K214" s="133" t="s">
        <v>64</v>
      </c>
      <c r="L214" s="123" t="str">
        <f t="shared" si="113"/>
        <v>AVP spécifique X2-90 [2200] G303204 Ht</v>
      </c>
      <c r="M214" s="129">
        <v>1560</v>
      </c>
      <c r="N214" s="128">
        <v>125</v>
      </c>
      <c r="O214" s="129">
        <f t="shared" si="112"/>
        <v>1348</v>
      </c>
      <c r="P214" s="128">
        <v>2200</v>
      </c>
      <c r="Q214" s="133"/>
      <c r="R214" s="128">
        <f t="shared" si="114"/>
        <v>852</v>
      </c>
      <c r="S214" s="123"/>
      <c r="T214" s="133"/>
      <c r="U214" s="123"/>
      <c r="V214" s="133"/>
      <c r="W214" s="123"/>
      <c r="X214" s="129">
        <v>1035</v>
      </c>
      <c r="Y214" s="128">
        <v>2130</v>
      </c>
      <c r="Z214" s="129">
        <v>1445</v>
      </c>
      <c r="AA214" s="133"/>
      <c r="AB214" s="531" t="s">
        <v>65</v>
      </c>
      <c r="AC214" s="532"/>
      <c r="AD214" s="128" t="s">
        <v>58</v>
      </c>
      <c r="AE214" s="128"/>
      <c r="AF214" s="133"/>
      <c r="AG214" s="123"/>
      <c r="AH214" s="530"/>
    </row>
    <row r="215" spans="1:34" ht="15.75" x14ac:dyDescent="0.25">
      <c r="A215" s="14" t="str">
        <f t="shared" si="107"/>
        <v>X2_50_CCBoxer_Jumper_Ducato2250</v>
      </c>
      <c r="B215" s="14" t="str">
        <f t="shared" si="108"/>
        <v>X2_50_CCBoxer_Jumper_Ducato2250902</v>
      </c>
      <c r="C215" s="527" t="s">
        <v>67</v>
      </c>
      <c r="D215" s="120" t="s">
        <v>50</v>
      </c>
      <c r="E215" s="125" t="str">
        <f>E210</f>
        <v>B</v>
      </c>
      <c r="F215" s="528" t="s">
        <v>249</v>
      </c>
      <c r="G215" s="529" t="s">
        <v>250</v>
      </c>
      <c r="H215" s="123" t="s">
        <v>52</v>
      </c>
      <c r="I215" s="133" t="s">
        <v>53</v>
      </c>
      <c r="J215" s="120" t="s">
        <v>109</v>
      </c>
      <c r="K215" s="133" t="s">
        <v>64</v>
      </c>
      <c r="L215" s="123" t="str">
        <f t="shared" si="113"/>
        <v>AVP spécifique X2-90 [2250] G303204 Ht</v>
      </c>
      <c r="M215" s="129">
        <v>1560</v>
      </c>
      <c r="N215" s="128">
        <v>125</v>
      </c>
      <c r="O215" s="129">
        <f t="shared" si="112"/>
        <v>1348</v>
      </c>
      <c r="P215" s="128">
        <v>2250</v>
      </c>
      <c r="Q215" s="133"/>
      <c r="R215" s="128">
        <f t="shared" si="114"/>
        <v>902</v>
      </c>
      <c r="S215" s="123"/>
      <c r="T215" s="133"/>
      <c r="U215" s="123"/>
      <c r="V215" s="133"/>
      <c r="W215" s="123"/>
      <c r="X215" s="129">
        <v>1035</v>
      </c>
      <c r="Y215" s="128">
        <v>2130</v>
      </c>
      <c r="Z215" s="129">
        <v>1445</v>
      </c>
      <c r="AA215" s="133"/>
      <c r="AB215" s="531" t="s">
        <v>65</v>
      </c>
      <c r="AC215" s="532"/>
      <c r="AD215" s="128" t="s">
        <v>58</v>
      </c>
      <c r="AE215" s="128"/>
      <c r="AF215" s="133"/>
      <c r="AG215" s="123"/>
      <c r="AH215" s="530"/>
    </row>
    <row r="216" spans="1:34" ht="15.75" x14ac:dyDescent="0.25">
      <c r="A216" s="14" t="str">
        <f t="shared" si="107"/>
        <v>X2_50_CCBoxer_Jumper_Ducato2300</v>
      </c>
      <c r="B216" s="14" t="str">
        <f t="shared" si="108"/>
        <v>X2_50_CCBoxer_Jumper_Ducato2300952</v>
      </c>
      <c r="C216" s="527" t="s">
        <v>83</v>
      </c>
      <c r="D216" s="120" t="s">
        <v>50</v>
      </c>
      <c r="E216" s="125" t="str">
        <f>E210</f>
        <v>B</v>
      </c>
      <c r="F216" s="528" t="s">
        <v>249</v>
      </c>
      <c r="G216" s="529" t="s">
        <v>250</v>
      </c>
      <c r="H216" s="123" t="s">
        <v>52</v>
      </c>
      <c r="I216" s="133" t="s">
        <v>53</v>
      </c>
      <c r="J216" s="120" t="s">
        <v>109</v>
      </c>
      <c r="K216" s="133" t="s">
        <v>64</v>
      </c>
      <c r="L216" s="123" t="str">
        <f t="shared" si="113"/>
        <v>AVP spécifique X2-90 [2300] G303204 Ht970</v>
      </c>
      <c r="M216" s="129">
        <v>1560</v>
      </c>
      <c r="N216" s="128">
        <v>125</v>
      </c>
      <c r="O216" s="129">
        <f t="shared" si="112"/>
        <v>1348</v>
      </c>
      <c r="P216" s="128">
        <v>2300</v>
      </c>
      <c r="Q216" s="129">
        <v>900</v>
      </c>
      <c r="R216" s="128">
        <f t="shared" si="114"/>
        <v>952</v>
      </c>
      <c r="S216" s="128" t="s">
        <v>50</v>
      </c>
      <c r="T216" s="129">
        <f>Q216+W216</f>
        <v>970</v>
      </c>
      <c r="U216" s="128" t="s">
        <v>50</v>
      </c>
      <c r="V216" s="129" t="s">
        <v>50</v>
      </c>
      <c r="W216" s="128">
        <v>70</v>
      </c>
      <c r="X216" s="129">
        <v>1035</v>
      </c>
      <c r="Y216" s="128">
        <v>2130</v>
      </c>
      <c r="Z216" s="129">
        <v>1445</v>
      </c>
      <c r="AA216" s="129" t="s">
        <v>83</v>
      </c>
      <c r="AB216" s="131" t="s">
        <v>65</v>
      </c>
      <c r="AC216" s="407" t="s">
        <v>50</v>
      </c>
      <c r="AD216" s="128" t="s">
        <v>58</v>
      </c>
      <c r="AE216" s="128"/>
      <c r="AF216" s="133"/>
      <c r="AG216" s="123"/>
      <c r="AH216" s="530"/>
    </row>
    <row r="217" spans="1:34" ht="15.75" x14ac:dyDescent="0.25">
      <c r="A217" s="14" t="str">
        <f t="shared" si="107"/>
        <v>X2_50_CCBoxer_Jumper_Ducato2350</v>
      </c>
      <c r="B217" s="14" t="str">
        <f t="shared" si="108"/>
        <v>X2_50_CCBoxer_Jumper_Ducato23501002</v>
      </c>
      <c r="C217" s="527" t="s">
        <v>67</v>
      </c>
      <c r="D217" s="120" t="s">
        <v>50</v>
      </c>
      <c r="E217" s="125" t="str">
        <f>E210</f>
        <v>B</v>
      </c>
      <c r="F217" s="528" t="s">
        <v>249</v>
      </c>
      <c r="G217" s="529" t="s">
        <v>250</v>
      </c>
      <c r="H217" s="123" t="s">
        <v>52</v>
      </c>
      <c r="I217" s="133" t="s">
        <v>53</v>
      </c>
      <c r="J217" s="120" t="s">
        <v>109</v>
      </c>
      <c r="K217" s="133" t="s">
        <v>64</v>
      </c>
      <c r="L217" s="123" t="str">
        <f t="shared" si="113"/>
        <v>AVP spécifique X2-90 [2350] G303204 Ht</v>
      </c>
      <c r="M217" s="129">
        <v>1560</v>
      </c>
      <c r="N217" s="128">
        <v>125</v>
      </c>
      <c r="O217" s="129">
        <f t="shared" si="112"/>
        <v>1348</v>
      </c>
      <c r="P217" s="128">
        <v>2350</v>
      </c>
      <c r="Q217" s="129"/>
      <c r="R217" s="128">
        <f t="shared" si="114"/>
        <v>1002</v>
      </c>
      <c r="S217" s="128"/>
      <c r="T217" s="129"/>
      <c r="U217" s="128"/>
      <c r="V217" s="129"/>
      <c r="W217" s="128"/>
      <c r="X217" s="129">
        <v>1035</v>
      </c>
      <c r="Y217" s="128">
        <v>2130</v>
      </c>
      <c r="Z217" s="129">
        <v>1445</v>
      </c>
      <c r="AA217" s="129"/>
      <c r="AB217" s="131" t="s">
        <v>65</v>
      </c>
      <c r="AC217" s="407"/>
      <c r="AD217" s="128" t="s">
        <v>58</v>
      </c>
      <c r="AE217" s="128"/>
      <c r="AF217" s="133"/>
      <c r="AG217" s="123"/>
      <c r="AH217" s="530"/>
    </row>
    <row r="218" spans="1:34" ht="15.75" x14ac:dyDescent="0.25">
      <c r="A218" s="14" t="str">
        <f t="shared" si="107"/>
        <v>X2_50_CCBoxer_Jumper_Ducato2400</v>
      </c>
      <c r="B218" s="14" t="str">
        <f t="shared" si="108"/>
        <v>X2_50_CCBoxer_Jumper_Ducato24001052</v>
      </c>
      <c r="C218" s="527" t="s">
        <v>67</v>
      </c>
      <c r="D218" s="120" t="s">
        <v>50</v>
      </c>
      <c r="E218" s="125" t="str">
        <f>E210</f>
        <v>B</v>
      </c>
      <c r="F218" s="528" t="s">
        <v>249</v>
      </c>
      <c r="G218" s="529" t="s">
        <v>250</v>
      </c>
      <c r="H218" s="123" t="s">
        <v>52</v>
      </c>
      <c r="I218" s="133" t="s">
        <v>53</v>
      </c>
      <c r="J218" s="120" t="s">
        <v>109</v>
      </c>
      <c r="K218" s="133" t="s">
        <v>64</v>
      </c>
      <c r="L218" s="123" t="str">
        <f t="shared" si="113"/>
        <v>AVP spécifique X2-90 [2400] G303204 Ht</v>
      </c>
      <c r="M218" s="129">
        <v>1560</v>
      </c>
      <c r="N218" s="128">
        <v>125</v>
      </c>
      <c r="O218" s="129">
        <f t="shared" si="112"/>
        <v>1348</v>
      </c>
      <c r="P218" s="128">
        <v>2400</v>
      </c>
      <c r="Q218" s="129"/>
      <c r="R218" s="128">
        <f t="shared" si="114"/>
        <v>1052</v>
      </c>
      <c r="S218" s="128"/>
      <c r="T218" s="129"/>
      <c r="U218" s="128"/>
      <c r="V218" s="129"/>
      <c r="W218" s="128"/>
      <c r="X218" s="129">
        <v>1035</v>
      </c>
      <c r="Y218" s="128">
        <v>2130</v>
      </c>
      <c r="Z218" s="129">
        <v>1445</v>
      </c>
      <c r="AA218" s="129"/>
      <c r="AB218" s="131" t="s">
        <v>65</v>
      </c>
      <c r="AC218" s="407"/>
      <c r="AD218" s="128" t="s">
        <v>58</v>
      </c>
      <c r="AE218" s="128"/>
      <c r="AF218" s="133"/>
      <c r="AG218" s="123"/>
      <c r="AH218" s="530"/>
    </row>
    <row r="219" spans="1:34" ht="15.75" x14ac:dyDescent="0.25">
      <c r="A219" s="14" t="str">
        <f t="shared" si="107"/>
        <v>X2_50_CCBoxer_Jumper_Ducato2450</v>
      </c>
      <c r="B219" s="14" t="str">
        <f t="shared" si="108"/>
        <v>X2_50_CCBoxer_Jumper_Ducato24501102</v>
      </c>
      <c r="C219" s="527" t="s">
        <v>67</v>
      </c>
      <c r="D219" s="120" t="s">
        <v>50</v>
      </c>
      <c r="E219" s="125" t="str">
        <f>E210</f>
        <v>B</v>
      </c>
      <c r="F219" s="528" t="s">
        <v>249</v>
      </c>
      <c r="G219" s="529" t="s">
        <v>250</v>
      </c>
      <c r="H219" s="123" t="s">
        <v>52</v>
      </c>
      <c r="I219" s="133" t="s">
        <v>53</v>
      </c>
      <c r="J219" s="120" t="s">
        <v>109</v>
      </c>
      <c r="K219" s="133" t="s">
        <v>64</v>
      </c>
      <c r="L219" s="123" t="str">
        <f t="shared" si="113"/>
        <v>AVP spécifique X2-90 [2450] G303204 Ht</v>
      </c>
      <c r="M219" s="129">
        <v>1560</v>
      </c>
      <c r="N219" s="128">
        <v>125</v>
      </c>
      <c r="O219" s="129">
        <f t="shared" si="112"/>
        <v>1348</v>
      </c>
      <c r="P219" s="128">
        <v>2450</v>
      </c>
      <c r="Q219" s="129"/>
      <c r="R219" s="128">
        <f t="shared" si="114"/>
        <v>1102</v>
      </c>
      <c r="S219" s="128"/>
      <c r="T219" s="129"/>
      <c r="U219" s="128"/>
      <c r="V219" s="129"/>
      <c r="W219" s="128"/>
      <c r="X219" s="129">
        <v>1035</v>
      </c>
      <c r="Y219" s="128">
        <v>2130</v>
      </c>
      <c r="Z219" s="129">
        <v>1445</v>
      </c>
      <c r="AA219" s="129"/>
      <c r="AB219" s="131" t="s">
        <v>65</v>
      </c>
      <c r="AC219" s="407"/>
      <c r="AD219" s="128" t="s">
        <v>58</v>
      </c>
      <c r="AE219" s="128"/>
      <c r="AF219" s="133"/>
      <c r="AG219" s="123"/>
      <c r="AH219" s="530"/>
    </row>
    <row r="220" spans="1:34" ht="17.25" customHeight="1" thickBot="1" x14ac:dyDescent="0.3">
      <c r="A220" s="14" t="str">
        <f t="shared" si="107"/>
        <v>X2_50_CCBoxer_Jumper_Ducato2500</v>
      </c>
      <c r="B220" s="14" t="str">
        <f t="shared" si="108"/>
        <v>X2_50_CCBoxer_Jumper_Ducato25001152</v>
      </c>
      <c r="C220" s="533" t="s">
        <v>67</v>
      </c>
      <c r="D220" s="534" t="s">
        <v>50</v>
      </c>
      <c r="E220" s="535" t="str">
        <f>E210</f>
        <v>B</v>
      </c>
      <c r="F220" s="536" t="s">
        <v>249</v>
      </c>
      <c r="G220" s="537" t="s">
        <v>250</v>
      </c>
      <c r="H220" s="538" t="s">
        <v>52</v>
      </c>
      <c r="I220" s="539" t="s">
        <v>53</v>
      </c>
      <c r="J220" s="534" t="s">
        <v>109</v>
      </c>
      <c r="K220" s="539" t="s">
        <v>64</v>
      </c>
      <c r="L220" s="538" t="str">
        <f t="shared" si="113"/>
        <v>AVP spécifique X2-90 [2500] G303204 Ht</v>
      </c>
      <c r="M220" s="129">
        <v>1560</v>
      </c>
      <c r="N220" s="540">
        <v>125</v>
      </c>
      <c r="O220" s="541">
        <f t="shared" si="112"/>
        <v>1348</v>
      </c>
      <c r="P220" s="540">
        <v>2500</v>
      </c>
      <c r="Q220" s="541"/>
      <c r="R220" s="540">
        <f t="shared" si="114"/>
        <v>1152</v>
      </c>
      <c r="S220" s="540"/>
      <c r="T220" s="541"/>
      <c r="U220" s="540"/>
      <c r="V220" s="541"/>
      <c r="W220" s="540"/>
      <c r="X220" s="541">
        <v>1035</v>
      </c>
      <c r="Y220" s="540">
        <v>2130</v>
      </c>
      <c r="Z220" s="541">
        <v>1445</v>
      </c>
      <c r="AA220" s="541"/>
      <c r="AB220" s="542" t="s">
        <v>65</v>
      </c>
      <c r="AC220" s="543"/>
      <c r="AD220" s="540" t="s">
        <v>58</v>
      </c>
      <c r="AE220" s="540"/>
      <c r="AF220" s="539"/>
      <c r="AG220" s="538"/>
      <c r="AH220" s="544"/>
    </row>
    <row r="221" spans="1:34" ht="15.75" x14ac:dyDescent="0.25">
      <c r="A221" s="14" t="str">
        <f t="shared" si="107"/>
        <v>X2_50 PC_Boxer_Jumper_Ducato2300</v>
      </c>
      <c r="B221" s="14" t="str">
        <f t="shared" si="108"/>
        <v>X2_50 PC_Boxer_Jumper_Ducato2300642</v>
      </c>
      <c r="C221" s="88" t="s">
        <v>77</v>
      </c>
      <c r="D221" s="89" t="s">
        <v>251</v>
      </c>
      <c r="E221" s="90" t="s">
        <v>79</v>
      </c>
      <c r="F221" s="269" t="s">
        <v>252</v>
      </c>
      <c r="G221" s="92" t="s">
        <v>253</v>
      </c>
      <c r="H221" s="95" t="s">
        <v>160</v>
      </c>
      <c r="I221" s="94" t="s">
        <v>53</v>
      </c>
      <c r="J221" s="89" t="s">
        <v>109</v>
      </c>
      <c r="K221" s="95" t="s">
        <v>50</v>
      </c>
      <c r="L221" s="545" t="s">
        <v>254</v>
      </c>
      <c r="M221" s="89">
        <v>1670</v>
      </c>
      <c r="N221" s="96" t="s">
        <v>50</v>
      </c>
      <c r="O221" s="96">
        <f>M221-12</f>
        <v>1658</v>
      </c>
      <c r="P221" s="270">
        <v>2300</v>
      </c>
      <c r="Q221" s="96" t="s">
        <v>205</v>
      </c>
      <c r="R221" s="96">
        <f>P221-O221</f>
        <v>642</v>
      </c>
      <c r="S221" s="96" t="s">
        <v>206</v>
      </c>
      <c r="T221" s="97" t="str">
        <f>Q221</f>
        <v>503/603</v>
      </c>
      <c r="U221" s="96" t="s">
        <v>50</v>
      </c>
      <c r="V221" s="97" t="s">
        <v>50</v>
      </c>
      <c r="W221" s="96" t="s">
        <v>50</v>
      </c>
      <c r="X221" s="97">
        <v>900</v>
      </c>
      <c r="Y221" s="96">
        <v>2060</v>
      </c>
      <c r="Z221" s="96">
        <v>1750</v>
      </c>
      <c r="AA221" s="97" t="s">
        <v>50</v>
      </c>
      <c r="AB221" s="98" t="s">
        <v>50</v>
      </c>
      <c r="AC221" s="546"/>
      <c r="AD221" s="96" t="s">
        <v>82</v>
      </c>
      <c r="AE221" s="96"/>
      <c r="AF221" s="100"/>
      <c r="AG221" s="93"/>
      <c r="AH221" s="547"/>
    </row>
    <row r="222" spans="1:34" ht="15.75" x14ac:dyDescent="0.25">
      <c r="A222" s="14" t="str">
        <f t="shared" si="107"/>
        <v>X2_50_CCBoxer_Jumper_Ducato2500</v>
      </c>
      <c r="B222" s="14" t="str">
        <f t="shared" si="108"/>
        <v>X2_50_CCBoxer_Jumper_Ducato2500877</v>
      </c>
      <c r="C222" s="88" t="s">
        <v>77</v>
      </c>
      <c r="D222" s="89" t="s">
        <v>255</v>
      </c>
      <c r="E222" s="90" t="str">
        <f>E221</f>
        <v>D</v>
      </c>
      <c r="F222" s="269" t="s">
        <v>249</v>
      </c>
      <c r="G222" s="92" t="s">
        <v>250</v>
      </c>
      <c r="H222" s="95" t="s">
        <v>52</v>
      </c>
      <c r="I222" s="94" t="s">
        <v>53</v>
      </c>
      <c r="J222" s="89" t="s">
        <v>109</v>
      </c>
      <c r="K222" s="95" t="s">
        <v>50</v>
      </c>
      <c r="L222" s="93" t="s">
        <v>256</v>
      </c>
      <c r="M222" s="89">
        <v>1635</v>
      </c>
      <c r="N222" s="96" t="s">
        <v>50</v>
      </c>
      <c r="O222" s="96">
        <f>M222-12</f>
        <v>1623</v>
      </c>
      <c r="P222" s="96">
        <v>2500</v>
      </c>
      <c r="Q222" s="96" t="s">
        <v>80</v>
      </c>
      <c r="R222" s="96">
        <f>P222-O222</f>
        <v>877</v>
      </c>
      <c r="S222" s="96" t="s">
        <v>81</v>
      </c>
      <c r="T222" s="97" t="str">
        <f>Q222</f>
        <v>555/1075</v>
      </c>
      <c r="U222" s="96" t="s">
        <v>50</v>
      </c>
      <c r="V222" s="97" t="s">
        <v>50</v>
      </c>
      <c r="W222" s="96" t="s">
        <v>50</v>
      </c>
      <c r="X222" s="97">
        <v>1080</v>
      </c>
      <c r="Y222" s="96">
        <v>2120</v>
      </c>
      <c r="Z222" s="96">
        <v>1445</v>
      </c>
      <c r="AA222" s="97" t="s">
        <v>50</v>
      </c>
      <c r="AB222" s="98" t="s">
        <v>50</v>
      </c>
      <c r="AC222" s="546"/>
      <c r="AD222" s="96" t="s">
        <v>82</v>
      </c>
      <c r="AE222" s="96"/>
      <c r="AF222" s="100"/>
      <c r="AG222" s="93"/>
      <c r="AH222" s="547"/>
    </row>
    <row r="223" spans="1:34" ht="16.5" thickBot="1" x14ac:dyDescent="0.3">
      <c r="A223" s="14" t="str">
        <f t="shared" si="107"/>
        <v>X2_50_PC_Boxer_Jumper_Ducato2150</v>
      </c>
      <c r="B223" s="14" t="str">
        <f t="shared" si="108"/>
        <v>X2_50_PC_Boxer_Jumper_Ducato2150492</v>
      </c>
      <c r="C223" s="548" t="s">
        <v>257</v>
      </c>
      <c r="D223" s="549" t="s">
        <v>258</v>
      </c>
      <c r="E223" s="550" t="str">
        <f>E221</f>
        <v>D</v>
      </c>
      <c r="F223" s="551" t="s">
        <v>259</v>
      </c>
      <c r="G223" s="552" t="s">
        <v>253</v>
      </c>
      <c r="H223" s="553" t="s">
        <v>160</v>
      </c>
      <c r="I223" s="554" t="s">
        <v>53</v>
      </c>
      <c r="J223" s="549" t="s">
        <v>109</v>
      </c>
      <c r="K223" s="553" t="s">
        <v>50</v>
      </c>
      <c r="L223" s="555" t="s">
        <v>254</v>
      </c>
      <c r="M223" s="549">
        <v>1670</v>
      </c>
      <c r="N223" s="556" t="s">
        <v>50</v>
      </c>
      <c r="O223" s="556">
        <f>M223-12</f>
        <v>1658</v>
      </c>
      <c r="P223" s="556">
        <v>2150</v>
      </c>
      <c r="Q223" s="556">
        <v>487</v>
      </c>
      <c r="R223" s="557">
        <f>P223-O223</f>
        <v>492</v>
      </c>
      <c r="S223" s="556">
        <v>407</v>
      </c>
      <c r="T223" s="558">
        <f>Q223</f>
        <v>487</v>
      </c>
      <c r="U223" s="556" t="s">
        <v>50</v>
      </c>
      <c r="V223" s="558" t="s">
        <v>50</v>
      </c>
      <c r="W223" s="556" t="s">
        <v>50</v>
      </c>
      <c r="X223" s="558" t="s">
        <v>50</v>
      </c>
      <c r="Y223" s="556">
        <v>2060</v>
      </c>
      <c r="Z223" s="556">
        <v>1750</v>
      </c>
      <c r="AA223" s="558" t="s">
        <v>50</v>
      </c>
      <c r="AB223" s="559" t="s">
        <v>50</v>
      </c>
      <c r="AC223" s="560"/>
      <c r="AD223" s="556" t="s">
        <v>82</v>
      </c>
      <c r="AE223" s="556"/>
      <c r="AF223" s="561"/>
      <c r="AG223" s="562"/>
      <c r="AH223" s="563"/>
    </row>
    <row r="224" spans="1:34" ht="19.5" customHeight="1" x14ac:dyDescent="0.25">
      <c r="E224" s="564"/>
      <c r="F224" s="565"/>
    </row>
    <row r="225" spans="3:34" ht="29.25" customHeight="1" x14ac:dyDescent="0.25">
      <c r="F225" s="565"/>
    </row>
    <row r="226" spans="3:34" ht="30.75" customHeight="1" x14ac:dyDescent="0.25"/>
    <row r="227" spans="3:34" ht="29.25" customHeight="1" x14ac:dyDescent="0.25"/>
    <row r="228" spans="3:34" ht="15.75" thickBot="1" x14ac:dyDescent="0.3">
      <c r="C228" s="29" t="s">
        <v>260</v>
      </c>
    </row>
    <row r="229" spans="3:34" x14ac:dyDescent="0.25">
      <c r="C229" s="566" t="s">
        <v>261</v>
      </c>
      <c r="D229" s="567"/>
      <c r="E229" s="568" t="s">
        <v>262</v>
      </c>
      <c r="F229" s="569" t="s">
        <v>1</v>
      </c>
      <c r="G229" s="570" t="s">
        <v>3</v>
      </c>
      <c r="H229" s="571" t="s">
        <v>52</v>
      </c>
      <c r="I229" s="571" t="s">
        <v>53</v>
      </c>
      <c r="J229" s="572" t="s">
        <v>54</v>
      </c>
      <c r="K229" s="571" t="s">
        <v>64</v>
      </c>
      <c r="L229" s="571"/>
      <c r="M229" s="572">
        <v>1638</v>
      </c>
      <c r="N229" s="573">
        <v>212</v>
      </c>
      <c r="O229" s="573"/>
      <c r="P229" s="573">
        <v>2150</v>
      </c>
      <c r="Q229" s="573">
        <v>800</v>
      </c>
      <c r="R229" s="573"/>
      <c r="S229" s="573"/>
      <c r="T229" s="573">
        <v>630</v>
      </c>
      <c r="U229" s="573">
        <v>530</v>
      </c>
      <c r="V229" s="573">
        <v>800</v>
      </c>
      <c r="W229" s="573">
        <v>170</v>
      </c>
      <c r="X229" s="573">
        <v>1010</v>
      </c>
      <c r="Y229" s="574"/>
      <c r="Z229" s="573">
        <v>1540</v>
      </c>
      <c r="AA229" s="575" t="s">
        <v>263</v>
      </c>
      <c r="AB229" s="573" t="e">
        <f>#REF!</f>
        <v>#REF!</v>
      </c>
      <c r="AC229" s="576" t="s">
        <v>264</v>
      </c>
      <c r="AD229" s="573" t="s">
        <v>184</v>
      </c>
      <c r="AE229" s="573"/>
      <c r="AF229" s="577"/>
      <c r="AG229" s="577"/>
      <c r="AH229" s="578"/>
    </row>
    <row r="230" spans="3:34" ht="17.25" customHeight="1" thickBot="1" x14ac:dyDescent="0.3">
      <c r="C230" s="579" t="s">
        <v>265</v>
      </c>
      <c r="D230" s="580"/>
      <c r="E230" s="581" t="s">
        <v>262</v>
      </c>
      <c r="F230" s="582" t="s">
        <v>1</v>
      </c>
      <c r="G230" s="583" t="s">
        <v>3</v>
      </c>
      <c r="H230" s="584" t="s">
        <v>52</v>
      </c>
      <c r="I230" s="584" t="s">
        <v>53</v>
      </c>
      <c r="J230" s="585" t="s">
        <v>54</v>
      </c>
      <c r="K230" s="584" t="s">
        <v>64</v>
      </c>
      <c r="L230" s="584"/>
      <c r="M230" s="585">
        <v>1638</v>
      </c>
      <c r="N230" s="586">
        <v>212</v>
      </c>
      <c r="O230" s="586"/>
      <c r="P230" s="586">
        <v>2300</v>
      </c>
      <c r="Q230" s="586">
        <v>950</v>
      </c>
      <c r="R230" s="586"/>
      <c r="S230" s="586"/>
      <c r="T230" s="586">
        <v>780</v>
      </c>
      <c r="U230" s="586">
        <v>530</v>
      </c>
      <c r="V230" s="586">
        <v>800</v>
      </c>
      <c r="W230" s="586">
        <v>170</v>
      </c>
      <c r="X230" s="586">
        <v>1035</v>
      </c>
      <c r="Y230" s="587"/>
      <c r="Z230" s="586">
        <v>1540</v>
      </c>
      <c r="AA230" s="588" t="s">
        <v>263</v>
      </c>
      <c r="AB230" s="586" t="e">
        <f>#REF!</f>
        <v>#REF!</v>
      </c>
      <c r="AC230" s="589" t="s">
        <v>266</v>
      </c>
      <c r="AD230" s="586" t="s">
        <v>184</v>
      </c>
      <c r="AE230" s="586"/>
      <c r="AF230" s="590" t="s">
        <v>68</v>
      </c>
      <c r="AG230" s="590"/>
      <c r="AH230" s="591"/>
    </row>
    <row r="231" spans="3:34" ht="15.75" thickBot="1" x14ac:dyDescent="0.3">
      <c r="C231" s="592" t="s">
        <v>267</v>
      </c>
      <c r="D231" s="593"/>
      <c r="E231" s="593" t="s">
        <v>262</v>
      </c>
      <c r="F231" s="594" t="s">
        <v>84</v>
      </c>
      <c r="G231" s="595" t="s">
        <v>268</v>
      </c>
      <c r="H231" s="596" t="s">
        <v>52</v>
      </c>
      <c r="I231" s="596" t="s">
        <v>53</v>
      </c>
      <c r="J231" s="597" t="s">
        <v>54</v>
      </c>
      <c r="K231" s="596" t="s">
        <v>64</v>
      </c>
      <c r="L231" s="596"/>
      <c r="M231" s="597">
        <v>1554</v>
      </c>
      <c r="N231" s="598">
        <v>262</v>
      </c>
      <c r="O231" s="598"/>
      <c r="P231" s="598">
        <v>2300</v>
      </c>
      <c r="Q231" s="598">
        <v>1240</v>
      </c>
      <c r="R231" s="598"/>
      <c r="S231" s="598"/>
      <c r="T231" s="598">
        <v>1070</v>
      </c>
      <c r="U231" s="598" t="s">
        <v>50</v>
      </c>
      <c r="V231" s="598" t="s">
        <v>50</v>
      </c>
      <c r="W231" s="598">
        <v>170</v>
      </c>
      <c r="X231" s="598" t="s">
        <v>50</v>
      </c>
      <c r="Y231" s="599"/>
      <c r="Z231" s="598" t="s">
        <v>50</v>
      </c>
      <c r="AA231" s="600" t="s">
        <v>86</v>
      </c>
      <c r="AB231" s="598" t="s">
        <v>65</v>
      </c>
      <c r="AC231" s="601" t="s">
        <v>269</v>
      </c>
      <c r="AD231" s="598" t="s">
        <v>270</v>
      </c>
      <c r="AE231" s="598"/>
      <c r="AF231" s="596"/>
      <c r="AG231" s="602"/>
      <c r="AH231" s="603"/>
    </row>
    <row r="232" spans="3:34" x14ac:dyDescent="0.25">
      <c r="C232" s="604" t="s">
        <v>271</v>
      </c>
      <c r="D232" s="605"/>
      <c r="E232" s="605" t="s">
        <v>262</v>
      </c>
      <c r="F232" s="606" t="s">
        <v>272</v>
      </c>
      <c r="G232" s="607" t="s">
        <v>273</v>
      </c>
      <c r="H232" s="608" t="s">
        <v>52</v>
      </c>
      <c r="I232" s="608" t="s">
        <v>53</v>
      </c>
      <c r="J232" s="609" t="s">
        <v>109</v>
      </c>
      <c r="K232" s="608" t="s">
        <v>64</v>
      </c>
      <c r="L232" s="608"/>
      <c r="M232" s="609">
        <v>1580</v>
      </c>
      <c r="N232" s="610">
        <v>177</v>
      </c>
      <c r="O232" s="610"/>
      <c r="P232" s="610">
        <v>2150</v>
      </c>
      <c r="Q232" s="610">
        <v>820</v>
      </c>
      <c r="R232" s="610"/>
      <c r="S232" s="610"/>
      <c r="T232" s="610">
        <v>650</v>
      </c>
      <c r="U232" s="610">
        <v>530</v>
      </c>
      <c r="V232" s="610">
        <v>800</v>
      </c>
      <c r="W232" s="610">
        <v>170</v>
      </c>
      <c r="X232" s="610">
        <v>1035</v>
      </c>
      <c r="Y232" s="611"/>
      <c r="Z232" s="610">
        <v>1520</v>
      </c>
      <c r="AA232" s="612" t="s">
        <v>193</v>
      </c>
      <c r="AB232" s="610" t="s">
        <v>65</v>
      </c>
      <c r="AC232" s="576" t="s">
        <v>274</v>
      </c>
      <c r="AD232" s="573" t="s">
        <v>184</v>
      </c>
      <c r="AE232" s="573"/>
      <c r="AF232" s="571"/>
      <c r="AG232" s="613"/>
      <c r="AH232" s="614"/>
    </row>
    <row r="233" spans="3:34" x14ac:dyDescent="0.25">
      <c r="C233" s="615" t="s">
        <v>275</v>
      </c>
      <c r="D233" s="616"/>
      <c r="E233" s="616" t="s">
        <v>262</v>
      </c>
      <c r="F233" s="617" t="s">
        <v>272</v>
      </c>
      <c r="G233" s="618" t="s">
        <v>273</v>
      </c>
      <c r="H233" s="619" t="s">
        <v>52</v>
      </c>
      <c r="I233" s="619" t="s">
        <v>53</v>
      </c>
      <c r="J233" s="620" t="s">
        <v>109</v>
      </c>
      <c r="K233" s="619" t="s">
        <v>64</v>
      </c>
      <c r="L233" s="619"/>
      <c r="M233" s="620">
        <v>1580</v>
      </c>
      <c r="N233" s="621">
        <v>177</v>
      </c>
      <c r="O233" s="621"/>
      <c r="P233" s="621">
        <v>2300</v>
      </c>
      <c r="Q233" s="621">
        <v>970</v>
      </c>
      <c r="R233" s="621"/>
      <c r="S233" s="621"/>
      <c r="T233" s="621">
        <v>800</v>
      </c>
      <c r="U233" s="621">
        <v>530</v>
      </c>
      <c r="V233" s="621">
        <v>800</v>
      </c>
      <c r="W233" s="621">
        <v>170</v>
      </c>
      <c r="X233" s="621">
        <v>1035</v>
      </c>
      <c r="Y233" s="622"/>
      <c r="Z233" s="621">
        <v>1520</v>
      </c>
      <c r="AA233" s="623" t="s">
        <v>193</v>
      </c>
      <c r="AB233" s="621" t="s">
        <v>276</v>
      </c>
      <c r="AC233" s="589" t="s">
        <v>277</v>
      </c>
      <c r="AD233" s="621" t="s">
        <v>184</v>
      </c>
      <c r="AE233" s="621"/>
      <c r="AF233" s="584"/>
      <c r="AG233" s="624"/>
      <c r="AH233" s="625"/>
    </row>
    <row r="234" spans="3:34" x14ac:dyDescent="0.25">
      <c r="C234" s="626" t="s">
        <v>271</v>
      </c>
      <c r="D234" s="627"/>
      <c r="E234" s="627" t="s">
        <v>262</v>
      </c>
      <c r="F234" s="617" t="s">
        <v>272</v>
      </c>
      <c r="G234" s="618" t="s">
        <v>278</v>
      </c>
      <c r="H234" s="619" t="s">
        <v>52</v>
      </c>
      <c r="I234" s="619" t="s">
        <v>53</v>
      </c>
      <c r="J234" s="620" t="s">
        <v>109</v>
      </c>
      <c r="K234" s="619" t="s">
        <v>64</v>
      </c>
      <c r="L234" s="619"/>
      <c r="M234" s="620">
        <v>1580</v>
      </c>
      <c r="N234" s="621">
        <v>177</v>
      </c>
      <c r="O234" s="621"/>
      <c r="P234" s="621">
        <v>2150</v>
      </c>
      <c r="Q234" s="621">
        <v>800</v>
      </c>
      <c r="R234" s="621"/>
      <c r="S234" s="621"/>
      <c r="T234" s="621">
        <v>650</v>
      </c>
      <c r="U234" s="621">
        <v>530</v>
      </c>
      <c r="V234" s="621">
        <v>800</v>
      </c>
      <c r="W234" s="621">
        <v>170</v>
      </c>
      <c r="X234" s="621">
        <v>1010</v>
      </c>
      <c r="Y234" s="622"/>
      <c r="Z234" s="621">
        <v>1540</v>
      </c>
      <c r="AA234" s="623" t="s">
        <v>263</v>
      </c>
      <c r="AB234" s="621" t="s">
        <v>65</v>
      </c>
      <c r="AC234" s="589" t="s">
        <v>274</v>
      </c>
      <c r="AD234" s="621" t="s">
        <v>184</v>
      </c>
      <c r="AE234" s="621"/>
      <c r="AF234" s="584"/>
      <c r="AG234" s="624"/>
      <c r="AH234" s="625"/>
    </row>
    <row r="235" spans="3:34" x14ac:dyDescent="0.25">
      <c r="C235" s="615" t="s">
        <v>275</v>
      </c>
      <c r="D235" s="616"/>
      <c r="E235" s="616" t="s">
        <v>262</v>
      </c>
      <c r="F235" s="617" t="s">
        <v>272</v>
      </c>
      <c r="G235" s="618" t="s">
        <v>278</v>
      </c>
      <c r="H235" s="619" t="s">
        <v>52</v>
      </c>
      <c r="I235" s="619" t="s">
        <v>53</v>
      </c>
      <c r="J235" s="620" t="s">
        <v>109</v>
      </c>
      <c r="K235" s="619" t="s">
        <v>64</v>
      </c>
      <c r="L235" s="619"/>
      <c r="M235" s="620">
        <v>1580</v>
      </c>
      <c r="N235" s="621">
        <v>177</v>
      </c>
      <c r="O235" s="621"/>
      <c r="P235" s="621">
        <v>2300</v>
      </c>
      <c r="Q235" s="621">
        <v>950</v>
      </c>
      <c r="R235" s="621"/>
      <c r="S235" s="621"/>
      <c r="T235" s="621">
        <v>800</v>
      </c>
      <c r="U235" s="621">
        <v>530</v>
      </c>
      <c r="V235" s="621">
        <v>800</v>
      </c>
      <c r="W235" s="621">
        <v>170</v>
      </c>
      <c r="X235" s="621">
        <v>1035</v>
      </c>
      <c r="Y235" s="622"/>
      <c r="Z235" s="621">
        <v>1540</v>
      </c>
      <c r="AA235" s="623" t="s">
        <v>263</v>
      </c>
      <c r="AB235" s="621" t="s">
        <v>279</v>
      </c>
      <c r="AC235" s="589" t="s">
        <v>277</v>
      </c>
      <c r="AD235" s="621" t="s">
        <v>184</v>
      </c>
      <c r="AE235" s="621"/>
      <c r="AF235" s="584"/>
      <c r="AG235" s="624"/>
      <c r="AH235" s="625"/>
    </row>
    <row r="236" spans="3:34" x14ac:dyDescent="0.25">
      <c r="C236" s="628" t="s">
        <v>280</v>
      </c>
      <c r="D236" s="581"/>
      <c r="E236" s="581" t="s">
        <v>262</v>
      </c>
      <c r="F236" s="617" t="s">
        <v>281</v>
      </c>
      <c r="G236" s="583" t="s">
        <v>282</v>
      </c>
      <c r="H236" s="629" t="s">
        <v>160</v>
      </c>
      <c r="I236" s="584" t="s">
        <v>53</v>
      </c>
      <c r="J236" s="585" t="s">
        <v>109</v>
      </c>
      <c r="K236" s="629" t="s">
        <v>55</v>
      </c>
      <c r="L236" s="629"/>
      <c r="M236" s="630">
        <v>1747</v>
      </c>
      <c r="N236" s="631">
        <v>165</v>
      </c>
      <c r="O236" s="631"/>
      <c r="P236" s="586">
        <v>2300</v>
      </c>
      <c r="Q236" s="586" t="s">
        <v>50</v>
      </c>
      <c r="R236" s="586"/>
      <c r="S236" s="631"/>
      <c r="T236" s="586" t="s">
        <v>53</v>
      </c>
      <c r="U236" s="586" t="s">
        <v>53</v>
      </c>
      <c r="V236" s="586" t="s">
        <v>53</v>
      </c>
      <c r="W236" s="586" t="s">
        <v>109</v>
      </c>
      <c r="X236" s="586" t="s">
        <v>50</v>
      </c>
      <c r="Y236" s="587"/>
      <c r="Z236" s="586">
        <v>1750</v>
      </c>
      <c r="AA236" s="588" t="s">
        <v>240</v>
      </c>
      <c r="AB236" s="586" t="s">
        <v>241</v>
      </c>
      <c r="AC236" s="632" t="s">
        <v>283</v>
      </c>
      <c r="AD236" s="586" t="s">
        <v>284</v>
      </c>
      <c r="AE236" s="586"/>
      <c r="AF236" s="584"/>
      <c r="AG236" s="624"/>
      <c r="AH236" s="625"/>
    </row>
    <row r="237" spans="3:34" ht="15.75" thickBot="1" x14ac:dyDescent="0.3">
      <c r="C237" s="633" t="s">
        <v>280</v>
      </c>
      <c r="D237" s="634"/>
      <c r="E237" s="634" t="s">
        <v>262</v>
      </c>
      <c r="F237" s="635" t="s">
        <v>281</v>
      </c>
      <c r="G237" s="636" t="s">
        <v>285</v>
      </c>
      <c r="H237" s="637" t="s">
        <v>160</v>
      </c>
      <c r="I237" s="638" t="s">
        <v>53</v>
      </c>
      <c r="J237" s="639" t="s">
        <v>109</v>
      </c>
      <c r="K237" s="637" t="s">
        <v>55</v>
      </c>
      <c r="L237" s="637"/>
      <c r="M237" s="640">
        <v>1747</v>
      </c>
      <c r="N237" s="641">
        <v>165</v>
      </c>
      <c r="O237" s="641"/>
      <c r="P237" s="642">
        <v>2300</v>
      </c>
      <c r="Q237" s="642" t="s">
        <v>50</v>
      </c>
      <c r="R237" s="642"/>
      <c r="S237" s="641"/>
      <c r="T237" s="642" t="s">
        <v>53</v>
      </c>
      <c r="U237" s="642" t="s">
        <v>53</v>
      </c>
      <c r="V237" s="642" t="s">
        <v>53</v>
      </c>
      <c r="W237" s="642" t="s">
        <v>109</v>
      </c>
      <c r="X237" s="642" t="s">
        <v>50</v>
      </c>
      <c r="Y237" s="643"/>
      <c r="Z237" s="642">
        <v>1750</v>
      </c>
      <c r="AA237" s="644" t="s">
        <v>240</v>
      </c>
      <c r="AB237" s="642" t="str">
        <f>AB236</f>
        <v>17 kg</v>
      </c>
      <c r="AC237" s="645" t="s">
        <v>283</v>
      </c>
      <c r="AD237" s="642" t="str">
        <f>AD236</f>
        <v>m1</v>
      </c>
      <c r="AE237" s="642"/>
      <c r="AF237" s="638"/>
      <c r="AG237" s="646"/>
      <c r="AH237" s="647"/>
    </row>
    <row r="238" spans="3:34" x14ac:dyDescent="0.25">
      <c r="C238" s="648" t="s">
        <v>261</v>
      </c>
      <c r="D238" s="568"/>
      <c r="E238" s="568" t="s">
        <v>262</v>
      </c>
      <c r="F238" s="606" t="s">
        <v>209</v>
      </c>
      <c r="G238" s="570" t="s">
        <v>286</v>
      </c>
      <c r="H238" s="571" t="s">
        <v>52</v>
      </c>
      <c r="I238" s="571" t="s">
        <v>53</v>
      </c>
      <c r="J238" s="572" t="s">
        <v>109</v>
      </c>
      <c r="K238" s="571" t="s">
        <v>64</v>
      </c>
      <c r="L238" s="571"/>
      <c r="M238" s="572"/>
      <c r="N238" s="573" t="s">
        <v>50</v>
      </c>
      <c r="O238" s="573"/>
      <c r="P238" s="573">
        <v>2150</v>
      </c>
      <c r="Q238" s="573">
        <v>800</v>
      </c>
      <c r="R238" s="573"/>
      <c r="S238" s="573"/>
      <c r="T238" s="573">
        <v>630</v>
      </c>
      <c r="U238" s="573">
        <v>530</v>
      </c>
      <c r="V238" s="573">
        <v>800</v>
      </c>
      <c r="W238" s="573">
        <v>170</v>
      </c>
      <c r="X238" s="573">
        <v>1010</v>
      </c>
      <c r="Y238" s="574"/>
      <c r="Z238" s="573">
        <v>1540</v>
      </c>
      <c r="AA238" s="575" t="s">
        <v>263</v>
      </c>
      <c r="AB238" s="573" t="s">
        <v>287</v>
      </c>
      <c r="AC238" s="576" t="s">
        <v>264</v>
      </c>
      <c r="AD238" s="573" t="s">
        <v>184</v>
      </c>
      <c r="AE238" s="573"/>
      <c r="AF238" s="571"/>
      <c r="AG238" s="613"/>
      <c r="AH238" s="614"/>
    </row>
    <row r="239" spans="3:34" x14ac:dyDescent="0.25">
      <c r="C239" s="628" t="s">
        <v>265</v>
      </c>
      <c r="D239" s="581"/>
      <c r="E239" s="581" t="s">
        <v>262</v>
      </c>
      <c r="F239" s="617" t="s">
        <v>209</v>
      </c>
      <c r="G239" s="583" t="s">
        <v>286</v>
      </c>
      <c r="H239" s="584" t="s">
        <v>52</v>
      </c>
      <c r="I239" s="584" t="s">
        <v>53</v>
      </c>
      <c r="J239" s="585" t="s">
        <v>109</v>
      </c>
      <c r="K239" s="584" t="s">
        <v>64</v>
      </c>
      <c r="L239" s="584"/>
      <c r="M239" s="585"/>
      <c r="N239" s="586" t="s">
        <v>50</v>
      </c>
      <c r="O239" s="586"/>
      <c r="P239" s="586">
        <v>2300</v>
      </c>
      <c r="Q239" s="586">
        <v>950</v>
      </c>
      <c r="R239" s="586"/>
      <c r="S239" s="586"/>
      <c r="T239" s="586">
        <v>780</v>
      </c>
      <c r="U239" s="586">
        <v>530</v>
      </c>
      <c r="V239" s="586">
        <v>800</v>
      </c>
      <c r="W239" s="586">
        <v>170</v>
      </c>
      <c r="X239" s="586">
        <v>1035</v>
      </c>
      <c r="Y239" s="587"/>
      <c r="Z239" s="586">
        <v>1540</v>
      </c>
      <c r="AA239" s="588" t="s">
        <v>263</v>
      </c>
      <c r="AB239" s="586" t="s">
        <v>111</v>
      </c>
      <c r="AC239" s="589" t="s">
        <v>266</v>
      </c>
      <c r="AD239" s="586" t="s">
        <v>184</v>
      </c>
      <c r="AE239" s="586"/>
      <c r="AF239" s="584"/>
      <c r="AG239" s="624"/>
      <c r="AH239" s="625"/>
    </row>
    <row r="240" spans="3:34" x14ac:dyDescent="0.25">
      <c r="C240" s="628" t="s">
        <v>288</v>
      </c>
      <c r="D240" s="581"/>
      <c r="E240" s="581" t="s">
        <v>262</v>
      </c>
      <c r="F240" s="617" t="s">
        <v>209</v>
      </c>
      <c r="G240" s="583" t="s">
        <v>289</v>
      </c>
      <c r="H240" s="584" t="s">
        <v>52</v>
      </c>
      <c r="I240" s="584" t="s">
        <v>53</v>
      </c>
      <c r="J240" s="585" t="s">
        <v>109</v>
      </c>
      <c r="K240" s="584" t="s">
        <v>64</v>
      </c>
      <c r="L240" s="584"/>
      <c r="M240" s="585">
        <v>1630</v>
      </c>
      <c r="N240" s="586" t="s">
        <v>50</v>
      </c>
      <c r="O240" s="586"/>
      <c r="P240" s="586">
        <v>2150</v>
      </c>
      <c r="Q240" s="586">
        <v>800</v>
      </c>
      <c r="R240" s="586"/>
      <c r="S240" s="586"/>
      <c r="T240" s="586" t="s">
        <v>50</v>
      </c>
      <c r="U240" s="586" t="s">
        <v>50</v>
      </c>
      <c r="V240" s="586" t="s">
        <v>50</v>
      </c>
      <c r="W240" s="586" t="s">
        <v>50</v>
      </c>
      <c r="X240" s="586">
        <v>1010</v>
      </c>
      <c r="Y240" s="587"/>
      <c r="Z240" s="586">
        <v>1540</v>
      </c>
      <c r="AA240" s="588" t="s">
        <v>263</v>
      </c>
      <c r="AB240" s="586" t="str">
        <f>AB238</f>
        <v>49,5kg</v>
      </c>
      <c r="AC240" s="589" t="s">
        <v>290</v>
      </c>
      <c r="AD240" s="586" t="s">
        <v>184</v>
      </c>
      <c r="AE240" s="586"/>
      <c r="AF240" s="584"/>
      <c r="AG240" s="624"/>
      <c r="AH240" s="625"/>
    </row>
    <row r="241" spans="3:34" ht="15.75" thickBot="1" x14ac:dyDescent="0.3">
      <c r="C241" s="633" t="s">
        <v>265</v>
      </c>
      <c r="D241" s="634"/>
      <c r="E241" s="634" t="s">
        <v>262</v>
      </c>
      <c r="F241" s="635" t="s">
        <v>209</v>
      </c>
      <c r="G241" s="636" t="s">
        <v>289</v>
      </c>
      <c r="H241" s="638" t="s">
        <v>52</v>
      </c>
      <c r="I241" s="638" t="s">
        <v>53</v>
      </c>
      <c r="J241" s="639" t="s">
        <v>109</v>
      </c>
      <c r="K241" s="638" t="s">
        <v>64</v>
      </c>
      <c r="L241" s="638"/>
      <c r="M241" s="639">
        <v>1630</v>
      </c>
      <c r="N241" s="642" t="s">
        <v>50</v>
      </c>
      <c r="O241" s="642"/>
      <c r="P241" s="642">
        <v>2300</v>
      </c>
      <c r="Q241" s="642">
        <v>950</v>
      </c>
      <c r="R241" s="642"/>
      <c r="S241" s="642"/>
      <c r="T241" s="642">
        <v>780</v>
      </c>
      <c r="U241" s="642">
        <v>530</v>
      </c>
      <c r="V241" s="642">
        <v>800</v>
      </c>
      <c r="W241" s="642">
        <v>170</v>
      </c>
      <c r="X241" s="642">
        <v>1035</v>
      </c>
      <c r="Y241" s="643"/>
      <c r="Z241" s="642">
        <v>1540</v>
      </c>
      <c r="AA241" s="644" t="s">
        <v>263</v>
      </c>
      <c r="AB241" s="642" t="str">
        <f>AB239</f>
        <v>44,5 kg</v>
      </c>
      <c r="AC241" s="649" t="s">
        <v>266</v>
      </c>
      <c r="AD241" s="642" t="s">
        <v>184</v>
      </c>
      <c r="AE241" s="642"/>
      <c r="AF241" s="638"/>
      <c r="AG241" s="646"/>
      <c r="AH241" s="647"/>
    </row>
    <row r="242" spans="3:34" ht="15.75" thickBot="1" x14ac:dyDescent="0.3">
      <c r="C242" s="650" t="s">
        <v>291</v>
      </c>
      <c r="D242" s="651"/>
      <c r="E242" s="651" t="s">
        <v>262</v>
      </c>
      <c r="F242" s="635" t="s">
        <v>292</v>
      </c>
      <c r="G242" s="636" t="s">
        <v>217</v>
      </c>
      <c r="H242" s="637" t="s">
        <v>160</v>
      </c>
      <c r="I242" s="638" t="s">
        <v>53</v>
      </c>
      <c r="J242" s="639" t="s">
        <v>109</v>
      </c>
      <c r="K242" s="638" t="s">
        <v>64</v>
      </c>
      <c r="L242" s="638"/>
      <c r="M242" s="639">
        <v>1713</v>
      </c>
      <c r="N242" s="642" t="s">
        <v>50</v>
      </c>
      <c r="O242" s="642"/>
      <c r="P242" s="642">
        <v>2300</v>
      </c>
      <c r="Q242" s="642">
        <v>700</v>
      </c>
      <c r="R242" s="642"/>
      <c r="S242" s="642"/>
      <c r="T242" s="642">
        <v>530</v>
      </c>
      <c r="U242" s="642">
        <v>530</v>
      </c>
      <c r="V242" s="642">
        <v>800</v>
      </c>
      <c r="W242" s="642">
        <v>170</v>
      </c>
      <c r="X242" s="642">
        <v>920</v>
      </c>
      <c r="Y242" s="643"/>
      <c r="Z242" s="642">
        <v>1795</v>
      </c>
      <c r="AA242" s="644" t="s">
        <v>83</v>
      </c>
      <c r="AB242" s="652" t="s">
        <v>293</v>
      </c>
      <c r="AC242" s="649" t="s">
        <v>294</v>
      </c>
      <c r="AD242" s="642" t="s">
        <v>295</v>
      </c>
      <c r="AE242" s="642"/>
      <c r="AF242" s="638"/>
      <c r="AG242" s="646"/>
      <c r="AH242" s="647"/>
    </row>
    <row r="243" spans="3:34" x14ac:dyDescent="0.25">
      <c r="C243" s="604" t="s">
        <v>296</v>
      </c>
      <c r="D243" s="605"/>
      <c r="E243" s="605" t="s">
        <v>262</v>
      </c>
      <c r="F243" s="606" t="s">
        <v>297</v>
      </c>
      <c r="G243" s="570" t="s">
        <v>191</v>
      </c>
      <c r="H243" s="571" t="s">
        <v>52</v>
      </c>
      <c r="I243" s="571" t="s">
        <v>53</v>
      </c>
      <c r="J243" s="572" t="s">
        <v>109</v>
      </c>
      <c r="K243" s="571" t="s">
        <v>64</v>
      </c>
      <c r="L243" s="571"/>
      <c r="M243" s="572">
        <v>1563</v>
      </c>
      <c r="N243" s="573">
        <v>165</v>
      </c>
      <c r="O243" s="573"/>
      <c r="P243" s="573">
        <v>2300</v>
      </c>
      <c r="Q243" s="573">
        <v>965</v>
      </c>
      <c r="R243" s="573"/>
      <c r="S243" s="573"/>
      <c r="T243" s="573">
        <v>795</v>
      </c>
      <c r="U243" s="573">
        <v>530</v>
      </c>
      <c r="V243" s="573">
        <v>800</v>
      </c>
      <c r="W243" s="573">
        <v>170</v>
      </c>
      <c r="X243" s="573">
        <v>1035</v>
      </c>
      <c r="Y243" s="574"/>
      <c r="Z243" s="573">
        <v>1520</v>
      </c>
      <c r="AA243" s="575" t="s">
        <v>193</v>
      </c>
      <c r="AB243" s="573" t="s">
        <v>65</v>
      </c>
      <c r="AC243" s="576" t="s">
        <v>298</v>
      </c>
      <c r="AD243" s="573" t="s">
        <v>284</v>
      </c>
      <c r="AE243" s="573" t="s">
        <v>194</v>
      </c>
      <c r="AF243" s="571"/>
      <c r="AG243" s="613"/>
      <c r="AH243" s="614"/>
    </row>
    <row r="244" spans="3:34" x14ac:dyDescent="0.25">
      <c r="C244" s="626" t="s">
        <v>296</v>
      </c>
      <c r="D244" s="627"/>
      <c r="E244" s="627" t="s">
        <v>262</v>
      </c>
      <c r="F244" s="617" t="s">
        <v>297</v>
      </c>
      <c r="G244" s="583" t="s">
        <v>299</v>
      </c>
      <c r="H244" s="584" t="s">
        <v>52</v>
      </c>
      <c r="I244" s="584" t="s">
        <v>53</v>
      </c>
      <c r="J244" s="585" t="s">
        <v>109</v>
      </c>
      <c r="K244" s="584" t="s">
        <v>64</v>
      </c>
      <c r="L244" s="584"/>
      <c r="M244" s="585">
        <v>1563</v>
      </c>
      <c r="N244" s="586">
        <v>165</v>
      </c>
      <c r="O244" s="586"/>
      <c r="P244" s="586">
        <v>2300</v>
      </c>
      <c r="Q244" s="586">
        <v>965</v>
      </c>
      <c r="R244" s="586"/>
      <c r="S244" s="586"/>
      <c r="T244" s="586">
        <v>795</v>
      </c>
      <c r="U244" s="586">
        <v>530</v>
      </c>
      <c r="V244" s="586">
        <v>800</v>
      </c>
      <c r="W244" s="586">
        <v>170</v>
      </c>
      <c r="X244" s="586">
        <v>1035</v>
      </c>
      <c r="Y244" s="587"/>
      <c r="Z244" s="586">
        <v>1520</v>
      </c>
      <c r="AA244" s="588" t="s">
        <v>193</v>
      </c>
      <c r="AB244" s="586" t="str">
        <f>AB243</f>
        <v>Inconnue</v>
      </c>
      <c r="AC244" s="589" t="s">
        <v>298</v>
      </c>
      <c r="AD244" s="586" t="str">
        <f>AD243</f>
        <v>m1</v>
      </c>
      <c r="AE244" s="586" t="s">
        <v>194</v>
      </c>
      <c r="AF244" s="584"/>
      <c r="AG244" s="624"/>
      <c r="AH244" s="625"/>
    </row>
    <row r="245" spans="3:34" ht="15.75" thickBot="1" x14ac:dyDescent="0.3">
      <c r="C245" s="650" t="s">
        <v>296</v>
      </c>
      <c r="D245" s="651"/>
      <c r="E245" s="651" t="s">
        <v>262</v>
      </c>
      <c r="F245" s="635" t="s">
        <v>297</v>
      </c>
      <c r="G245" s="636" t="s">
        <v>300</v>
      </c>
      <c r="H245" s="638" t="s">
        <v>52</v>
      </c>
      <c r="I245" s="638" t="s">
        <v>53</v>
      </c>
      <c r="J245" s="639" t="s">
        <v>109</v>
      </c>
      <c r="K245" s="638" t="s">
        <v>64</v>
      </c>
      <c r="L245" s="638"/>
      <c r="M245" s="639">
        <v>1563</v>
      </c>
      <c r="N245" s="642">
        <v>165</v>
      </c>
      <c r="O245" s="642"/>
      <c r="P245" s="642">
        <v>2300</v>
      </c>
      <c r="Q245" s="642">
        <v>965</v>
      </c>
      <c r="R245" s="642"/>
      <c r="S245" s="642"/>
      <c r="T245" s="642">
        <v>795</v>
      </c>
      <c r="U245" s="642">
        <v>530</v>
      </c>
      <c r="V245" s="642">
        <v>800</v>
      </c>
      <c r="W245" s="642">
        <v>170</v>
      </c>
      <c r="X245" s="642">
        <v>1035</v>
      </c>
      <c r="Y245" s="643"/>
      <c r="Z245" s="642">
        <v>1520</v>
      </c>
      <c r="AA245" s="644" t="s">
        <v>193</v>
      </c>
      <c r="AB245" s="642" t="str">
        <f>AB243</f>
        <v>Inconnue</v>
      </c>
      <c r="AC245" s="649" t="s">
        <v>298</v>
      </c>
      <c r="AD245" s="642" t="str">
        <f>AD244</f>
        <v>m1</v>
      </c>
      <c r="AE245" s="642" t="s">
        <v>194</v>
      </c>
      <c r="AF245" s="638"/>
      <c r="AG245" s="646"/>
      <c r="AH245" s="647"/>
    </row>
    <row r="246" spans="3:34" x14ac:dyDescent="0.25">
      <c r="C246" s="628" t="s">
        <v>301</v>
      </c>
      <c r="D246" s="581"/>
      <c r="E246" s="581" t="s">
        <v>262</v>
      </c>
      <c r="F246" s="617" t="s">
        <v>235</v>
      </c>
      <c r="G246" s="583" t="s">
        <v>302</v>
      </c>
      <c r="H246" s="629" t="s">
        <v>160</v>
      </c>
      <c r="I246" s="584" t="s">
        <v>53</v>
      </c>
      <c r="J246" s="585" t="s">
        <v>109</v>
      </c>
      <c r="K246" s="629" t="s">
        <v>55</v>
      </c>
      <c r="L246" s="629"/>
      <c r="M246" s="630">
        <v>1716</v>
      </c>
      <c r="N246" s="631" t="s">
        <v>50</v>
      </c>
      <c r="O246" s="631"/>
      <c r="P246" s="586">
        <v>2300</v>
      </c>
      <c r="Q246" s="586" t="s">
        <v>50</v>
      </c>
      <c r="R246" s="586"/>
      <c r="S246" s="631"/>
      <c r="T246" s="586" t="s">
        <v>53</v>
      </c>
      <c r="U246" s="586" t="s">
        <v>53</v>
      </c>
      <c r="V246" s="586" t="s">
        <v>53</v>
      </c>
      <c r="W246" s="586" t="s">
        <v>109</v>
      </c>
      <c r="X246" s="586" t="s">
        <v>50</v>
      </c>
      <c r="Y246" s="587"/>
      <c r="Z246" s="586">
        <v>1750</v>
      </c>
      <c r="AA246" s="588" t="s">
        <v>240</v>
      </c>
      <c r="AB246" s="586" t="s">
        <v>303</v>
      </c>
      <c r="AC246" s="632" t="s">
        <v>50</v>
      </c>
      <c r="AD246" s="586"/>
      <c r="AE246" s="586"/>
      <c r="AF246" s="584"/>
      <c r="AG246" s="624"/>
      <c r="AH246" s="625"/>
    </row>
    <row r="247" spans="3:34" x14ac:dyDescent="0.25">
      <c r="C247" s="628" t="s">
        <v>304</v>
      </c>
      <c r="D247" s="581"/>
      <c r="E247" s="581" t="s">
        <v>262</v>
      </c>
      <c r="F247" s="617" t="s">
        <v>249</v>
      </c>
      <c r="G247" s="583" t="s">
        <v>305</v>
      </c>
      <c r="H247" s="584" t="s">
        <v>52</v>
      </c>
      <c r="I247" s="584" t="s">
        <v>53</v>
      </c>
      <c r="J247" s="585" t="s">
        <v>109</v>
      </c>
      <c r="K247" s="584" t="s">
        <v>64</v>
      </c>
      <c r="L247" s="584"/>
      <c r="M247" s="585">
        <v>1535</v>
      </c>
      <c r="N247" s="586">
        <v>212</v>
      </c>
      <c r="O247" s="586"/>
      <c r="P247" s="586">
        <v>2300</v>
      </c>
      <c r="Q247" s="586">
        <v>1050</v>
      </c>
      <c r="R247" s="586"/>
      <c r="S247" s="586"/>
      <c r="T247" s="586">
        <v>880</v>
      </c>
      <c r="U247" s="586">
        <v>530</v>
      </c>
      <c r="V247" s="586">
        <v>930</v>
      </c>
      <c r="W247" s="586">
        <v>170</v>
      </c>
      <c r="X247" s="586">
        <v>1035</v>
      </c>
      <c r="Y247" s="587"/>
      <c r="Z247" s="586">
        <v>1445</v>
      </c>
      <c r="AA247" s="588" t="s">
        <v>83</v>
      </c>
      <c r="AB247" s="586" t="s">
        <v>306</v>
      </c>
      <c r="AC247" s="589" t="s">
        <v>307</v>
      </c>
      <c r="AD247" s="586" t="s">
        <v>295</v>
      </c>
      <c r="AE247" s="586"/>
      <c r="AF247" s="584"/>
      <c r="AG247" s="624"/>
      <c r="AH247" s="625"/>
    </row>
    <row r="248" spans="3:34" ht="15.75" thickBot="1" x14ac:dyDescent="0.3">
      <c r="C248" s="633" t="s">
        <v>291</v>
      </c>
      <c r="D248" s="634"/>
      <c r="E248" s="634" t="s">
        <v>262</v>
      </c>
      <c r="F248" s="635" t="s">
        <v>259</v>
      </c>
      <c r="G248" s="636" t="s">
        <v>305</v>
      </c>
      <c r="H248" s="637" t="s">
        <v>160</v>
      </c>
      <c r="I248" s="638" t="s">
        <v>53</v>
      </c>
      <c r="J248" s="639" t="s">
        <v>109</v>
      </c>
      <c r="K248" s="638" t="s">
        <v>64</v>
      </c>
      <c r="L248" s="638"/>
      <c r="M248" s="639">
        <v>1535</v>
      </c>
      <c r="N248" s="642">
        <v>212</v>
      </c>
      <c r="O248" s="642"/>
      <c r="P248" s="642">
        <v>2300</v>
      </c>
      <c r="Q248" s="642">
        <v>700</v>
      </c>
      <c r="R248" s="642"/>
      <c r="S248" s="642"/>
      <c r="T248" s="642">
        <v>530</v>
      </c>
      <c r="U248" s="642">
        <v>530</v>
      </c>
      <c r="V248" s="642">
        <v>800</v>
      </c>
      <c r="W248" s="642">
        <v>170</v>
      </c>
      <c r="X248" s="642">
        <v>920</v>
      </c>
      <c r="Y248" s="643"/>
      <c r="Z248" s="642">
        <v>1795</v>
      </c>
      <c r="AA248" s="644" t="s">
        <v>83</v>
      </c>
      <c r="AB248" s="653" t="s">
        <v>293</v>
      </c>
      <c r="AC248" s="649" t="s">
        <v>294</v>
      </c>
      <c r="AD248" s="642" t="s">
        <v>184</v>
      </c>
      <c r="AE248" s="642"/>
      <c r="AF248" s="638"/>
      <c r="AG248" s="646"/>
      <c r="AH248" s="647"/>
    </row>
    <row r="249" spans="3:34" ht="29.25" customHeight="1" x14ac:dyDescent="0.25"/>
    <row r="250" spans="3:34" ht="29.25" customHeight="1" x14ac:dyDescent="0.25"/>
    <row r="251" spans="3:34" ht="29.25" customHeight="1" x14ac:dyDescent="0.25"/>
    <row r="252" spans="3:34" ht="30.75" customHeight="1" x14ac:dyDescent="0.25"/>
    <row r="253" spans="3:34" ht="30.75" customHeight="1" x14ac:dyDescent="0.25"/>
    <row r="254" spans="3:34" ht="30" customHeight="1" x14ac:dyDescent="0.25"/>
    <row r="255" spans="3:34" ht="28.5" customHeight="1" x14ac:dyDescent="0.25"/>
    <row r="256" spans="3:34" ht="28.5" customHeight="1" x14ac:dyDescent="0.25"/>
    <row r="257" ht="29.25" customHeight="1" x14ac:dyDescent="0.25"/>
    <row r="258" ht="29.25" customHeight="1" x14ac:dyDescent="0.25"/>
    <row r="259" ht="28.5" customHeight="1" x14ac:dyDescent="0.25"/>
    <row r="260" ht="30" customHeight="1" x14ac:dyDescent="0.25"/>
    <row r="261" ht="30" customHeight="1" x14ac:dyDescent="0.25"/>
  </sheetData>
  <sheetProtection selectLockedCells="1"/>
  <autoFilter ref="A1:AH223"/>
  <hyperlinks>
    <hyperlink ref="AC229" r:id="rId1"/>
    <hyperlink ref="AC230" r:id="rId2"/>
    <hyperlink ref="AC231" r:id="rId3"/>
    <hyperlink ref="AC232" r:id="rId4"/>
    <hyperlink ref="AC233" r:id="rId5"/>
    <hyperlink ref="AC234" r:id="rId6"/>
    <hyperlink ref="AC235" r:id="rId7"/>
    <hyperlink ref="AC238" r:id="rId8"/>
    <hyperlink ref="AC239" r:id="rId9"/>
    <hyperlink ref="AC240" r:id="rId10"/>
    <hyperlink ref="AC241" r:id="rId11"/>
    <hyperlink ref="AC242" r:id="rId12"/>
    <hyperlink ref="AC243" r:id="rId13"/>
    <hyperlink ref="AC244" r:id="rId14"/>
    <hyperlink ref="AC245" r:id="rId15"/>
    <hyperlink ref="AC247" r:id="rId16"/>
    <hyperlink ref="AC248" r:id="rId17"/>
    <hyperlink ref="AC172" r:id="rId18"/>
    <hyperlink ref="AC2" r:id="rId19"/>
    <hyperlink ref="AC3" r:id="rId20"/>
    <hyperlink ref="AC6" r:id="rId21"/>
    <hyperlink ref="AC19" r:id="rId22"/>
    <hyperlink ref="AC30" r:id="rId23"/>
    <hyperlink ref="AC25" r:id="rId24"/>
    <hyperlink ref="AC39" r:id="rId25"/>
    <hyperlink ref="AC46" r:id="rId26"/>
    <hyperlink ref="AC55" r:id="rId27"/>
    <hyperlink ref="AC72" r:id="rId28"/>
    <hyperlink ref="AC79" r:id="rId29"/>
    <hyperlink ref="AC88" r:id="rId30"/>
    <hyperlink ref="AC153" r:id="rId31"/>
    <hyperlink ref="AC179" r:id="rId32"/>
    <hyperlink ref="AC182" r:id="rId33"/>
    <hyperlink ref="AC189" r:id="rId34"/>
    <hyperlink ref="AC106" r:id="rId35"/>
  </hyperlinks>
  <pageMargins left="0.7" right="0.7" top="0.75" bottom="0.75" header="0.3" footer="0.3"/>
  <pageSetup paperSize="9" orientation="portrait" r:id="rId3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AVP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dcterms:created xsi:type="dcterms:W3CDTF">2019-10-02T11:47:21Z</dcterms:created>
  <dcterms:modified xsi:type="dcterms:W3CDTF">2019-10-02T11:48:42Z</dcterms:modified>
</cp:coreProperties>
</file>