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3"/>
  </bookViews>
  <sheets>
    <sheet name="Calcul marge simplifié" sheetId="7" r:id="rId1"/>
    <sheet name="Saisie produit" sheetId="3" r:id="rId2"/>
    <sheet name="Glossaire" sheetId="1" r:id="rId3"/>
    <sheet name="Catalogue" sheetId="2" r:id="rId4"/>
  </sheets>
  <functionGroups builtInGroupCount="18"/>
  <definedNames>
    <definedName name="_xlnm._FilterDatabase" localSheetId="2" hidden="1">Glossaire!$B$1:$B$9</definedName>
    <definedName name="Alcatel">Glossaire!$A$17:$A$20</definedName>
    <definedName name="APPLE">Glossaire!$A$25:$A$29</definedName>
    <definedName name="APPLE_Ipod">Glossaire!#REF!</definedName>
    <definedName name="Apple_watch">Glossaire!$E$25:$E$31</definedName>
    <definedName name="ASUS">Glossaire!$A$40:$A$44</definedName>
    <definedName name="Blackview">Glossaire!$A$50</definedName>
    <definedName name="Blackview_series">Glossaire!$B$50:$B$56</definedName>
    <definedName name="CROSSCALL">Glossaire!$A$60:$A$61</definedName>
    <definedName name="Gamme_A">Glossaire!$C$113:$C$143</definedName>
    <definedName name="Gamme_Alcatel_1">Glossaire!$B$17</definedName>
    <definedName name="Gamme_Alcatel_3">Glossaire!$C$17:$C$18</definedName>
    <definedName name="Gamme_Autre">Glossaire!$G$113:$G$139</definedName>
    <definedName name="Gamme_J">Glossaire!$B$113:$B$121</definedName>
    <definedName name="Gamme_Note">Glossaire!$E$113:$E$122</definedName>
    <definedName name="Gamme_S">Glossaire!$D$113:$D$141</definedName>
    <definedName name="Gamme_Tab">Glossaire!$H$113:$H$132</definedName>
    <definedName name="Gamme_Z">Glossaire!$F$113:$F$118</definedName>
    <definedName name="GOOGLE">Glossaire!$A$67</definedName>
    <definedName name="HONOR">Glossaire!$A$78:$A$82</definedName>
    <definedName name="Honor_10_20">Glossaire!$C$78:$C$83</definedName>
    <definedName name="Honor_30">Glossaire!$B$78</definedName>
    <definedName name="Honor_6_7">Glossaire!$E$78:$E$84</definedName>
    <definedName name="Honor_8_9">Glossaire!$D$78:$D$88</definedName>
    <definedName name="Honor_View">Glossaire!$F$78:$F$79</definedName>
    <definedName name="HUAWEI">Glossaire!$A$92:$A$96</definedName>
    <definedName name="IDOL_Series">Glossaire!$D$17:$D$19</definedName>
    <definedName name="Iphone_11_12_13">Glossaire!$D$25:$D$36</definedName>
    <definedName name="Iphone_5_6">Glossaire!$B$25:$B$30</definedName>
    <definedName name="Iphone_7_8_x">Glossaire!$C$24:$C$32</definedName>
    <definedName name="MARQUE">Glossaire!$A$2:$A$14</definedName>
    <definedName name="Piece">Glossaire!$B$2:$B$9</definedName>
    <definedName name="Pixel">Glossaire!$B$67:$B$73</definedName>
    <definedName name="POP_Series">Glossaire!$E$17</definedName>
    <definedName name="ROG_Phone">Glossaire!$F$40:$F$42</definedName>
    <definedName name="SAMSUNG">Glossaire!$A$113:$A$119</definedName>
    <definedName name="Serie_Core">Glossaire!$B$60:$B$63</definedName>
    <definedName name="Série_Mate">Glossaire!$D$92:$D$101</definedName>
    <definedName name="Série_Nova">Glossaire!$E$92</definedName>
    <definedName name="Série_P">Glossaire!$B$92:$B$107</definedName>
    <definedName name="Série_Psmart">Glossaire!$C$92:$C$99</definedName>
    <definedName name="Serie_Trekker">Glossaire!$C$60</definedName>
    <definedName name="Série_Y">Glossaire!$F$92:$F$102</definedName>
    <definedName name="Zenfone">Glossaire!$B$40:$B$46</definedName>
    <definedName name="ZenFone_Live">Glossaire!$E$40</definedName>
    <definedName name="Zenfone_Max">Glossaire!$D$40:$D$46</definedName>
    <definedName name="Zenfone_Selfie">Glossaire!$C$40:$C$41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K3" i="2"/>
  <c r="L3" i="2" s="1"/>
  <c r="J4" i="2"/>
  <c r="K4" i="2"/>
  <c r="L4" i="2" s="1"/>
  <c r="H5" i="2"/>
  <c r="J5" i="2"/>
  <c r="K5" i="2"/>
  <c r="L5" i="2"/>
  <c r="J6" i="2"/>
  <c r="K6" i="2"/>
  <c r="L6" i="2" s="1"/>
  <c r="H6" i="2" s="1"/>
  <c r="J7" i="2"/>
  <c r="K7" i="2"/>
  <c r="L7" i="2" s="1"/>
  <c r="J8" i="2"/>
  <c r="K8" i="2"/>
  <c r="L8" i="2" s="1"/>
  <c r="J9" i="2"/>
  <c r="K9" i="2"/>
  <c r="L9" i="2" s="1"/>
  <c r="J10" i="2"/>
  <c r="K10" i="2"/>
  <c r="L10" i="2" s="1"/>
  <c r="J11" i="2"/>
  <c r="K11" i="2"/>
  <c r="L11" i="2" s="1"/>
  <c r="H11" i="2" s="1"/>
  <c r="J12" i="2"/>
  <c r="K12" i="2"/>
  <c r="L12" i="2" s="1"/>
  <c r="J13" i="2"/>
  <c r="K13" i="2"/>
  <c r="L13" i="2" s="1"/>
  <c r="J14" i="2"/>
  <c r="K14" i="2"/>
  <c r="L14" i="2" s="1"/>
  <c r="H14" i="2" s="1"/>
  <c r="J15" i="2"/>
  <c r="K15" i="2"/>
  <c r="L15" i="2" s="1"/>
  <c r="H15" i="2" s="1"/>
  <c r="J16" i="2"/>
  <c r="K16" i="2"/>
  <c r="L16" i="2" s="1"/>
  <c r="H16" i="2" s="1"/>
  <c r="J17" i="2"/>
  <c r="K17" i="2"/>
  <c r="L17" i="2"/>
  <c r="H17" i="2" s="1"/>
  <c r="J18" i="2"/>
  <c r="K18" i="2"/>
  <c r="L18" i="2" s="1"/>
  <c r="H18" i="2" s="1"/>
  <c r="J19" i="2"/>
  <c r="K19" i="2"/>
  <c r="L19" i="2" s="1"/>
  <c r="J20" i="2"/>
  <c r="K20" i="2"/>
  <c r="L20" i="2" s="1"/>
  <c r="J21" i="2"/>
  <c r="K21" i="2"/>
  <c r="L21" i="2" s="1"/>
  <c r="J22" i="2"/>
  <c r="K22" i="2"/>
  <c r="L22" i="2" s="1"/>
  <c r="J23" i="2"/>
  <c r="K23" i="2"/>
  <c r="L23" i="2" s="1"/>
  <c r="H23" i="2" s="1"/>
  <c r="J24" i="2"/>
  <c r="K24" i="2"/>
  <c r="L24" i="2"/>
  <c r="J25" i="2"/>
  <c r="K25" i="2"/>
  <c r="L25" i="2" s="1"/>
  <c r="J26" i="2"/>
  <c r="K26" i="2"/>
  <c r="L26" i="2" s="1"/>
  <c r="J27" i="2"/>
  <c r="K27" i="2"/>
  <c r="L27" i="2" s="1"/>
  <c r="J28" i="2"/>
  <c r="K28" i="2"/>
  <c r="L28" i="2"/>
  <c r="H28" i="2" s="1"/>
  <c r="J29" i="2"/>
  <c r="K29" i="2"/>
  <c r="L29" i="2" s="1"/>
  <c r="J30" i="2"/>
  <c r="K30" i="2"/>
  <c r="L30" i="2"/>
  <c r="H30" i="2" s="1"/>
  <c r="J31" i="2"/>
  <c r="K31" i="2"/>
  <c r="L31" i="2" s="1"/>
  <c r="J32" i="2"/>
  <c r="K32" i="2"/>
  <c r="L32" i="2" s="1"/>
  <c r="J33" i="2"/>
  <c r="K33" i="2"/>
  <c r="L33" i="2" s="1"/>
  <c r="J34" i="2"/>
  <c r="K34" i="2"/>
  <c r="L34" i="2" s="1"/>
  <c r="J35" i="2"/>
  <c r="K35" i="2"/>
  <c r="L35" i="2" s="1"/>
  <c r="H35" i="2" s="1"/>
  <c r="J36" i="2"/>
  <c r="K36" i="2"/>
  <c r="L36" i="2" s="1"/>
  <c r="J37" i="2"/>
  <c r="K37" i="2"/>
  <c r="L37" i="2" s="1"/>
  <c r="J38" i="2"/>
  <c r="K38" i="2"/>
  <c r="L38" i="2"/>
  <c r="H38" i="2" s="1"/>
  <c r="J39" i="2"/>
  <c r="K39" i="2"/>
  <c r="L39" i="2" s="1"/>
  <c r="J40" i="2"/>
  <c r="K40" i="2"/>
  <c r="L40" i="2" s="1"/>
  <c r="H40" i="2" s="1"/>
  <c r="J41" i="2"/>
  <c r="K41" i="2"/>
  <c r="L41" i="2" s="1"/>
  <c r="J42" i="2"/>
  <c r="K42" i="2"/>
  <c r="L42" i="2" s="1"/>
  <c r="J43" i="2"/>
  <c r="K43" i="2"/>
  <c r="L43" i="2" s="1"/>
  <c r="K2" i="2"/>
  <c r="L2" i="2" s="1"/>
  <c r="J2" i="2"/>
  <c r="H27" i="2" l="1"/>
  <c r="I5" i="2"/>
  <c r="I17" i="2"/>
  <c r="H26" i="2"/>
  <c r="H4" i="2"/>
  <c r="H39" i="2"/>
  <c r="H29" i="2"/>
  <c r="I29" i="2" s="1"/>
  <c r="H24" i="2"/>
  <c r="I24" i="2" s="1"/>
  <c r="H19" i="2"/>
  <c r="I19" i="2" s="1"/>
  <c r="H32" i="2"/>
  <c r="I32" i="2"/>
  <c r="H10" i="2"/>
  <c r="I10" i="2" s="1"/>
  <c r="H9" i="2"/>
  <c r="I9" i="2" s="1"/>
  <c r="H33" i="2"/>
  <c r="I33" i="2"/>
  <c r="H31" i="2"/>
  <c r="I31" i="2" s="1"/>
  <c r="H22" i="2"/>
  <c r="I22" i="2" s="1"/>
  <c r="H8" i="2"/>
  <c r="I8" i="2"/>
  <c r="H37" i="2"/>
  <c r="I37" i="2" s="1"/>
  <c r="H36" i="2"/>
  <c r="I36" i="2"/>
  <c r="H13" i="2"/>
  <c r="I13" i="2"/>
  <c r="H41" i="2"/>
  <c r="I41" i="2" s="1"/>
  <c r="H21" i="2"/>
  <c r="I21" i="2" s="1"/>
  <c r="H7" i="2"/>
  <c r="I7" i="2" s="1"/>
  <c r="H34" i="2"/>
  <c r="I34" i="2" s="1"/>
  <c r="H12" i="2"/>
  <c r="I12" i="2"/>
  <c r="H3" i="2"/>
  <c r="I3" i="2" s="1"/>
  <c r="H43" i="2"/>
  <c r="I43" i="2" s="1"/>
  <c r="H25" i="2"/>
  <c r="I25" i="2" s="1"/>
  <c r="H20" i="2"/>
  <c r="I20" i="2"/>
  <c r="I38" i="2"/>
  <c r="I26" i="2"/>
  <c r="I14" i="2"/>
  <c r="I40" i="2"/>
  <c r="I28" i="2"/>
  <c r="I16" i="2"/>
  <c r="I4" i="2"/>
  <c r="I35" i="2"/>
  <c r="I23" i="2"/>
  <c r="I11" i="2"/>
  <c r="I30" i="2"/>
  <c r="I18" i="2"/>
  <c r="I6" i="2"/>
  <c r="H42" i="2"/>
  <c r="I42" i="2" s="1"/>
  <c r="I39" i="2"/>
  <c r="I27" i="2"/>
  <c r="I15" i="2"/>
  <c r="H2" i="2"/>
  <c r="I2" i="2" s="1"/>
  <c r="M11" i="7"/>
  <c r="M12" i="7" s="1"/>
  <c r="G12" i="7" s="1"/>
  <c r="I12" i="7" s="1"/>
  <c r="M5" i="7"/>
  <c r="M6" i="7" s="1"/>
  <c r="M4" i="7"/>
  <c r="V12" i="3"/>
  <c r="O15" i="3"/>
  <c r="M7" i="7" l="1"/>
  <c r="G6" i="7" s="1"/>
  <c r="I6" i="7" s="1"/>
  <c r="V11" i="3"/>
  <c r="D24" i="3" l="1"/>
  <c r="V13" i="3" l="1"/>
  <c r="V14" i="3" s="1"/>
  <c r="V15" i="3" l="1"/>
  <c r="V16" i="3" l="1"/>
  <c r="J20" i="3"/>
</calcChain>
</file>

<file path=xl/sharedStrings.xml><?xml version="1.0" encoding="utf-8"?>
<sst xmlns="http://schemas.openxmlformats.org/spreadsheetml/2006/main" count="445" uniqueCount="402">
  <si>
    <t>APPLE</t>
  </si>
  <si>
    <t>SAMSUNG</t>
  </si>
  <si>
    <t>HUAWEI</t>
  </si>
  <si>
    <t>OPPO</t>
  </si>
  <si>
    <t>GOOGLE</t>
  </si>
  <si>
    <t>SONY</t>
  </si>
  <si>
    <t>HONOR</t>
  </si>
  <si>
    <t>MARQUE</t>
  </si>
  <si>
    <t>MODELE</t>
  </si>
  <si>
    <t>PX ACHAT HT</t>
  </si>
  <si>
    <t>TVA</t>
  </si>
  <si>
    <t>Iphone 6</t>
  </si>
  <si>
    <t>PIECE</t>
  </si>
  <si>
    <t>Connecteur de Charge</t>
  </si>
  <si>
    <t>Caméra Avant</t>
  </si>
  <si>
    <t>Caméra Arriere</t>
  </si>
  <si>
    <t>Batterie</t>
  </si>
  <si>
    <t>Vitre Arriere / Chassis</t>
  </si>
  <si>
    <t>Piece</t>
  </si>
  <si>
    <t>FORMULAIRE SAISIE PRODUIT</t>
  </si>
  <si>
    <t>Marque</t>
  </si>
  <si>
    <t xml:space="preserve">Modele : </t>
  </si>
  <si>
    <t xml:space="preserve">Piece : </t>
  </si>
  <si>
    <t xml:space="preserve">Px Achat HT : </t>
  </si>
  <si>
    <t>Prix Vente TTC</t>
  </si>
  <si>
    <t>Date</t>
  </si>
  <si>
    <t>Iphone 7</t>
  </si>
  <si>
    <t>Iphone 5S</t>
  </si>
  <si>
    <t>Iphone 5SE</t>
  </si>
  <si>
    <t>Iphone 6+</t>
  </si>
  <si>
    <t>Iphone 6s</t>
  </si>
  <si>
    <t>Iphone 6s+</t>
  </si>
  <si>
    <t>Iphone 7+</t>
  </si>
  <si>
    <t>Iphone 8</t>
  </si>
  <si>
    <t>Iphone 8+</t>
  </si>
  <si>
    <t>Iphone X</t>
  </si>
  <si>
    <t>Iphone XR</t>
  </si>
  <si>
    <t>Iphone XS</t>
  </si>
  <si>
    <t>Ipnoe XS Max</t>
  </si>
  <si>
    <t>Iphone 11</t>
  </si>
  <si>
    <t>Iphone 11Pro</t>
  </si>
  <si>
    <t>Iphone 11 Pro Max</t>
  </si>
  <si>
    <t>iphone SE2</t>
  </si>
  <si>
    <t>Iphone 12</t>
  </si>
  <si>
    <t>Iphone 12 mini</t>
  </si>
  <si>
    <t>Iphone 12 Pro</t>
  </si>
  <si>
    <t>Iphone 12 Pro max</t>
  </si>
  <si>
    <t>Iphone 13</t>
  </si>
  <si>
    <t>Iphone 13 mini</t>
  </si>
  <si>
    <t>Iphone 13 Pro</t>
  </si>
  <si>
    <t>Iphone 13 Pro Max</t>
  </si>
  <si>
    <t>Apple 7/8/X</t>
  </si>
  <si>
    <t>Apple 11/12/13</t>
  </si>
  <si>
    <t>Iphone 5/6</t>
  </si>
  <si>
    <t>Autre</t>
  </si>
  <si>
    <t>Apple watch</t>
  </si>
  <si>
    <t>Ipod</t>
  </si>
  <si>
    <t>Serie 5 (44mm)</t>
  </si>
  <si>
    <t>Serie 4 (44mm)</t>
  </si>
  <si>
    <t>Serie 5 (40mm)</t>
  </si>
  <si>
    <t>Serie 4 (40mm)</t>
  </si>
  <si>
    <t>Serie 2 (42mm)</t>
  </si>
  <si>
    <t>Serie 1 (42mm)</t>
  </si>
  <si>
    <t>Serie 1 (38mm)</t>
  </si>
  <si>
    <t xml:space="preserve">Gamme : </t>
  </si>
  <si>
    <t>Gamme</t>
  </si>
  <si>
    <t>Gamme J</t>
  </si>
  <si>
    <t>Gamme A</t>
  </si>
  <si>
    <t>Gamme S</t>
  </si>
  <si>
    <t>Gamme Note</t>
  </si>
  <si>
    <t>J6+ 2018 (J610F)</t>
  </si>
  <si>
    <t>J6 2018 (J600F)</t>
  </si>
  <si>
    <t>J4+ 2018 (J415F)</t>
  </si>
  <si>
    <t>J2 2018 (J250f)</t>
  </si>
  <si>
    <t>J7 2017(J730F)</t>
  </si>
  <si>
    <t>J5 2017 (J530F)</t>
  </si>
  <si>
    <t>J3 2017 (J330F)</t>
  </si>
  <si>
    <t>J3 2016 (J320F)</t>
  </si>
  <si>
    <t>Autres</t>
  </si>
  <si>
    <t>A80 (A805F)</t>
  </si>
  <si>
    <t>A72 (A725F)</t>
  </si>
  <si>
    <t>A71 (A715F)</t>
  </si>
  <si>
    <t>A70 (A705F)</t>
  </si>
  <si>
    <t>A52S 5G (A5288)</t>
  </si>
  <si>
    <t>A52 5G (A5268)</t>
  </si>
  <si>
    <t>A51 (A515F)</t>
  </si>
  <si>
    <t>A50 (A505F)</t>
  </si>
  <si>
    <t>A42 5G (A4268)</t>
  </si>
  <si>
    <t>A41 (A415F)</t>
  </si>
  <si>
    <t>A40 (A405F)</t>
  </si>
  <si>
    <t>A32 5G (A3268)</t>
  </si>
  <si>
    <t>A32 4G (A325F)</t>
  </si>
  <si>
    <t>A31 (A315F)</t>
  </si>
  <si>
    <t>A22 5G (A2268)</t>
  </si>
  <si>
    <t>A22 4G (A225F)</t>
  </si>
  <si>
    <t>A21s (A217F)</t>
  </si>
  <si>
    <t>A20e (A202F</t>
  </si>
  <si>
    <t>A12 (A125F)</t>
  </si>
  <si>
    <t>A10 (A105F)</t>
  </si>
  <si>
    <t>A03s (A307G)</t>
  </si>
  <si>
    <t>A02S (A025G)</t>
  </si>
  <si>
    <t>A02 (A025F)</t>
  </si>
  <si>
    <t>A30s (A307F)</t>
  </si>
  <si>
    <t>A30 (A305F)</t>
  </si>
  <si>
    <t>A20F (A207F)</t>
  </si>
  <si>
    <t>A20 (A205F)</t>
  </si>
  <si>
    <t>A12 (A127F)</t>
  </si>
  <si>
    <t>A11 (A115F)</t>
  </si>
  <si>
    <t>A10s (A107F)</t>
  </si>
  <si>
    <t xml:space="preserve">S21 5G (G9918) </t>
  </si>
  <si>
    <t xml:space="preserve">S21 FE (G9908) </t>
  </si>
  <si>
    <t xml:space="preserve">S20 FE 5G (G7818) </t>
  </si>
  <si>
    <t xml:space="preserve">S20 FE (G780F) </t>
  </si>
  <si>
    <t xml:space="preserve">S10+ (G975F) </t>
  </si>
  <si>
    <t xml:space="preserve">S10 5G (G9778) </t>
  </si>
  <si>
    <t xml:space="preserve">S10 (G973F) </t>
  </si>
  <si>
    <t xml:space="preserve">S10e (G970F) </t>
  </si>
  <si>
    <t xml:space="preserve">S10 Lite (G770F) </t>
  </si>
  <si>
    <t xml:space="preserve">S9+ (G965F) </t>
  </si>
  <si>
    <t xml:space="preserve">S9 (G960F) </t>
  </si>
  <si>
    <t xml:space="preserve">S8+ (G955F) </t>
  </si>
  <si>
    <t>S21 Ultra 5G (G9988)</t>
  </si>
  <si>
    <t xml:space="preserve">S20 (G980F/G9818) </t>
  </si>
  <si>
    <t>S20 Ultra (G9888/G9888Z)</t>
  </si>
  <si>
    <t xml:space="preserve">S8 (G950F) </t>
  </si>
  <si>
    <t xml:space="preserve">S7 edge (G935F) </t>
  </si>
  <si>
    <t xml:space="preserve">S7 (G930F) </t>
  </si>
  <si>
    <t xml:space="preserve">S6 edge + (G928F) </t>
  </si>
  <si>
    <t xml:space="preserve">S6 edge (G925F) </t>
  </si>
  <si>
    <t xml:space="preserve">S6 (G920F) </t>
  </si>
  <si>
    <t xml:space="preserve">S5 mini (G800F) </t>
  </si>
  <si>
    <t xml:space="preserve">S5 (G900FJ </t>
  </si>
  <si>
    <t xml:space="preserve">S4 mini (19195) </t>
  </si>
  <si>
    <t xml:space="preserve">S4 (19505) </t>
  </si>
  <si>
    <t xml:space="preserve">S3 (19300) </t>
  </si>
  <si>
    <t>Note 20 Ultra (N985F/9868]</t>
  </si>
  <si>
    <t>Note 10+ (N975F)</t>
  </si>
  <si>
    <t>Note 20 (N980F)</t>
  </si>
  <si>
    <t>Note 10 Lite (N770F)</t>
  </si>
  <si>
    <t xml:space="preserve">Note 10 (N970F) </t>
  </si>
  <si>
    <t>Note 9 (N960F)</t>
  </si>
  <si>
    <t>Note 4 (N910F]</t>
  </si>
  <si>
    <t>Note 8 (N950F)</t>
  </si>
  <si>
    <t>Note 3 (N9005)</t>
  </si>
  <si>
    <t>Gamme Z</t>
  </si>
  <si>
    <t xml:space="preserve">Fold (F900F) </t>
  </si>
  <si>
    <t xml:space="preserve">Z Fold 2 (F916B) </t>
  </si>
  <si>
    <t>Z Fold 3 5G (F926B)</t>
  </si>
  <si>
    <t>Z Flip 3 5G (F711B)</t>
  </si>
  <si>
    <t xml:space="preserve">Z Flip (F700F) </t>
  </si>
  <si>
    <t>S20+ (G985F/G9868)</t>
  </si>
  <si>
    <t xml:space="preserve">S21+ 5G (G9968) </t>
  </si>
  <si>
    <t xml:space="preserve">M51 (M515F) </t>
  </si>
  <si>
    <t xml:space="preserve">M31 (M315F) </t>
  </si>
  <si>
    <t xml:space="preserve">M30S (M307F) </t>
  </si>
  <si>
    <t xml:space="preserve">M21 (M215F) </t>
  </si>
  <si>
    <t xml:space="preserve">M20 (M205F) </t>
  </si>
  <si>
    <t xml:space="preserve">M11 (M115F) </t>
  </si>
  <si>
    <t xml:space="preserve">A9 2018 (A920F) </t>
  </si>
  <si>
    <t xml:space="preserve">A8+ 2018 (A730F) </t>
  </si>
  <si>
    <t xml:space="preserve">A8 2018 (A530F) </t>
  </si>
  <si>
    <t xml:space="preserve">A7 2018 (A750F) </t>
  </si>
  <si>
    <t xml:space="preserve">A6+ 2018 (A605FJ </t>
  </si>
  <si>
    <t xml:space="preserve">A6 2018 (A600F) </t>
  </si>
  <si>
    <t xml:space="preserve">A5 2017 (A520F) </t>
  </si>
  <si>
    <t xml:space="preserve">A5 2016 (A510F) </t>
  </si>
  <si>
    <t xml:space="preserve">A3 2017 (A320F) </t>
  </si>
  <si>
    <t xml:space="preserve">A3 2016 (A310F) </t>
  </si>
  <si>
    <t xml:space="preserve">A3 (A300F) </t>
  </si>
  <si>
    <t xml:space="preserve">Xcover 3 (G388F) </t>
  </si>
  <si>
    <t>Xcover 4s (G398F)</t>
  </si>
  <si>
    <t>Xcover 4 (G390F)</t>
  </si>
  <si>
    <t>Xcover 5 (G525F)</t>
  </si>
  <si>
    <t>Core Prime (G360F)</t>
  </si>
  <si>
    <t>Grand Prime VE (G531F)</t>
  </si>
  <si>
    <t>Grand Prime (G530F)</t>
  </si>
  <si>
    <t>Grand Neo Plus (190601)</t>
  </si>
  <si>
    <t>Core Prime VE (G361F)</t>
  </si>
  <si>
    <t xml:space="preserve">Marge </t>
  </si>
  <si>
    <t>PV Charge Deduite</t>
  </si>
  <si>
    <t>% Marge Produit</t>
  </si>
  <si>
    <t>Charge Sur Vente TTC</t>
  </si>
  <si>
    <t>Colonne1</t>
  </si>
  <si>
    <t>Colonne5</t>
  </si>
  <si>
    <t>Iphone_5_6</t>
  </si>
  <si>
    <t>Iphone_7_8_X</t>
  </si>
  <si>
    <t>Iphone_11_12_13</t>
  </si>
  <si>
    <t>Prix Achat TTC</t>
  </si>
  <si>
    <t xml:space="preserve">Px Achat TTC : </t>
  </si>
  <si>
    <t>Bénefice</t>
  </si>
  <si>
    <t>Marge en %</t>
  </si>
  <si>
    <t>Px Vente Client</t>
  </si>
  <si>
    <t>Prix Vente HT</t>
  </si>
  <si>
    <t>CALCUL SIMPLIFIE DE MARGE</t>
  </si>
  <si>
    <t>Prix Achat HT</t>
  </si>
  <si>
    <t>Prix Vente Client</t>
  </si>
  <si>
    <t>Marge</t>
  </si>
  <si>
    <t>%Marge</t>
  </si>
  <si>
    <t>A Partir D'un Prix HT</t>
  </si>
  <si>
    <t>Charge sur Vente TTC</t>
  </si>
  <si>
    <t>A Partir D'un Prix TTC</t>
  </si>
  <si>
    <t>Tarif Horaire : 40 Euros</t>
  </si>
  <si>
    <t>Vente de Produit avec montage ==&gt; Marge &gt; 60%</t>
  </si>
  <si>
    <t>Vente de Produit seul (Coque, Accessoires, chargeur, etccc)    ==&gt; Marge &gt; 45%</t>
  </si>
  <si>
    <t>Marge en €</t>
  </si>
  <si>
    <t>PX ACHAT TTC</t>
  </si>
  <si>
    <t>Lentille Camera</t>
  </si>
  <si>
    <t>ZenFone</t>
  </si>
  <si>
    <t>Zenfone 6 (ZS630KL)</t>
  </si>
  <si>
    <t>ZenFone 5 Lite (ZC600KL)</t>
  </si>
  <si>
    <t>ZenFone 5 (ZE620KL)</t>
  </si>
  <si>
    <t>ZenFone 4 (ZE554KL)</t>
  </si>
  <si>
    <t>ZenFone 3 (ZE552KL)</t>
  </si>
  <si>
    <t>ZenFone 3 (ZE520KL)</t>
  </si>
  <si>
    <t>ZenFone Zoom S (ZE553KL)</t>
  </si>
  <si>
    <t>Zenfone 4 Selfie Pro (ZD552KL)</t>
  </si>
  <si>
    <t>ZenFone 4 Selfie (ZD553KL)</t>
  </si>
  <si>
    <t>ZenFone Max Pro M2 (ZB631KL)</t>
  </si>
  <si>
    <t>Zenfone Max M2</t>
  </si>
  <si>
    <t>ZenFone Max Pro M1 (ZB601KL/ZB602KL)</t>
  </si>
  <si>
    <t>ZenFone Max Plus M1 (ZB570TL)</t>
  </si>
  <si>
    <t>ZenFone 4 Max Plus (ZC554KL)</t>
  </si>
  <si>
    <t>ZenFone 4 Max (ZC520KL)</t>
  </si>
  <si>
    <t>ZenFone 3 Max (ZC553KL)</t>
  </si>
  <si>
    <t>ZenFone Live (ZB501KL)</t>
  </si>
  <si>
    <t>ROG Phone</t>
  </si>
  <si>
    <t>ROG Phone III</t>
  </si>
  <si>
    <t>ROG Phone II</t>
  </si>
  <si>
    <t>ASUS</t>
  </si>
  <si>
    <t>Apple_watch</t>
  </si>
  <si>
    <t>Gamme_J</t>
  </si>
  <si>
    <t>Gamme_A</t>
  </si>
  <si>
    <t>Gamme_S</t>
  </si>
  <si>
    <t>Gamme_Note</t>
  </si>
  <si>
    <t>Gamme_Tab</t>
  </si>
  <si>
    <t>Gamme_Z</t>
  </si>
  <si>
    <t>Gamme_Autre</t>
  </si>
  <si>
    <t>Tab A 10.5 (T590/T595)</t>
  </si>
  <si>
    <t>Tab A 10.1 (T580/T585)</t>
  </si>
  <si>
    <t>Tab A 10.1 (T510/T515)</t>
  </si>
  <si>
    <t>Tab A 9.7 (T550/T555)</t>
  </si>
  <si>
    <t>Tab A 8.0 (T380)</t>
  </si>
  <si>
    <t>Tab A 8.0 (T290/T295)</t>
  </si>
  <si>
    <t>Tab A7 Lite (T220/T225)</t>
  </si>
  <si>
    <t>Tab S7+ (T970/T976)</t>
  </si>
  <si>
    <t>Tab S7 11.0 (T870-T875)</t>
  </si>
  <si>
    <t>Tab S6 Lite (P610/P615)</t>
  </si>
  <si>
    <t>Tab S6 10.5 (T860/T865)</t>
  </si>
  <si>
    <t>Tab S5e 10.5 (T720/T725)</t>
  </si>
  <si>
    <t>Tab S2 9.7 (T810/T815)</t>
  </si>
  <si>
    <t>Tab Active Pro 10.1 (T540-T545)</t>
  </si>
  <si>
    <t>Tab Active 3 (T570/T575)</t>
  </si>
  <si>
    <t>Tab Active 2 8.0 (T390-T395)</t>
  </si>
  <si>
    <t>Tab E 9.6 (T560/T561)</t>
  </si>
  <si>
    <t>Tab 4 10.1 (T530/T535)</t>
  </si>
  <si>
    <t>Tab 3 10.1 (P5210/P5220)</t>
  </si>
  <si>
    <t>Tab 3 8.0 (T310/T315)</t>
  </si>
  <si>
    <t>ZenFone_Selfie</t>
  </si>
  <si>
    <t>ZenFone_Max</t>
  </si>
  <si>
    <t>ZenFone_Live</t>
  </si>
  <si>
    <t>ROG_Phone</t>
  </si>
  <si>
    <t>Zenfone</t>
  </si>
  <si>
    <t>Gamme Alcatel 1</t>
  </si>
  <si>
    <t>Alcatel 1</t>
  </si>
  <si>
    <t>Gamme Alcatel 3</t>
  </si>
  <si>
    <t>Alcatel 3 (5052D/5053D)</t>
  </si>
  <si>
    <t>Alcatel 3C (5026D)</t>
  </si>
  <si>
    <t>IDOL Series</t>
  </si>
  <si>
    <t>Idol 5 (OT6058D)</t>
  </si>
  <si>
    <t>Idol 4 (OT6055)</t>
  </si>
  <si>
    <t>Idol 3 4.7'' (OT6039)</t>
  </si>
  <si>
    <t>POP Series</t>
  </si>
  <si>
    <t>POP 4S (OT5095)</t>
  </si>
  <si>
    <t>ALCATEL</t>
  </si>
  <si>
    <t>Gamme_Alcatel_1</t>
  </si>
  <si>
    <t>Gamme_Alcatel_3</t>
  </si>
  <si>
    <t>IDOL_Series</t>
  </si>
  <si>
    <t>POP_Series</t>
  </si>
  <si>
    <t>A80 Pro</t>
  </si>
  <si>
    <t>A80 Plus</t>
  </si>
  <si>
    <t>A80</t>
  </si>
  <si>
    <t>A70</t>
  </si>
  <si>
    <t>A60 Pro</t>
  </si>
  <si>
    <t>A60</t>
  </si>
  <si>
    <t>BV5500</t>
  </si>
  <si>
    <t>Blackview</t>
  </si>
  <si>
    <t>Blackview_series</t>
  </si>
  <si>
    <t>Blackview_Series</t>
  </si>
  <si>
    <t>BLACKVIEW</t>
  </si>
  <si>
    <t>Série Core</t>
  </si>
  <si>
    <t>Core-M5</t>
  </si>
  <si>
    <t>Core-M4 Go</t>
  </si>
  <si>
    <t>Core-M4</t>
  </si>
  <si>
    <t>Core-X4</t>
  </si>
  <si>
    <t>Série Trekker</t>
  </si>
  <si>
    <t>Trekker-S1</t>
  </si>
  <si>
    <t>CROSSCALL</t>
  </si>
  <si>
    <t>Serie_Core</t>
  </si>
  <si>
    <t>Serie_Trekker</t>
  </si>
  <si>
    <t>Pixel</t>
  </si>
  <si>
    <t>Pixel 6</t>
  </si>
  <si>
    <t>Pixel 5</t>
  </si>
  <si>
    <t>Pixel 4A</t>
  </si>
  <si>
    <t>Pixel 4 XL</t>
  </si>
  <si>
    <t>Pixel 4</t>
  </si>
  <si>
    <t>Pixel 3A XL</t>
  </si>
  <si>
    <t>Pixel 3A</t>
  </si>
  <si>
    <t>Honor 30</t>
  </si>
  <si>
    <t>Honor 30i</t>
  </si>
  <si>
    <t>Honor 10/20</t>
  </si>
  <si>
    <t>Honor 20 Lite</t>
  </si>
  <si>
    <t>Honor 20</t>
  </si>
  <si>
    <t>Honor 20 Pro</t>
  </si>
  <si>
    <t>Honor 10X Lite</t>
  </si>
  <si>
    <t>Honor 10</t>
  </si>
  <si>
    <t>Honor 10 Lite</t>
  </si>
  <si>
    <t>Honor 8/9</t>
  </si>
  <si>
    <t>Honor 9</t>
  </si>
  <si>
    <t>Honor 9 Lite</t>
  </si>
  <si>
    <t>Honor 9A</t>
  </si>
  <si>
    <t>Honor 9X</t>
  </si>
  <si>
    <t>Honor 9X Lite</t>
  </si>
  <si>
    <t>Honor 9X Pro</t>
  </si>
  <si>
    <t>Honor 8</t>
  </si>
  <si>
    <t>Honor 8 Lite</t>
  </si>
  <si>
    <t>Honor 8A</t>
  </si>
  <si>
    <t>Honor 8S</t>
  </si>
  <si>
    <t>Honor 8X</t>
  </si>
  <si>
    <t>Honor 6/7</t>
  </si>
  <si>
    <t>Honor 7X</t>
  </si>
  <si>
    <t>Honor 7S</t>
  </si>
  <si>
    <t>Honor 7A</t>
  </si>
  <si>
    <t>Honor 7</t>
  </si>
  <si>
    <t>Honor 6C</t>
  </si>
  <si>
    <t>Honor 6C Pro</t>
  </si>
  <si>
    <t>Honor 6X</t>
  </si>
  <si>
    <t>Honor View</t>
  </si>
  <si>
    <t>Honor View 20</t>
  </si>
  <si>
    <t>Honor View 10</t>
  </si>
  <si>
    <t>Honor_30</t>
  </si>
  <si>
    <t>Honor_10_20</t>
  </si>
  <si>
    <t>Honor_8_9</t>
  </si>
  <si>
    <t>Honor_6_7</t>
  </si>
  <si>
    <t>Honor_View</t>
  </si>
  <si>
    <t>Série P</t>
  </si>
  <si>
    <t>P40 Pro Plus</t>
  </si>
  <si>
    <t>P40 Pro</t>
  </si>
  <si>
    <t>P40</t>
  </si>
  <si>
    <t>P40 Lite E</t>
  </si>
  <si>
    <t>P40 Lite 5G</t>
  </si>
  <si>
    <t>P40 Lite</t>
  </si>
  <si>
    <t>P30 Pro</t>
  </si>
  <si>
    <t>P30 Lite XL/New Edition</t>
  </si>
  <si>
    <t>P30 Lite</t>
  </si>
  <si>
    <t>P30</t>
  </si>
  <si>
    <t>P20 Pro</t>
  </si>
  <si>
    <t>P20 Lite</t>
  </si>
  <si>
    <t>P20</t>
  </si>
  <si>
    <t>P10 Lite</t>
  </si>
  <si>
    <t>P10</t>
  </si>
  <si>
    <t>P8 Lite 2017</t>
  </si>
  <si>
    <t>Série P smart</t>
  </si>
  <si>
    <t>P smart S</t>
  </si>
  <si>
    <t>P Smart 2021</t>
  </si>
  <si>
    <t>P smart 2020</t>
  </si>
  <si>
    <t>P smart+ 2019</t>
  </si>
  <si>
    <t>P smart 2019</t>
  </si>
  <si>
    <t>P smart Z</t>
  </si>
  <si>
    <t>P smart+</t>
  </si>
  <si>
    <t>P smart</t>
  </si>
  <si>
    <t>Série Mate</t>
  </si>
  <si>
    <t>Mate 40 Pro</t>
  </si>
  <si>
    <t>Mate 30 Pro</t>
  </si>
  <si>
    <t>Mate 20 X</t>
  </si>
  <si>
    <t>Mate 20 Pro</t>
  </si>
  <si>
    <t>Mate 20 Lite</t>
  </si>
  <si>
    <t>Mate 20</t>
  </si>
  <si>
    <t>Mate 10 Pro</t>
  </si>
  <si>
    <t>Mate 10 Lite</t>
  </si>
  <si>
    <t>Mate 10</t>
  </si>
  <si>
    <t>Mate 9</t>
  </si>
  <si>
    <t>Série Nova</t>
  </si>
  <si>
    <t>Nova 5T</t>
  </si>
  <si>
    <t>Série Y</t>
  </si>
  <si>
    <t>Y8p</t>
  </si>
  <si>
    <t>Y6s</t>
  </si>
  <si>
    <t>Y6p</t>
  </si>
  <si>
    <t>Y5p</t>
  </si>
  <si>
    <t>Y7 2019</t>
  </si>
  <si>
    <t>Y6 2019</t>
  </si>
  <si>
    <t>Y5 2019</t>
  </si>
  <si>
    <t>Y7 2018</t>
  </si>
  <si>
    <t>Y6 2018</t>
  </si>
  <si>
    <t>Y5 2018</t>
  </si>
  <si>
    <t>Y6 Pro 2017</t>
  </si>
  <si>
    <t>Série_P</t>
  </si>
  <si>
    <t>Série_Psmart</t>
  </si>
  <si>
    <t>Série_Mate</t>
  </si>
  <si>
    <t>Série_Nova</t>
  </si>
  <si>
    <t>Série_Y</t>
  </si>
  <si>
    <t>Ecran Generique</t>
  </si>
  <si>
    <t>Ecran Original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</si>
</sst>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48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41414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indexed="64"/>
      </top>
      <bottom style="thin">
        <color theme="4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0" fillId="2" borderId="0" xfId="0" applyFont="1" applyFill="1"/>
    <xf numFmtId="0" fontId="3" fillId="2" borderId="0" xfId="0" applyFont="1" applyFill="1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ont="1" applyFill="1" applyBorder="1" applyAlignment="1"/>
    <xf numFmtId="0" fontId="0" fillId="2" borderId="0" xfId="0" applyFill="1" applyBorder="1" applyAlignment="1"/>
    <xf numFmtId="0" fontId="0" fillId="0" borderId="5" xfId="0" applyBorder="1"/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 vertical="center"/>
    </xf>
    <xf numFmtId="164" fontId="0" fillId="0" borderId="0" xfId="0" applyNumberFormat="1"/>
    <xf numFmtId="44" fontId="0" fillId="0" borderId="0" xfId="1" applyFont="1"/>
    <xf numFmtId="9" fontId="11" fillId="0" borderId="0" xfId="2" applyFont="1"/>
    <xf numFmtId="0" fontId="0" fillId="0" borderId="0" xfId="0" applyBorder="1"/>
    <xf numFmtId="0" fontId="0" fillId="0" borderId="0" xfId="0" applyAlignment="1">
      <alignment horizontal="center"/>
    </xf>
    <xf numFmtId="0" fontId="10" fillId="0" borderId="0" xfId="0" applyFont="1" applyAlignment="1">
      <alignment horizontal="left"/>
    </xf>
    <xf numFmtId="2" fontId="3" fillId="3" borderId="1" xfId="0" applyNumberFormat="1" applyFont="1" applyFill="1" applyBorder="1" applyAlignment="1">
      <alignment horizontal="center"/>
    </xf>
    <xf numFmtId="0" fontId="0" fillId="7" borderId="0" xfId="0" applyFill="1" applyBorder="1"/>
    <xf numFmtId="0" fontId="14" fillId="7" borderId="0" xfId="0" applyFont="1" applyFill="1" applyBorder="1"/>
    <xf numFmtId="165" fontId="3" fillId="7" borderId="0" xfId="0" applyNumberFormat="1" applyFont="1" applyFill="1" applyBorder="1" applyAlignment="1">
      <alignment horizontal="center"/>
    </xf>
    <xf numFmtId="0" fontId="14" fillId="7" borderId="0" xfId="0" applyFont="1" applyFill="1" applyBorder="1" applyAlignment="1">
      <alignment horizontal="center"/>
    </xf>
    <xf numFmtId="10" fontId="3" fillId="7" borderId="0" xfId="0" applyNumberFormat="1" applyFont="1" applyFill="1" applyBorder="1" applyAlignment="1">
      <alignment horizontal="center"/>
    </xf>
    <xf numFmtId="0" fontId="0" fillId="7" borderId="11" xfId="0" applyFill="1" applyBorder="1"/>
    <xf numFmtId="0" fontId="0" fillId="7" borderId="13" xfId="0" applyFill="1" applyBorder="1"/>
    <xf numFmtId="0" fontId="0" fillId="7" borderId="14" xfId="0" applyFill="1" applyBorder="1"/>
    <xf numFmtId="0" fontId="0" fillId="7" borderId="10" xfId="0" applyFill="1" applyBorder="1"/>
    <xf numFmtId="0" fontId="0" fillId="7" borderId="12" xfId="0" applyFill="1" applyBorder="1"/>
    <xf numFmtId="0" fontId="0" fillId="9" borderId="9" xfId="0" applyFill="1" applyBorder="1"/>
    <xf numFmtId="0" fontId="0" fillId="6" borderId="11" xfId="0" applyFill="1" applyBorder="1"/>
    <xf numFmtId="165" fontId="3" fillId="8" borderId="6" xfId="0" applyNumberFormat="1" applyFont="1" applyFill="1" applyBorder="1" applyAlignment="1" applyProtection="1">
      <alignment horizontal="center"/>
      <protection locked="0"/>
    </xf>
    <xf numFmtId="0" fontId="16" fillId="0" borderId="0" xfId="0" applyFont="1"/>
    <xf numFmtId="0" fontId="10" fillId="0" borderId="0" xfId="0" applyFont="1"/>
    <xf numFmtId="0" fontId="0" fillId="0" borderId="15" xfId="0" applyBorder="1"/>
    <xf numFmtId="0" fontId="10" fillId="0" borderId="0" xfId="0" applyFont="1" applyBorder="1" applyAlignment="1">
      <alignment horizontal="left"/>
    </xf>
    <xf numFmtId="44" fontId="0" fillId="0" borderId="15" xfId="1" applyFont="1" applyBorder="1"/>
    <xf numFmtId="164" fontId="0" fillId="0" borderId="15" xfId="0" applyNumberFormat="1" applyBorder="1"/>
    <xf numFmtId="9" fontId="11" fillId="0" borderId="15" xfId="2" applyFont="1" applyBorder="1"/>
    <xf numFmtId="0" fontId="17" fillId="10" borderId="16" xfId="0" applyFont="1" applyFill="1" applyBorder="1" applyAlignment="1">
      <alignment horizontal="center"/>
    </xf>
    <xf numFmtId="44" fontId="0" fillId="9" borderId="0" xfId="1" applyFont="1" applyFill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44" fontId="0" fillId="4" borderId="0" xfId="1" applyFont="1" applyFill="1" applyAlignment="1">
      <alignment horizontal="center" vertical="center"/>
    </xf>
    <xf numFmtId="10" fontId="0" fillId="7" borderId="0" xfId="0" applyNumberFormat="1" applyFont="1" applyFill="1" applyBorder="1" applyAlignment="1">
      <alignment horizontal="center"/>
    </xf>
    <xf numFmtId="0" fontId="17" fillId="10" borderId="17" xfId="0" applyFont="1" applyFill="1" applyBorder="1"/>
    <xf numFmtId="49" fontId="0" fillId="11" borderId="21" xfId="0" applyNumberFormat="1" applyFont="1" applyFill="1" applyBorder="1"/>
    <xf numFmtId="0" fontId="0" fillId="0" borderId="21" xfId="0" applyFont="1" applyBorder="1"/>
    <xf numFmtId="0" fontId="0" fillId="11" borderId="21" xfId="0" applyFont="1" applyFill="1" applyBorder="1"/>
    <xf numFmtId="0" fontId="0" fillId="11" borderId="20" xfId="0" applyFont="1" applyFill="1" applyBorder="1"/>
    <xf numFmtId="0" fontId="17" fillId="10" borderId="22" xfId="0" applyFont="1" applyFill="1" applyBorder="1"/>
    <xf numFmtId="0" fontId="0" fillId="11" borderId="23" xfId="0" applyFont="1" applyFill="1" applyBorder="1"/>
    <xf numFmtId="0" fontId="0" fillId="0" borderId="23" xfId="0" applyFont="1" applyBorder="1"/>
    <xf numFmtId="0" fontId="0" fillId="0" borderId="20" xfId="0" applyFont="1" applyBorder="1"/>
    <xf numFmtId="0" fontId="0" fillId="0" borderId="17" xfId="0" applyFont="1" applyBorder="1"/>
    <xf numFmtId="0" fontId="0" fillId="11" borderId="18" xfId="0" applyFont="1" applyFill="1" applyBorder="1"/>
    <xf numFmtId="0" fontId="0" fillId="0" borderId="18" xfId="0" applyFont="1" applyBorder="1"/>
    <xf numFmtId="0" fontId="18" fillId="0" borderId="0" xfId="0" applyFont="1" applyAlignment="1">
      <alignment horizontal="left" vertical="center" wrapText="1"/>
    </xf>
    <xf numFmtId="0" fontId="0" fillId="0" borderId="0" xfId="0" applyFill="1"/>
    <xf numFmtId="0" fontId="0" fillId="11" borderId="24" xfId="0" applyFont="1" applyFill="1" applyBorder="1"/>
    <xf numFmtId="0" fontId="0" fillId="0" borderId="24" xfId="0" applyFont="1" applyBorder="1"/>
    <xf numFmtId="0" fontId="0" fillId="0" borderId="21" xfId="0" applyFont="1" applyFill="1" applyBorder="1"/>
    <xf numFmtId="0" fontId="0" fillId="11" borderId="19" xfId="0" applyFont="1" applyFill="1" applyBorder="1"/>
    <xf numFmtId="0" fontId="0" fillId="0" borderId="0" xfId="0" applyNumberFormat="1" applyAlignment="1">
      <alignment horizontal="center"/>
    </xf>
    <xf numFmtId="0" fontId="17" fillId="10" borderId="25" xfId="0" applyFont="1" applyFill="1" applyBorder="1"/>
    <xf numFmtId="0" fontId="0" fillId="11" borderId="26" xfId="0" applyFont="1" applyFill="1" applyBorder="1"/>
    <xf numFmtId="0" fontId="0" fillId="11" borderId="17" xfId="0" applyFont="1" applyFill="1" applyBorder="1"/>
    <xf numFmtId="0" fontId="0" fillId="11" borderId="0" xfId="0" applyFont="1" applyFill="1" applyBorder="1"/>
    <xf numFmtId="0" fontId="0" fillId="11" borderId="1" xfId="0" applyFont="1" applyFill="1" applyBorder="1"/>
    <xf numFmtId="0" fontId="0" fillId="0" borderId="1" xfId="0" applyFont="1" applyBorder="1"/>
    <xf numFmtId="0" fontId="0" fillId="11" borderId="2" xfId="0" applyFont="1" applyFill="1" applyBorder="1"/>
    <xf numFmtId="0" fontId="0" fillId="0" borderId="2" xfId="0" applyFont="1" applyBorder="1"/>
    <xf numFmtId="0" fontId="0" fillId="0" borderId="1" xfId="0" applyFill="1" applyBorder="1"/>
    <xf numFmtId="0" fontId="0" fillId="0" borderId="2" xfId="0" applyFill="1" applyBorder="1"/>
    <xf numFmtId="14" fontId="17" fillId="10" borderId="27" xfId="0" applyNumberFormat="1" applyFont="1" applyFill="1" applyBorder="1" applyAlignment="1">
      <alignment horizontal="center"/>
    </xf>
    <xf numFmtId="14" fontId="0" fillId="12" borderId="28" xfId="0" applyNumberFormat="1" applyFont="1" applyFill="1" applyBorder="1" applyAlignment="1">
      <alignment horizontal="center"/>
    </xf>
    <xf numFmtId="14" fontId="0" fillId="11" borderId="28" xfId="0" applyNumberFormat="1" applyFont="1" applyFill="1" applyBorder="1" applyAlignment="1">
      <alignment horizontal="center"/>
    </xf>
    <xf numFmtId="14" fontId="0" fillId="11" borderId="29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19" xfId="0" applyFont="1" applyBorder="1"/>
    <xf numFmtId="0" fontId="0" fillId="0" borderId="5" xfId="0" applyFont="1" applyBorder="1"/>
    <xf numFmtId="0" fontId="0" fillId="11" borderId="30" xfId="0" applyFont="1" applyFill="1" applyBorder="1"/>
    <xf numFmtId="0" fontId="0" fillId="11" borderId="31" xfId="0" applyFont="1" applyFill="1" applyBorder="1"/>
    <xf numFmtId="0" fontId="13" fillId="9" borderId="7" xfId="0" applyFont="1" applyFill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5" fillId="6" borderId="10" xfId="0" applyFont="1" applyFill="1" applyBorder="1" applyAlignment="1">
      <alignment horizontal="center"/>
    </xf>
    <xf numFmtId="0" fontId="15" fillId="6" borderId="0" xfId="0" applyFont="1" applyFill="1" applyBorder="1" applyAlignment="1">
      <alignment horizontal="center"/>
    </xf>
    <xf numFmtId="0" fontId="2" fillId="3" borderId="2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9" fontId="7" fillId="3" borderId="1" xfId="0" applyNumberFormat="1" applyFont="1" applyFill="1" applyBorder="1" applyAlignment="1" applyProtection="1">
      <alignment horizontal="center"/>
      <protection locked="0"/>
    </xf>
    <xf numFmtId="0" fontId="7" fillId="3" borderId="1" xfId="0" applyFont="1" applyFill="1" applyBorder="1" applyAlignment="1" applyProtection="1">
      <alignment horizontal="center"/>
      <protection locked="0"/>
    </xf>
    <xf numFmtId="44" fontId="6" fillId="3" borderId="1" xfId="0" applyNumberFormat="1" applyFont="1" applyFill="1" applyBorder="1" applyAlignment="1" applyProtection="1">
      <alignment horizontal="center"/>
      <protection locked="0"/>
    </xf>
    <xf numFmtId="0" fontId="6" fillId="3" borderId="1" xfId="0" applyFont="1" applyFill="1" applyBorder="1" applyAlignment="1" applyProtection="1">
      <alignment horizontal="center"/>
      <protection locked="0"/>
    </xf>
    <xf numFmtId="0" fontId="4" fillId="4" borderId="0" xfId="0" applyFont="1" applyFill="1" applyAlignment="1">
      <alignment horizontal="center"/>
    </xf>
    <xf numFmtId="14" fontId="0" fillId="2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2" fillId="5" borderId="2" xfId="0" applyFont="1" applyFill="1" applyBorder="1" applyAlignment="1" applyProtection="1">
      <alignment horizontal="center"/>
      <protection locked="0"/>
    </xf>
    <xf numFmtId="0" fontId="12" fillId="5" borderId="3" xfId="0" applyFont="1" applyFill="1" applyBorder="1" applyAlignment="1" applyProtection="1">
      <alignment horizontal="center"/>
      <protection locked="0"/>
    </xf>
    <xf numFmtId="44" fontId="3" fillId="3" borderId="2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2" xfId="0" applyFont="1" applyFill="1" applyBorder="1" applyAlignment="1" applyProtection="1">
      <alignment horizontal="center"/>
      <protection locked="0"/>
    </xf>
    <xf numFmtId="0" fontId="3" fillId="3" borderId="4" xfId="0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 applyProtection="1">
      <alignment horizontal="center"/>
      <protection locked="0"/>
    </xf>
    <xf numFmtId="0" fontId="5" fillId="3" borderId="2" xfId="0" applyFont="1" applyFill="1" applyBorder="1" applyAlignment="1" applyProtection="1">
      <alignment horizontal="center"/>
      <protection locked="0"/>
    </xf>
    <xf numFmtId="0" fontId="5" fillId="3" borderId="3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2" fontId="6" fillId="3" borderId="2" xfId="0" applyNumberFormat="1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ill>
        <patternFill>
          <bgColor theme="9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F6600"/>
      <color rgb="FFD46D6A"/>
      <color rgb="FFF17661"/>
      <color rgb="FF8F2B2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12</xdr:row>
      <xdr:rowOff>228600</xdr:rowOff>
    </xdr:from>
    <xdr:to>
      <xdr:col>8</xdr:col>
      <xdr:colOff>828675</xdr:colOff>
      <xdr:row>15</xdr:row>
      <xdr:rowOff>66675</xdr:rowOff>
    </xdr:to>
    <xdr:sp macro="[0]!Effacer_calculsimplifi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6572250" y="3895725"/>
          <a:ext cx="923925" cy="5048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2800" b="1">
              <a:solidFill>
                <a:schemeClr val="tx1">
                  <a:lumMod val="95000"/>
                  <a:lumOff val="5000"/>
                </a:schemeClr>
              </a:solidFill>
            </a:rPr>
            <a:t>RAZ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142875</xdr:colOff>
          <xdr:row>21</xdr:row>
          <xdr:rowOff>114300</xdr:rowOff>
        </xdr:from>
        <xdr:to>
          <xdr:col>17</xdr:col>
          <xdr:colOff>1000125</xdr:colOff>
          <xdr:row>23</xdr:row>
          <xdr:rowOff>171450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xmlns="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0</xdr:colOff>
      <xdr:row>21</xdr:row>
      <xdr:rowOff>0</xdr:rowOff>
    </xdr:from>
    <xdr:to>
      <xdr:col>13</xdr:col>
      <xdr:colOff>0</xdr:colOff>
      <xdr:row>23</xdr:row>
      <xdr:rowOff>0</xdr:rowOff>
    </xdr:to>
    <xdr:sp macro="[0]!Effac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086350" y="5695950"/>
          <a:ext cx="260032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2846" displayName="Tableau2846" ref="L3:M14" totalsRowShown="0" headerRowDxfId="19" dataDxfId="18">
  <autoFilter ref="L3:M14"/>
  <tableColumns count="2">
    <tableColumn id="1" name="Colonne1" dataDxfId="17"/>
    <tableColumn id="5" name="Colonne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84" displayName="Tableau284" ref="U10:V16" totalsRowShown="0" headerRowDxfId="16" dataDxfId="15">
  <autoFilter ref="U10:V16"/>
  <tableColumns count="2">
    <tableColumn id="1" name="Colonne1" dataDxfId="14"/>
    <tableColumn id="5" name="Colonne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B1:J43" insertRowShift="1" totalsRowShown="0" dataDxfId="9">
  <autoFilter ref="B1:J43"/>
  <tableColumns count="9">
    <tableColumn id="12" name="Marque" dataDxfId="8"/>
    <tableColumn id="13" name="Gamme" dataDxfId="7"/>
    <tableColumn id="3" name="MODELE" dataDxfId="6"/>
    <tableColumn id="4" name="PIECE" dataDxfId="5"/>
    <tableColumn id="5" name="PX ACHAT HT" dataDxfId="4" dataCellStyle="Monétaire"/>
    <tableColumn id="8" name="Prix Vente TTC" dataDxfId="3" dataCellStyle="Monétaire"/>
    <tableColumn id="10" name="Marge en €" dataDxfId="2" dataCellStyle="Monétaire">
      <calculatedColumnFormula>L2-Tableau1[[#This Row],[PX ACHAT TTC]]</calculatedColumnFormula>
    </tableColumn>
    <tableColumn id="11" name="Marge en %" dataDxfId="1" dataCellStyle="Monétaire">
      <calculatedColumnFormula>Tableau1[[#This Row],[Marge en €]]/L2</calculatedColumnFormula>
    </tableColumn>
    <tableColumn id="2" name="PX ACHAT TTC" dataDxfId="0" dataCellStyle="Monétaire">
      <calculatedColumnFormula>Tableau1[[#This Row],[PX ACHAT HT]]*1.2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M24"/>
  <sheetViews>
    <sheetView showGridLines="0" showZeros="0" workbookViewId="0">
      <selection activeCell="C6" sqref="C6"/>
    </sheetView>
  </sheetViews>
  <sheetFormatPr baseColWidth="10" defaultRowHeight="15" x14ac:dyDescent="0.25"/>
  <cols>
    <col min="2" max="2" width="2.5703125" customWidth="1"/>
    <col min="3" max="3" width="19.7109375" customWidth="1"/>
    <col min="5" max="5" width="20.5703125" bestFit="1" customWidth="1"/>
    <col min="7" max="7" width="13.140625" bestFit="1" customWidth="1"/>
    <col min="9" max="9" width="14.140625" bestFit="1" customWidth="1"/>
    <col min="10" max="10" width="2.85546875" customWidth="1"/>
    <col min="12" max="12" width="25.140625" style="13" hidden="1" customWidth="1"/>
    <col min="13" max="13" width="56.5703125" style="32" hidden="1" customWidth="1"/>
  </cols>
  <sheetData>
    <row r="1" spans="2:13" ht="46.5" x14ac:dyDescent="0.7">
      <c r="B1" s="80" t="s">
        <v>193</v>
      </c>
      <c r="C1" s="81"/>
      <c r="D1" s="81"/>
      <c r="E1" s="81"/>
      <c r="F1" s="81"/>
      <c r="G1" s="81"/>
      <c r="H1" s="81"/>
      <c r="I1" s="81"/>
      <c r="J1" s="27"/>
    </row>
    <row r="2" spans="2:13" ht="27.75" customHeight="1" x14ac:dyDescent="0.5">
      <c r="B2" s="82" t="s">
        <v>198</v>
      </c>
      <c r="C2" s="83"/>
      <c r="D2" s="83"/>
      <c r="E2" s="83"/>
      <c r="F2" s="83"/>
      <c r="G2" s="83"/>
      <c r="H2" s="83"/>
      <c r="I2" s="83"/>
      <c r="J2" s="28"/>
    </row>
    <row r="3" spans="2:13" ht="18.75" x14ac:dyDescent="0.3">
      <c r="B3" s="25"/>
      <c r="C3" s="17"/>
      <c r="D3" s="17"/>
      <c r="E3" s="17"/>
      <c r="F3" s="17"/>
      <c r="G3" s="17"/>
      <c r="H3" s="17"/>
      <c r="I3" s="17"/>
      <c r="J3" s="22"/>
      <c r="L3" s="33" t="s">
        <v>182</v>
      </c>
      <c r="M3" s="34" t="s">
        <v>183</v>
      </c>
    </row>
    <row r="4" spans="2:13" ht="18.75" x14ac:dyDescent="0.3">
      <c r="B4" s="25"/>
      <c r="C4" s="20" t="s">
        <v>194</v>
      </c>
      <c r="D4" s="17"/>
      <c r="E4" s="18" t="s">
        <v>195</v>
      </c>
      <c r="F4" s="17"/>
      <c r="G4" s="18" t="s">
        <v>196</v>
      </c>
      <c r="H4" s="17"/>
      <c r="I4" s="18" t="s">
        <v>197</v>
      </c>
      <c r="J4" s="22"/>
      <c r="L4" s="33" t="s">
        <v>187</v>
      </c>
      <c r="M4" s="34">
        <f>C6*1.2</f>
        <v>0</v>
      </c>
    </row>
    <row r="5" spans="2:13" ht="19.5" thickBot="1" x14ac:dyDescent="0.35">
      <c r="B5" s="25"/>
      <c r="C5" s="17"/>
      <c r="D5" s="17"/>
      <c r="E5" s="17"/>
      <c r="F5" s="17"/>
      <c r="G5" s="17"/>
      <c r="H5" s="17"/>
      <c r="I5" s="17"/>
      <c r="J5" s="22"/>
      <c r="L5" s="33" t="s">
        <v>24</v>
      </c>
      <c r="M5" s="34">
        <f>E6</f>
        <v>0</v>
      </c>
    </row>
    <row r="6" spans="2:13" ht="24" thickBot="1" x14ac:dyDescent="0.4">
      <c r="B6" s="25"/>
      <c r="C6" s="29"/>
      <c r="D6" s="17"/>
      <c r="E6" s="29"/>
      <c r="F6" s="17"/>
      <c r="G6" s="19">
        <f>M7-M4</f>
        <v>0</v>
      </c>
      <c r="H6" s="17"/>
      <c r="I6" s="21" t="e">
        <f>G6/M7</f>
        <v>#DIV/0!</v>
      </c>
      <c r="J6" s="22"/>
      <c r="L6" s="33" t="s">
        <v>181</v>
      </c>
      <c r="M6" s="34">
        <f>M5*14.325%</f>
        <v>0</v>
      </c>
    </row>
    <row r="7" spans="2:13" ht="18.75" x14ac:dyDescent="0.3">
      <c r="B7" s="25"/>
      <c r="C7" s="17"/>
      <c r="D7" s="17"/>
      <c r="E7" s="17"/>
      <c r="F7" s="17"/>
      <c r="G7" s="17"/>
      <c r="H7" s="17"/>
      <c r="I7" s="17"/>
      <c r="J7" s="22"/>
      <c r="L7" s="33" t="s">
        <v>179</v>
      </c>
      <c r="M7" s="34">
        <f>M5-M6</f>
        <v>0</v>
      </c>
    </row>
    <row r="8" spans="2:13" ht="31.5" x14ac:dyDescent="0.5">
      <c r="B8" s="82" t="s">
        <v>200</v>
      </c>
      <c r="C8" s="83"/>
      <c r="D8" s="83"/>
      <c r="E8" s="83"/>
      <c r="F8" s="83"/>
      <c r="G8" s="83"/>
      <c r="H8" s="83"/>
      <c r="I8" s="83"/>
      <c r="J8" s="22"/>
      <c r="L8" s="33"/>
      <c r="M8" s="35"/>
    </row>
    <row r="9" spans="2:13" ht="21" x14ac:dyDescent="0.35">
      <c r="B9" s="25"/>
      <c r="C9" s="17"/>
      <c r="D9" s="17"/>
      <c r="E9" s="17"/>
      <c r="F9" s="17"/>
      <c r="G9" s="17"/>
      <c r="H9" s="17"/>
      <c r="I9" s="17"/>
      <c r="J9" s="22"/>
      <c r="L9" s="33"/>
      <c r="M9" s="36"/>
    </row>
    <row r="10" spans="2:13" ht="18.75" x14ac:dyDescent="0.3">
      <c r="B10" s="25"/>
      <c r="C10" s="20" t="s">
        <v>187</v>
      </c>
      <c r="D10" s="17"/>
      <c r="E10" s="18" t="s">
        <v>195</v>
      </c>
      <c r="F10" s="17"/>
      <c r="G10" s="18" t="s">
        <v>196</v>
      </c>
      <c r="H10" s="17"/>
      <c r="I10" s="18" t="s">
        <v>197</v>
      </c>
      <c r="J10" s="22"/>
      <c r="L10" s="33"/>
      <c r="M10" s="34"/>
    </row>
    <row r="11" spans="2:13" ht="19.5" thickBot="1" x14ac:dyDescent="0.35">
      <c r="B11" s="25"/>
      <c r="C11" s="17"/>
      <c r="D11" s="17"/>
      <c r="E11" s="17"/>
      <c r="F11" s="17"/>
      <c r="G11" s="17"/>
      <c r="H11" s="17"/>
      <c r="I11" s="17"/>
      <c r="J11" s="22"/>
      <c r="L11" s="33" t="s">
        <v>199</v>
      </c>
      <c r="M11" s="34">
        <f>E12*14.32%</f>
        <v>0</v>
      </c>
    </row>
    <row r="12" spans="2:13" ht="24" thickBot="1" x14ac:dyDescent="0.4">
      <c r="B12" s="25"/>
      <c r="C12" s="29"/>
      <c r="D12" s="17"/>
      <c r="E12" s="29"/>
      <c r="F12" s="17"/>
      <c r="G12" s="19">
        <f>Tableau2846[[#This Row],[Colonne5]]-C12</f>
        <v>0</v>
      </c>
      <c r="H12" s="17"/>
      <c r="I12" s="21" t="e">
        <f>G12/Tableau2846[[#This Row],[Colonne5]]</f>
        <v>#DIV/0!</v>
      </c>
      <c r="J12" s="22"/>
      <c r="L12" s="33" t="s">
        <v>179</v>
      </c>
      <c r="M12" s="34">
        <f>E12-M11</f>
        <v>0</v>
      </c>
    </row>
    <row r="13" spans="2:13" ht="18.75" x14ac:dyDescent="0.3">
      <c r="B13" s="25"/>
      <c r="C13" s="17"/>
      <c r="D13" s="17"/>
      <c r="E13" s="17"/>
      <c r="F13" s="17"/>
      <c r="G13" s="17"/>
      <c r="H13" s="17"/>
      <c r="I13" s="17"/>
      <c r="J13" s="22"/>
      <c r="L13" s="33"/>
      <c r="M13" s="34"/>
    </row>
    <row r="14" spans="2:13" ht="18.75" x14ac:dyDescent="0.3">
      <c r="B14" s="25"/>
      <c r="C14" s="17"/>
      <c r="D14" s="17"/>
      <c r="E14" s="17"/>
      <c r="F14" s="17"/>
      <c r="G14" s="17"/>
      <c r="H14" s="17"/>
      <c r="I14" s="17"/>
      <c r="J14" s="22"/>
      <c r="L14" s="33"/>
      <c r="M14" s="34"/>
    </row>
    <row r="15" spans="2:13" x14ac:dyDescent="0.25">
      <c r="B15" s="25"/>
      <c r="C15" s="17"/>
      <c r="D15" s="17"/>
      <c r="E15" s="17"/>
      <c r="F15" s="17"/>
      <c r="G15" s="17"/>
      <c r="H15" s="17"/>
      <c r="I15" s="17"/>
      <c r="J15" s="22"/>
    </row>
    <row r="16" spans="2:13" ht="15.75" thickBot="1" x14ac:dyDescent="0.3">
      <c r="B16" s="26"/>
      <c r="C16" s="23"/>
      <c r="D16" s="23"/>
      <c r="E16" s="23"/>
      <c r="F16" s="23"/>
      <c r="G16" s="23"/>
      <c r="H16" s="23"/>
      <c r="I16" s="23"/>
      <c r="J16" s="24"/>
    </row>
    <row r="20" spans="3:3" ht="33.75" x14ac:dyDescent="0.5">
      <c r="C20" s="30" t="s">
        <v>201</v>
      </c>
    </row>
    <row r="22" spans="3:3" ht="18.75" x14ac:dyDescent="0.3">
      <c r="C22" s="31" t="s">
        <v>203</v>
      </c>
    </row>
    <row r="24" spans="3:3" ht="18.75" x14ac:dyDescent="0.3">
      <c r="C24" s="31" t="s">
        <v>202</v>
      </c>
    </row>
  </sheetData>
  <sheetProtection sheet="1" selectLockedCells="1"/>
  <mergeCells count="3">
    <mergeCell ref="B1:I1"/>
    <mergeCell ref="B2:I2"/>
    <mergeCell ref="B8:I8"/>
  </mergeCells>
  <conditionalFormatting sqref="I6">
    <cfRule type="cellIs" dxfId="27" priority="5" operator="lessThan">
      <formula>0.3999</formula>
    </cfRule>
    <cfRule type="cellIs" dxfId="26" priority="6" operator="between">
      <formula>40%</formula>
      <formula>49.99%</formula>
    </cfRule>
    <cfRule type="cellIs" dxfId="25" priority="7" stopIfTrue="1" operator="between">
      <formula>50%</formula>
      <formula>59.99%</formula>
    </cfRule>
    <cfRule type="cellIs" dxfId="24" priority="8" operator="greaterThan">
      <formula>60%</formula>
    </cfRule>
  </conditionalFormatting>
  <conditionalFormatting sqref="I12">
    <cfRule type="cellIs" dxfId="23" priority="1" operator="lessThan">
      <formula>0.3999</formula>
    </cfRule>
    <cfRule type="cellIs" dxfId="22" priority="2" operator="between">
      <formula>0.4</formula>
      <formula>0.45</formula>
    </cfRule>
    <cfRule type="cellIs" dxfId="21" priority="3" stopIfTrue="1" operator="between">
      <formula>45.01%</formula>
      <formula>49.99%</formula>
    </cfRule>
    <cfRule type="cellIs" dxfId="20" priority="4" operator="greaterThan">
      <formula>50%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V25"/>
  <sheetViews>
    <sheetView showGridLines="0" workbookViewId="0">
      <selection activeCell="G17" sqref="G17"/>
    </sheetView>
  </sheetViews>
  <sheetFormatPr baseColWidth="10" defaultRowHeight="15" x14ac:dyDescent="0.25"/>
  <cols>
    <col min="2" max="2" width="5.28515625" customWidth="1"/>
    <col min="4" max="4" width="8" customWidth="1"/>
    <col min="5" max="5" width="11.85546875" customWidth="1"/>
    <col min="6" max="6" width="9.5703125" customWidth="1"/>
    <col min="7" max="7" width="4.28515625" customWidth="1"/>
    <col min="9" max="9" width="3" customWidth="1"/>
    <col min="10" max="10" width="5.5703125" customWidth="1"/>
    <col min="11" max="11" width="9.140625" customWidth="1"/>
    <col min="12" max="13" width="12.140625" customWidth="1"/>
    <col min="14" max="14" width="5.140625" customWidth="1"/>
    <col min="15" max="15" width="11.42578125" customWidth="1"/>
    <col min="16" max="16" width="15.42578125" customWidth="1"/>
    <col min="17" max="17" width="5.7109375" customWidth="1"/>
    <col min="18" max="18" width="16.7109375" customWidth="1"/>
    <col min="19" max="19" width="5.42578125" customWidth="1"/>
    <col min="21" max="21" width="36.7109375" bestFit="1" customWidth="1"/>
    <col min="22" max="22" width="23.140625" bestFit="1" customWidth="1"/>
  </cols>
  <sheetData>
    <row r="6" spans="2:22" ht="61.5" x14ac:dyDescent="0.9">
      <c r="B6" s="90" t="s">
        <v>19</v>
      </c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</row>
    <row r="7" spans="2:22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2:22" ht="23.25" x14ac:dyDescent="0.35">
      <c r="B8" s="1"/>
      <c r="C8" s="2" t="s">
        <v>20</v>
      </c>
      <c r="D8" s="1"/>
      <c r="E8" s="84" t="s">
        <v>1</v>
      </c>
      <c r="F8" s="8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2:2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2:22" ht="23.25" x14ac:dyDescent="0.35">
      <c r="B10" s="1"/>
      <c r="C10" s="2" t="s">
        <v>64</v>
      </c>
      <c r="D10" s="1"/>
      <c r="E10" s="101" t="s">
        <v>230</v>
      </c>
      <c r="F10" s="102"/>
      <c r="G10" s="2"/>
      <c r="H10" s="2" t="s">
        <v>21</v>
      </c>
      <c r="I10" s="1"/>
      <c r="J10" s="98"/>
      <c r="K10" s="99"/>
      <c r="L10" s="99"/>
      <c r="M10" s="100"/>
      <c r="N10" s="1"/>
      <c r="O10" s="2" t="s">
        <v>22</v>
      </c>
      <c r="P10" s="104"/>
      <c r="Q10" s="104"/>
      <c r="R10" s="104"/>
      <c r="S10" s="1"/>
      <c r="U10" s="15" t="s">
        <v>182</v>
      </c>
      <c r="V10" s="11" t="s">
        <v>183</v>
      </c>
    </row>
    <row r="11" spans="2:22" ht="18.75" customHeight="1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U11" s="15" t="s">
        <v>187</v>
      </c>
      <c r="V11" s="11">
        <f>C15*1.2</f>
        <v>12</v>
      </c>
    </row>
    <row r="12" spans="2:22" ht="18.75" customHeight="1" x14ac:dyDescent="0.3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U12" s="15" t="s">
        <v>24</v>
      </c>
      <c r="V12" s="11">
        <f>J15</f>
        <v>12</v>
      </c>
    </row>
    <row r="13" spans="2:22" ht="23.25" x14ac:dyDescent="0.35">
      <c r="B13" s="1"/>
      <c r="C13" s="2" t="s">
        <v>23</v>
      </c>
      <c r="D13" s="1"/>
      <c r="E13" s="1"/>
      <c r="F13" s="3"/>
      <c r="G13" s="3"/>
      <c r="H13" s="2"/>
      <c r="I13" s="1"/>
      <c r="J13" s="2" t="s">
        <v>191</v>
      </c>
      <c r="K13" s="1"/>
      <c r="L13" s="1"/>
      <c r="M13" s="1"/>
      <c r="N13" s="1"/>
      <c r="O13" s="2" t="s">
        <v>10</v>
      </c>
      <c r="P13" s="1"/>
      <c r="Q13" s="2" t="s">
        <v>192</v>
      </c>
      <c r="R13" s="2"/>
      <c r="S13" s="1"/>
      <c r="U13" s="15" t="s">
        <v>181</v>
      </c>
      <c r="V13" s="11">
        <f>V12*14.32%</f>
        <v>1.7183999999999999</v>
      </c>
    </row>
    <row r="14" spans="2:22" ht="18.75" customHeight="1" x14ac:dyDescent="0.3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U14" s="15" t="s">
        <v>179</v>
      </c>
      <c r="V14" s="11">
        <f>V12-V13</f>
        <v>10.281600000000001</v>
      </c>
    </row>
    <row r="15" spans="2:22" ht="24.75" customHeight="1" x14ac:dyDescent="0.4">
      <c r="B15" s="1"/>
      <c r="C15" s="103">
        <v>10</v>
      </c>
      <c r="D15" s="103"/>
      <c r="E15" s="1"/>
      <c r="F15" s="1"/>
      <c r="G15" s="1"/>
      <c r="H15" s="5"/>
      <c r="I15" s="5"/>
      <c r="J15" s="93">
        <v>12</v>
      </c>
      <c r="K15" s="94"/>
      <c r="L15" s="1"/>
      <c r="M15" s="1"/>
      <c r="N15" s="1"/>
      <c r="O15" s="16">
        <f>J15-Q15</f>
        <v>0</v>
      </c>
      <c r="P15" s="1"/>
      <c r="Q15" s="105">
        <v>12</v>
      </c>
      <c r="R15" s="106"/>
      <c r="S15" s="1"/>
      <c r="U15" s="15" t="s">
        <v>178</v>
      </c>
      <c r="V15" s="10">
        <f>V14-V11</f>
        <v>-1.718399999999999</v>
      </c>
    </row>
    <row r="16" spans="2:22" ht="18.75" customHeight="1" x14ac:dyDescent="0.3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U16" s="15" t="s">
        <v>180</v>
      </c>
      <c r="V16" s="12">
        <f>(V15/V14)</f>
        <v>-0.16713352007469642</v>
      </c>
    </row>
    <row r="17" spans="2:19" ht="18.75" customHeight="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ht="23.25" x14ac:dyDescent="0.35">
      <c r="B18" s="1"/>
      <c r="C18" s="2" t="s">
        <v>188</v>
      </c>
      <c r="D18" s="1"/>
      <c r="E18" s="1"/>
      <c r="F18" s="1"/>
      <c r="G18" s="1"/>
      <c r="H18" s="2"/>
      <c r="I18" s="1"/>
      <c r="J18" s="2" t="s">
        <v>189</v>
      </c>
      <c r="K18" s="1"/>
      <c r="L18" s="1"/>
      <c r="M18" s="1"/>
      <c r="N18" s="1"/>
      <c r="O18" s="1"/>
      <c r="P18" s="2" t="s">
        <v>190</v>
      </c>
      <c r="Q18" s="1"/>
      <c r="R18" s="1"/>
      <c r="S18" s="1"/>
    </row>
    <row r="19" spans="2:19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2:19" ht="23.25" customHeight="1" x14ac:dyDescent="0.4">
      <c r="B20" s="1"/>
      <c r="C20" s="88">
        <v>12</v>
      </c>
      <c r="D20" s="89"/>
      <c r="E20" s="1"/>
      <c r="F20" s="1"/>
      <c r="G20" s="1"/>
      <c r="H20" s="6"/>
      <c r="I20" s="6"/>
      <c r="J20" s="95">
        <f>V15</f>
        <v>-1.718399999999999</v>
      </c>
      <c r="K20" s="96"/>
      <c r="L20" s="96"/>
      <c r="M20" s="97"/>
      <c r="N20" s="1"/>
      <c r="O20" s="1"/>
      <c r="P20" s="86"/>
      <c r="Q20" s="87"/>
      <c r="R20" s="1"/>
      <c r="S20" s="1"/>
    </row>
    <row r="21" spans="2:19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2:19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2:19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2:19" ht="23.25" x14ac:dyDescent="0.35">
      <c r="B24" s="1"/>
      <c r="C24" s="2" t="s">
        <v>25</v>
      </c>
      <c r="D24" s="91">
        <f ca="1">TODAY()</f>
        <v>44671</v>
      </c>
      <c r="E24" s="9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2:19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</sheetData>
  <sheetProtection selectLockedCells="1"/>
  <dataConsolidate/>
  <mergeCells count="12">
    <mergeCell ref="E8:F8"/>
    <mergeCell ref="P20:Q20"/>
    <mergeCell ref="C20:D20"/>
    <mergeCell ref="B6:S6"/>
    <mergeCell ref="D24:E24"/>
    <mergeCell ref="J15:K15"/>
    <mergeCell ref="J20:M20"/>
    <mergeCell ref="J10:M10"/>
    <mergeCell ref="E10:F10"/>
    <mergeCell ref="C15:D15"/>
    <mergeCell ref="P10:R10"/>
    <mergeCell ref="Q15:R15"/>
  </mergeCells>
  <dataValidations count="4">
    <dataValidation type="list" allowBlank="1" showInputMessage="1" showErrorMessage="1" sqref="E8:F8">
      <formula1>MARQUE</formula1>
    </dataValidation>
    <dataValidation type="list" allowBlank="1" showInputMessage="1" showErrorMessage="1" sqref="P10:R10">
      <formula1>Piece</formula1>
    </dataValidation>
    <dataValidation type="list" allowBlank="1" showInputMessage="1" showErrorMessage="1" sqref="E10:F10">
      <formula1>INDIRECT($E$8)</formula1>
    </dataValidation>
    <dataValidation type="list" allowBlank="1" showInputMessage="1" showErrorMessage="1" sqref="J10:M10">
      <formula1>INDIRECT($E$10)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Macro14">
                <anchor moveWithCells="1" sizeWithCells="1">
                  <from>
                    <xdr:col>15</xdr:col>
                    <xdr:colOff>142875</xdr:colOff>
                    <xdr:row>21</xdr:row>
                    <xdr:rowOff>114300</xdr:rowOff>
                  </from>
                  <to>
                    <xdr:col>17</xdr:col>
                    <xdr:colOff>1000125</xdr:colOff>
                    <xdr:row>23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64"/>
  <sheetViews>
    <sheetView workbookViewId="0">
      <selection activeCell="C12" sqref="C12"/>
    </sheetView>
  </sheetViews>
  <sheetFormatPr baseColWidth="10" defaultRowHeight="15" x14ac:dyDescent="0.25"/>
  <cols>
    <col min="1" max="1" width="23.140625" customWidth="1"/>
    <col min="2" max="2" width="24.7109375" bestFit="1" customWidth="1"/>
    <col min="3" max="3" width="28.42578125" bestFit="1" customWidth="1"/>
    <col min="4" max="4" width="37.140625" bestFit="1" customWidth="1"/>
    <col min="5" max="5" width="27.42578125" customWidth="1"/>
    <col min="6" max="6" width="16.28515625" customWidth="1"/>
    <col min="7" max="7" width="24.7109375" customWidth="1"/>
    <col min="8" max="8" width="41.28515625" customWidth="1"/>
  </cols>
  <sheetData>
    <row r="1" spans="1:5" x14ac:dyDescent="0.25">
      <c r="A1" s="42" t="s">
        <v>7</v>
      </c>
      <c r="B1" s="42" t="s">
        <v>18</v>
      </c>
    </row>
    <row r="2" spans="1:5" x14ac:dyDescent="0.25">
      <c r="A2" s="45" t="s">
        <v>273</v>
      </c>
      <c r="B2" s="45" t="s">
        <v>16</v>
      </c>
    </row>
    <row r="3" spans="1:5" x14ac:dyDescent="0.25">
      <c r="A3" s="45" t="s">
        <v>0</v>
      </c>
      <c r="B3" s="44" t="s">
        <v>15</v>
      </c>
    </row>
    <row r="4" spans="1:5" x14ac:dyDescent="0.25">
      <c r="A4" s="45" t="s">
        <v>228</v>
      </c>
      <c r="B4" s="45" t="s">
        <v>14</v>
      </c>
    </row>
    <row r="5" spans="1:5" x14ac:dyDescent="0.25">
      <c r="A5" s="45" t="s">
        <v>288</v>
      </c>
      <c r="B5" s="44" t="s">
        <v>13</v>
      </c>
    </row>
    <row r="6" spans="1:5" x14ac:dyDescent="0.25">
      <c r="A6" s="45" t="s">
        <v>296</v>
      </c>
      <c r="B6" s="58" t="s">
        <v>400</v>
      </c>
    </row>
    <row r="7" spans="1:5" x14ac:dyDescent="0.25">
      <c r="A7" s="44" t="s">
        <v>4</v>
      </c>
      <c r="B7" s="45" t="s">
        <v>401</v>
      </c>
    </row>
    <row r="8" spans="1:5" x14ac:dyDescent="0.25">
      <c r="A8" s="45" t="s">
        <v>6</v>
      </c>
      <c r="B8" s="46" t="s">
        <v>206</v>
      </c>
    </row>
    <row r="9" spans="1:5" x14ac:dyDescent="0.25">
      <c r="A9" s="51" t="s">
        <v>2</v>
      </c>
      <c r="B9" s="76" t="s">
        <v>17</v>
      </c>
    </row>
    <row r="10" spans="1:5" x14ac:dyDescent="0.25">
      <c r="A10" s="78" t="s">
        <v>3</v>
      </c>
    </row>
    <row r="11" spans="1:5" x14ac:dyDescent="0.25">
      <c r="A11" s="44" t="s">
        <v>1</v>
      </c>
    </row>
    <row r="12" spans="1:5" x14ac:dyDescent="0.25">
      <c r="A12" s="79" t="s">
        <v>5</v>
      </c>
    </row>
    <row r="13" spans="1:5" x14ac:dyDescent="0.25">
      <c r="A13" s="77"/>
    </row>
    <row r="14" spans="1:5" x14ac:dyDescent="0.25">
      <c r="A14" s="64"/>
    </row>
    <row r="15" spans="1:5" x14ac:dyDescent="0.25">
      <c r="A15" s="13"/>
    </row>
    <row r="16" spans="1:5" x14ac:dyDescent="0.25">
      <c r="A16" s="42" t="s">
        <v>273</v>
      </c>
      <c r="B16" s="42" t="s">
        <v>262</v>
      </c>
      <c r="C16" s="42" t="s">
        <v>264</v>
      </c>
      <c r="D16" s="42" t="s">
        <v>267</v>
      </c>
      <c r="E16" s="42" t="s">
        <v>271</v>
      </c>
    </row>
    <row r="17" spans="1:5" x14ac:dyDescent="0.25">
      <c r="A17" s="43" t="s">
        <v>274</v>
      </c>
      <c r="B17" s="43" t="s">
        <v>263</v>
      </c>
      <c r="C17" s="43" t="s">
        <v>265</v>
      </c>
      <c r="D17" s="43" t="s">
        <v>268</v>
      </c>
      <c r="E17" s="43" t="s">
        <v>272</v>
      </c>
    </row>
    <row r="18" spans="1:5" x14ac:dyDescent="0.25">
      <c r="A18" s="44" t="s">
        <v>275</v>
      </c>
      <c r="C18" s="44" t="s">
        <v>266</v>
      </c>
      <c r="D18" s="44" t="s">
        <v>269</v>
      </c>
    </row>
    <row r="19" spans="1:5" x14ac:dyDescent="0.25">
      <c r="A19" s="45" t="s">
        <v>276</v>
      </c>
      <c r="D19" s="45" t="s">
        <v>270</v>
      </c>
    </row>
    <row r="20" spans="1:5" x14ac:dyDescent="0.25">
      <c r="A20" s="44" t="s">
        <v>277</v>
      </c>
    </row>
    <row r="21" spans="1:5" x14ac:dyDescent="0.25">
      <c r="A21" s="55"/>
    </row>
    <row r="22" spans="1:5" x14ac:dyDescent="0.25">
      <c r="A22" s="13"/>
    </row>
    <row r="24" spans="1:5" x14ac:dyDescent="0.25">
      <c r="A24" s="42" t="s">
        <v>0</v>
      </c>
      <c r="B24" s="47" t="s">
        <v>53</v>
      </c>
      <c r="C24" s="47" t="s">
        <v>51</v>
      </c>
      <c r="D24" s="47" t="s">
        <v>52</v>
      </c>
      <c r="E24" s="42" t="s">
        <v>55</v>
      </c>
    </row>
    <row r="25" spans="1:5" x14ac:dyDescent="0.25">
      <c r="A25" s="43" t="s">
        <v>184</v>
      </c>
      <c r="B25" s="48" t="s">
        <v>27</v>
      </c>
      <c r="C25" s="48" t="s">
        <v>26</v>
      </c>
      <c r="D25" s="48" t="s">
        <v>39</v>
      </c>
      <c r="E25" s="45" t="s">
        <v>57</v>
      </c>
    </row>
    <row r="26" spans="1:5" x14ac:dyDescent="0.25">
      <c r="A26" s="44" t="s">
        <v>185</v>
      </c>
      <c r="B26" s="49" t="s">
        <v>28</v>
      </c>
      <c r="C26" s="49" t="s">
        <v>32</v>
      </c>
      <c r="D26" s="49" t="s">
        <v>40</v>
      </c>
      <c r="E26" s="44" t="s">
        <v>59</v>
      </c>
    </row>
    <row r="27" spans="1:5" x14ac:dyDescent="0.25">
      <c r="A27" s="45" t="s">
        <v>186</v>
      </c>
      <c r="B27" s="48" t="s">
        <v>11</v>
      </c>
      <c r="C27" s="48" t="s">
        <v>33</v>
      </c>
      <c r="D27" s="48" t="s">
        <v>41</v>
      </c>
      <c r="E27" s="45" t="s">
        <v>58</v>
      </c>
    </row>
    <row r="28" spans="1:5" x14ac:dyDescent="0.25">
      <c r="A28" s="44" t="s">
        <v>229</v>
      </c>
      <c r="B28" s="49" t="s">
        <v>29</v>
      </c>
      <c r="C28" s="49" t="s">
        <v>34</v>
      </c>
      <c r="D28" s="49" t="s">
        <v>42</v>
      </c>
      <c r="E28" s="44" t="s">
        <v>60</v>
      </c>
    </row>
    <row r="29" spans="1:5" x14ac:dyDescent="0.25">
      <c r="A29" s="46" t="s">
        <v>56</v>
      </c>
      <c r="B29" s="48" t="s">
        <v>30</v>
      </c>
      <c r="C29" s="48" t="s">
        <v>35</v>
      </c>
      <c r="D29" s="48" t="s">
        <v>43</v>
      </c>
      <c r="E29" s="45" t="s">
        <v>61</v>
      </c>
    </row>
    <row r="30" spans="1:5" x14ac:dyDescent="0.25">
      <c r="B30" s="50" t="s">
        <v>31</v>
      </c>
      <c r="C30" s="49" t="s">
        <v>36</v>
      </c>
      <c r="D30" s="49" t="s">
        <v>44</v>
      </c>
      <c r="E30" s="44" t="s">
        <v>62</v>
      </c>
    </row>
    <row r="31" spans="1:5" x14ac:dyDescent="0.25">
      <c r="C31" s="45" t="s">
        <v>37</v>
      </c>
      <c r="D31" s="48" t="s">
        <v>45</v>
      </c>
      <c r="E31" s="46" t="s">
        <v>63</v>
      </c>
    </row>
    <row r="32" spans="1:5" x14ac:dyDescent="0.25">
      <c r="C32" s="50" t="s">
        <v>38</v>
      </c>
      <c r="D32" s="49" t="s">
        <v>46</v>
      </c>
    </row>
    <row r="33" spans="1:6" x14ac:dyDescent="0.25">
      <c r="D33" s="45" t="s">
        <v>47</v>
      </c>
    </row>
    <row r="34" spans="1:6" x14ac:dyDescent="0.25">
      <c r="D34" s="44" t="s">
        <v>48</v>
      </c>
    </row>
    <row r="35" spans="1:6" x14ac:dyDescent="0.25">
      <c r="D35" s="45" t="s">
        <v>49</v>
      </c>
    </row>
    <row r="36" spans="1:6" x14ac:dyDescent="0.25">
      <c r="D36" s="50" t="s">
        <v>50</v>
      </c>
    </row>
    <row r="37" spans="1:6" x14ac:dyDescent="0.25">
      <c r="D37" s="75"/>
    </row>
    <row r="39" spans="1:6" x14ac:dyDescent="0.25">
      <c r="A39" s="61" t="s">
        <v>228</v>
      </c>
      <c r="B39" s="42" t="s">
        <v>207</v>
      </c>
      <c r="C39" s="42" t="s">
        <v>257</v>
      </c>
      <c r="D39" s="42" t="s">
        <v>258</v>
      </c>
      <c r="E39" s="61" t="s">
        <v>259</v>
      </c>
      <c r="F39" s="42" t="s">
        <v>260</v>
      </c>
    </row>
    <row r="40" spans="1:6" x14ac:dyDescent="0.25">
      <c r="A40" s="56" t="s">
        <v>261</v>
      </c>
      <c r="B40" s="45" t="s">
        <v>208</v>
      </c>
      <c r="C40" s="45" t="s">
        <v>215</v>
      </c>
      <c r="D40" s="45" t="s">
        <v>217</v>
      </c>
      <c r="E40" s="62" t="s">
        <v>224</v>
      </c>
      <c r="F40" s="45" t="s">
        <v>226</v>
      </c>
    </row>
    <row r="41" spans="1:6" x14ac:dyDescent="0.25">
      <c r="A41" s="57" t="s">
        <v>257</v>
      </c>
      <c r="B41" s="44" t="s">
        <v>209</v>
      </c>
      <c r="C41" s="50" t="s">
        <v>216</v>
      </c>
      <c r="D41" s="44" t="s">
        <v>218</v>
      </c>
      <c r="F41" s="44" t="s">
        <v>227</v>
      </c>
    </row>
    <row r="42" spans="1:6" x14ac:dyDescent="0.25">
      <c r="A42" s="56" t="s">
        <v>258</v>
      </c>
      <c r="B42" s="45" t="s">
        <v>210</v>
      </c>
      <c r="D42" s="45" t="s">
        <v>219</v>
      </c>
      <c r="F42" s="46" t="s">
        <v>225</v>
      </c>
    </row>
    <row r="43" spans="1:6" x14ac:dyDescent="0.25">
      <c r="A43" s="57" t="s">
        <v>259</v>
      </c>
      <c r="B43" s="44" t="s">
        <v>211</v>
      </c>
      <c r="D43" s="44" t="s">
        <v>220</v>
      </c>
    </row>
    <row r="44" spans="1:6" x14ac:dyDescent="0.25">
      <c r="A44" s="62" t="s">
        <v>260</v>
      </c>
      <c r="B44" s="45" t="s">
        <v>212</v>
      </c>
      <c r="D44" s="45" t="s">
        <v>221</v>
      </c>
    </row>
    <row r="45" spans="1:6" x14ac:dyDescent="0.25">
      <c r="A45" s="55"/>
      <c r="B45" s="44" t="s">
        <v>213</v>
      </c>
      <c r="D45" s="50" t="s">
        <v>222</v>
      </c>
    </row>
    <row r="46" spans="1:6" x14ac:dyDescent="0.25">
      <c r="A46" s="55"/>
      <c r="B46" s="46" t="s">
        <v>214</v>
      </c>
      <c r="D46" s="59" t="s">
        <v>223</v>
      </c>
    </row>
    <row r="47" spans="1:6" x14ac:dyDescent="0.25">
      <c r="A47" s="55"/>
    </row>
    <row r="49" spans="1:3" x14ac:dyDescent="0.25">
      <c r="A49" s="42" t="s">
        <v>285</v>
      </c>
      <c r="B49" s="47" t="s">
        <v>287</v>
      </c>
    </row>
    <row r="50" spans="1:3" x14ac:dyDescent="0.25">
      <c r="A50" s="43" t="s">
        <v>286</v>
      </c>
      <c r="B50" s="48" t="s">
        <v>278</v>
      </c>
    </row>
    <row r="51" spans="1:3" x14ac:dyDescent="0.25">
      <c r="A51" s="55"/>
      <c r="B51" s="49" t="s">
        <v>279</v>
      </c>
    </row>
    <row r="52" spans="1:3" x14ac:dyDescent="0.25">
      <c r="A52" s="55"/>
      <c r="B52" s="48" t="s">
        <v>280</v>
      </c>
    </row>
    <row r="53" spans="1:3" x14ac:dyDescent="0.25">
      <c r="A53" s="55"/>
      <c r="B53" s="49" t="s">
        <v>281</v>
      </c>
    </row>
    <row r="54" spans="1:3" x14ac:dyDescent="0.25">
      <c r="A54" s="55"/>
      <c r="B54" s="48" t="s">
        <v>282</v>
      </c>
    </row>
    <row r="55" spans="1:3" x14ac:dyDescent="0.25">
      <c r="A55" s="55"/>
      <c r="B55" s="50" t="s">
        <v>283</v>
      </c>
    </row>
    <row r="56" spans="1:3" x14ac:dyDescent="0.25">
      <c r="A56" s="55"/>
      <c r="B56" s="48" t="s">
        <v>284</v>
      </c>
    </row>
    <row r="57" spans="1:3" x14ac:dyDescent="0.25">
      <c r="A57" s="55"/>
    </row>
    <row r="58" spans="1:3" x14ac:dyDescent="0.25">
      <c r="A58" s="55"/>
    </row>
    <row r="59" spans="1:3" x14ac:dyDescent="0.25">
      <c r="A59" s="42" t="s">
        <v>296</v>
      </c>
      <c r="B59" s="47" t="s">
        <v>289</v>
      </c>
      <c r="C59" s="42" t="s">
        <v>294</v>
      </c>
    </row>
    <row r="60" spans="1:3" x14ac:dyDescent="0.25">
      <c r="A60" s="48" t="s">
        <v>297</v>
      </c>
      <c r="B60" s="48" t="s">
        <v>290</v>
      </c>
      <c r="C60" s="48" t="s">
        <v>295</v>
      </c>
    </row>
    <row r="61" spans="1:3" x14ac:dyDescent="0.25">
      <c r="A61" s="49" t="s">
        <v>298</v>
      </c>
      <c r="B61" s="49" t="s">
        <v>291</v>
      </c>
    </row>
    <row r="62" spans="1:3" x14ac:dyDescent="0.25">
      <c r="A62" s="55"/>
      <c r="B62" s="48" t="s">
        <v>292</v>
      </c>
    </row>
    <row r="63" spans="1:3" x14ac:dyDescent="0.25">
      <c r="A63" s="55"/>
      <c r="B63" s="49" t="s">
        <v>293</v>
      </c>
    </row>
    <row r="64" spans="1:3" x14ac:dyDescent="0.25">
      <c r="A64" s="55"/>
    </row>
    <row r="65" spans="1:6" x14ac:dyDescent="0.25">
      <c r="A65" s="55"/>
    </row>
    <row r="66" spans="1:6" x14ac:dyDescent="0.25">
      <c r="A66" s="42" t="s">
        <v>4</v>
      </c>
      <c r="B66" s="47" t="s">
        <v>299</v>
      </c>
    </row>
    <row r="67" spans="1:6" x14ac:dyDescent="0.25">
      <c r="A67" s="48" t="s">
        <v>299</v>
      </c>
      <c r="B67" s="48" t="s">
        <v>300</v>
      </c>
    </row>
    <row r="68" spans="1:6" x14ac:dyDescent="0.25">
      <c r="A68" s="55"/>
      <c r="B68" s="49" t="s">
        <v>301</v>
      </c>
    </row>
    <row r="69" spans="1:6" x14ac:dyDescent="0.25">
      <c r="A69" s="55"/>
      <c r="B69" s="48" t="s">
        <v>302</v>
      </c>
    </row>
    <row r="70" spans="1:6" x14ac:dyDescent="0.25">
      <c r="A70" s="55"/>
      <c r="B70" s="49" t="s">
        <v>303</v>
      </c>
    </row>
    <row r="71" spans="1:6" x14ac:dyDescent="0.25">
      <c r="A71" s="55"/>
      <c r="B71" s="48" t="s">
        <v>304</v>
      </c>
    </row>
    <row r="72" spans="1:6" x14ac:dyDescent="0.25">
      <c r="A72" s="55"/>
      <c r="B72" s="50" t="s">
        <v>305</v>
      </c>
    </row>
    <row r="73" spans="1:6" x14ac:dyDescent="0.25">
      <c r="A73" s="55"/>
      <c r="B73" s="48" t="s">
        <v>306</v>
      </c>
    </row>
    <row r="74" spans="1:6" x14ac:dyDescent="0.25">
      <c r="A74" s="55"/>
    </row>
    <row r="75" spans="1:6" x14ac:dyDescent="0.25">
      <c r="A75" s="55"/>
    </row>
    <row r="76" spans="1:6" x14ac:dyDescent="0.25">
      <c r="A76" s="55"/>
    </row>
    <row r="77" spans="1:6" x14ac:dyDescent="0.25">
      <c r="A77" s="42" t="s">
        <v>6</v>
      </c>
      <c r="B77" s="42" t="s">
        <v>307</v>
      </c>
      <c r="C77" s="42" t="s">
        <v>309</v>
      </c>
      <c r="D77" s="42" t="s">
        <v>316</v>
      </c>
      <c r="E77" s="42" t="s">
        <v>328</v>
      </c>
      <c r="F77" s="42" t="s">
        <v>336</v>
      </c>
    </row>
    <row r="78" spans="1:6" x14ac:dyDescent="0.25">
      <c r="A78" s="48" t="s">
        <v>339</v>
      </c>
      <c r="B78" s="55" t="s">
        <v>308</v>
      </c>
      <c r="C78" s="48" t="s">
        <v>310</v>
      </c>
      <c r="D78" s="48" t="s">
        <v>317</v>
      </c>
      <c r="E78" s="48" t="s">
        <v>329</v>
      </c>
      <c r="F78" s="48" t="s">
        <v>337</v>
      </c>
    </row>
    <row r="79" spans="1:6" x14ac:dyDescent="0.25">
      <c r="A79" s="49" t="s">
        <v>340</v>
      </c>
      <c r="C79" s="49" t="s">
        <v>311</v>
      </c>
      <c r="D79" s="49" t="s">
        <v>318</v>
      </c>
      <c r="E79" s="49" t="s">
        <v>330</v>
      </c>
      <c r="F79" s="49" t="s">
        <v>338</v>
      </c>
    </row>
    <row r="80" spans="1:6" x14ac:dyDescent="0.25">
      <c r="A80" s="48" t="s">
        <v>341</v>
      </c>
      <c r="C80" s="48" t="s">
        <v>312</v>
      </c>
      <c r="D80" s="48" t="s">
        <v>319</v>
      </c>
      <c r="E80" s="48" t="s">
        <v>331</v>
      </c>
    </row>
    <row r="81" spans="1:6" x14ac:dyDescent="0.25">
      <c r="A81" s="49" t="s">
        <v>342</v>
      </c>
      <c r="C81" s="49" t="s">
        <v>313</v>
      </c>
      <c r="D81" s="49" t="s">
        <v>320</v>
      </c>
      <c r="E81" s="49" t="s">
        <v>332</v>
      </c>
    </row>
    <row r="82" spans="1:6" x14ac:dyDescent="0.25">
      <c r="A82" s="48" t="s">
        <v>343</v>
      </c>
      <c r="C82" s="48" t="s">
        <v>314</v>
      </c>
      <c r="D82" s="48" t="s">
        <v>321</v>
      </c>
      <c r="E82" s="48" t="s">
        <v>333</v>
      </c>
    </row>
    <row r="83" spans="1:6" x14ac:dyDescent="0.25">
      <c r="A83" s="55"/>
      <c r="C83" s="55" t="s">
        <v>315</v>
      </c>
      <c r="D83" s="49" t="s">
        <v>322</v>
      </c>
      <c r="E83" s="49" t="s">
        <v>334</v>
      </c>
    </row>
    <row r="84" spans="1:6" x14ac:dyDescent="0.25">
      <c r="A84" s="55"/>
      <c r="C84" s="55"/>
      <c r="D84" s="48" t="s">
        <v>323</v>
      </c>
      <c r="E84" s="48" t="s">
        <v>335</v>
      </c>
    </row>
    <row r="85" spans="1:6" x14ac:dyDescent="0.25">
      <c r="A85" s="55"/>
      <c r="D85" s="49" t="s">
        <v>324</v>
      </c>
    </row>
    <row r="86" spans="1:6" x14ac:dyDescent="0.25">
      <c r="A86" s="55"/>
      <c r="D86" s="48" t="s">
        <v>325</v>
      </c>
    </row>
    <row r="87" spans="1:6" x14ac:dyDescent="0.25">
      <c r="A87" s="55"/>
      <c r="D87" s="49" t="s">
        <v>326</v>
      </c>
    </row>
    <row r="88" spans="1:6" x14ac:dyDescent="0.25">
      <c r="A88" s="55"/>
      <c r="D88" s="48" t="s">
        <v>327</v>
      </c>
    </row>
    <row r="89" spans="1:6" x14ac:dyDescent="0.25">
      <c r="A89" s="54"/>
    </row>
    <row r="90" spans="1:6" x14ac:dyDescent="0.25">
      <c r="A90" s="54"/>
    </row>
    <row r="91" spans="1:6" x14ac:dyDescent="0.25">
      <c r="A91" s="42" t="s">
        <v>2</v>
      </c>
      <c r="B91" s="42" t="s">
        <v>344</v>
      </c>
      <c r="C91" s="42" t="s">
        <v>361</v>
      </c>
      <c r="D91" s="42" t="s">
        <v>370</v>
      </c>
      <c r="E91" s="42" t="s">
        <v>381</v>
      </c>
      <c r="F91" s="42" t="s">
        <v>383</v>
      </c>
    </row>
    <row r="92" spans="1:6" x14ac:dyDescent="0.25">
      <c r="A92" s="67" t="s">
        <v>395</v>
      </c>
      <c r="B92" s="65" t="s">
        <v>345</v>
      </c>
      <c r="C92" s="67" t="s">
        <v>362</v>
      </c>
      <c r="D92" s="65" t="s">
        <v>371</v>
      </c>
      <c r="E92" s="67" t="s">
        <v>382</v>
      </c>
      <c r="F92" s="65" t="s">
        <v>384</v>
      </c>
    </row>
    <row r="93" spans="1:6" x14ac:dyDescent="0.25">
      <c r="A93" s="68" t="s">
        <v>396</v>
      </c>
      <c r="B93" s="66" t="s">
        <v>346</v>
      </c>
      <c r="C93" s="68" t="s">
        <v>363</v>
      </c>
      <c r="D93" s="66" t="s">
        <v>372</v>
      </c>
      <c r="F93" s="66" t="s">
        <v>385</v>
      </c>
    </row>
    <row r="94" spans="1:6" x14ac:dyDescent="0.25">
      <c r="A94" s="67" t="s">
        <v>397</v>
      </c>
      <c r="B94" s="65" t="s">
        <v>347</v>
      </c>
      <c r="C94" s="67" t="s">
        <v>364</v>
      </c>
      <c r="D94" s="65" t="s">
        <v>373</v>
      </c>
      <c r="F94" s="65" t="s">
        <v>386</v>
      </c>
    </row>
    <row r="95" spans="1:6" x14ac:dyDescent="0.25">
      <c r="A95" s="68" t="s">
        <v>398</v>
      </c>
      <c r="B95" s="66" t="s">
        <v>348</v>
      </c>
      <c r="C95" s="68" t="s">
        <v>365</v>
      </c>
      <c r="D95" s="66" t="s">
        <v>374</v>
      </c>
      <c r="F95" s="66" t="s">
        <v>387</v>
      </c>
    </row>
    <row r="96" spans="1:6" x14ac:dyDescent="0.25">
      <c r="A96" s="67" t="s">
        <v>399</v>
      </c>
      <c r="B96" s="65" t="s">
        <v>349</v>
      </c>
      <c r="C96" s="67" t="s">
        <v>366</v>
      </c>
      <c r="D96" s="65" t="s">
        <v>375</v>
      </c>
      <c r="F96" s="65" t="s">
        <v>388</v>
      </c>
    </row>
    <row r="97" spans="1:8" x14ac:dyDescent="0.25">
      <c r="A97" s="55"/>
      <c r="B97" s="69" t="s">
        <v>350</v>
      </c>
      <c r="C97" s="70" t="s">
        <v>367</v>
      </c>
      <c r="D97" s="69" t="s">
        <v>376</v>
      </c>
      <c r="F97" s="69" t="s">
        <v>389</v>
      </c>
    </row>
    <row r="98" spans="1:8" x14ac:dyDescent="0.25">
      <c r="A98" s="55"/>
      <c r="B98" s="65" t="s">
        <v>351</v>
      </c>
      <c r="C98" s="67" t="s">
        <v>368</v>
      </c>
      <c r="D98" s="65" t="s">
        <v>377</v>
      </c>
      <c r="F98" s="65" t="s">
        <v>390</v>
      </c>
    </row>
    <row r="99" spans="1:8" x14ac:dyDescent="0.25">
      <c r="A99" s="55"/>
      <c r="B99" s="66" t="s">
        <v>352</v>
      </c>
      <c r="C99" s="68" t="s">
        <v>369</v>
      </c>
      <c r="D99" s="66" t="s">
        <v>378</v>
      </c>
      <c r="F99" s="66" t="s">
        <v>391</v>
      </c>
    </row>
    <row r="100" spans="1:8" x14ac:dyDescent="0.25">
      <c r="A100" s="55"/>
      <c r="B100" s="65" t="s">
        <v>353</v>
      </c>
      <c r="D100" s="65" t="s">
        <v>379</v>
      </c>
      <c r="F100" s="65" t="s">
        <v>392</v>
      </c>
    </row>
    <row r="101" spans="1:8" x14ac:dyDescent="0.25">
      <c r="A101" s="55"/>
      <c r="B101" s="66" t="s">
        <v>354</v>
      </c>
      <c r="D101" s="66" t="s">
        <v>380</v>
      </c>
      <c r="F101" s="66" t="s">
        <v>393</v>
      </c>
    </row>
    <row r="102" spans="1:8" x14ac:dyDescent="0.25">
      <c r="A102" s="55"/>
      <c r="B102" s="65" t="s">
        <v>355</v>
      </c>
      <c r="F102" s="65" t="s">
        <v>394</v>
      </c>
    </row>
    <row r="103" spans="1:8" x14ac:dyDescent="0.25">
      <c r="A103" s="55"/>
      <c r="B103" s="69" t="s">
        <v>356</v>
      </c>
    </row>
    <row r="104" spans="1:8" x14ac:dyDescent="0.25">
      <c r="A104" s="55"/>
      <c r="B104" s="65" t="s">
        <v>357</v>
      </c>
    </row>
    <row r="105" spans="1:8" x14ac:dyDescent="0.25">
      <c r="A105" s="55"/>
      <c r="B105" s="66" t="s">
        <v>358</v>
      </c>
    </row>
    <row r="106" spans="1:8" x14ac:dyDescent="0.25">
      <c r="A106" s="55"/>
      <c r="B106" s="65" t="s">
        <v>359</v>
      </c>
    </row>
    <row r="107" spans="1:8" x14ac:dyDescent="0.25">
      <c r="A107" s="55"/>
      <c r="B107" s="66" t="s">
        <v>360</v>
      </c>
    </row>
    <row r="108" spans="1:8" x14ac:dyDescent="0.25">
      <c r="A108" s="55"/>
    </row>
    <row r="109" spans="1:8" x14ac:dyDescent="0.25">
      <c r="A109" s="55"/>
    </row>
    <row r="110" spans="1:8" x14ac:dyDescent="0.25">
      <c r="A110" s="54"/>
    </row>
    <row r="111" spans="1:8" x14ac:dyDescent="0.25">
      <c r="A111" s="55"/>
    </row>
    <row r="112" spans="1:8" x14ac:dyDescent="0.25">
      <c r="A112" s="42" t="s">
        <v>1</v>
      </c>
      <c r="B112" s="47" t="s">
        <v>66</v>
      </c>
      <c r="C112" s="47" t="s">
        <v>67</v>
      </c>
      <c r="D112" s="42" t="s">
        <v>68</v>
      </c>
      <c r="E112" s="42" t="s">
        <v>69</v>
      </c>
      <c r="F112" s="42" t="s">
        <v>144</v>
      </c>
      <c r="G112" s="47" t="s">
        <v>54</v>
      </c>
      <c r="H112" s="47" t="s">
        <v>1</v>
      </c>
    </row>
    <row r="113" spans="1:8" x14ac:dyDescent="0.25">
      <c r="A113" s="45" t="s">
        <v>230</v>
      </c>
      <c r="B113" s="48" t="s">
        <v>70</v>
      </c>
      <c r="C113" s="48" t="s">
        <v>79</v>
      </c>
      <c r="D113" s="45" t="s">
        <v>115</v>
      </c>
      <c r="E113" s="45" t="s">
        <v>135</v>
      </c>
      <c r="F113" s="45" t="s">
        <v>149</v>
      </c>
      <c r="G113" s="63" t="s">
        <v>152</v>
      </c>
      <c r="H113" s="63" t="s">
        <v>237</v>
      </c>
    </row>
    <row r="114" spans="1:8" x14ac:dyDescent="0.25">
      <c r="A114" s="44" t="s">
        <v>231</v>
      </c>
      <c r="B114" s="49" t="s">
        <v>71</v>
      </c>
      <c r="C114" s="49" t="s">
        <v>80</v>
      </c>
      <c r="D114" s="44" t="s">
        <v>114</v>
      </c>
      <c r="E114" s="44" t="s">
        <v>137</v>
      </c>
      <c r="F114" s="44" t="s">
        <v>145</v>
      </c>
      <c r="G114" s="44" t="s">
        <v>153</v>
      </c>
      <c r="H114" s="44" t="s">
        <v>238</v>
      </c>
    </row>
    <row r="115" spans="1:8" x14ac:dyDescent="0.25">
      <c r="A115" s="45" t="s">
        <v>232</v>
      </c>
      <c r="B115" s="48" t="s">
        <v>72</v>
      </c>
      <c r="C115" s="48" t="s">
        <v>81</v>
      </c>
      <c r="D115" s="45" t="s">
        <v>117</v>
      </c>
      <c r="E115" s="45" t="s">
        <v>138</v>
      </c>
      <c r="F115" s="45" t="s">
        <v>148</v>
      </c>
      <c r="G115" s="45" t="s">
        <v>154</v>
      </c>
      <c r="H115" s="45" t="s">
        <v>239</v>
      </c>
    </row>
    <row r="116" spans="1:8" x14ac:dyDescent="0.25">
      <c r="A116" s="44" t="s">
        <v>233</v>
      </c>
      <c r="B116" s="49" t="s">
        <v>73</v>
      </c>
      <c r="C116" s="49" t="s">
        <v>82</v>
      </c>
      <c r="D116" s="44" t="s">
        <v>113</v>
      </c>
      <c r="E116" s="44" t="s">
        <v>136</v>
      </c>
      <c r="F116" s="44" t="s">
        <v>146</v>
      </c>
      <c r="G116" s="44" t="s">
        <v>155</v>
      </c>
      <c r="H116" s="44" t="s">
        <v>240</v>
      </c>
    </row>
    <row r="117" spans="1:8" x14ac:dyDescent="0.25">
      <c r="A117" s="45" t="s">
        <v>234</v>
      </c>
      <c r="B117" s="48" t="s">
        <v>74</v>
      </c>
      <c r="C117" s="48" t="s">
        <v>83</v>
      </c>
      <c r="D117" s="45" t="s">
        <v>116</v>
      </c>
      <c r="E117" s="45" t="s">
        <v>139</v>
      </c>
      <c r="F117" s="45" t="s">
        <v>147</v>
      </c>
      <c r="G117" s="45" t="s">
        <v>156</v>
      </c>
      <c r="H117" s="45" t="s">
        <v>241</v>
      </c>
    </row>
    <row r="118" spans="1:8" x14ac:dyDescent="0.25">
      <c r="A118" s="51" t="s">
        <v>235</v>
      </c>
      <c r="B118" s="49" t="s">
        <v>75</v>
      </c>
      <c r="C118" s="49" t="s">
        <v>84</v>
      </c>
      <c r="D118" s="44" t="s">
        <v>122</v>
      </c>
      <c r="E118" s="44" t="s">
        <v>140</v>
      </c>
      <c r="F118" s="50" t="s">
        <v>54</v>
      </c>
      <c r="G118" s="44" t="s">
        <v>157</v>
      </c>
      <c r="H118" s="44" t="s">
        <v>242</v>
      </c>
    </row>
    <row r="119" spans="1:8" x14ac:dyDescent="0.25">
      <c r="A119" s="52" t="s">
        <v>236</v>
      </c>
      <c r="B119" s="48" t="s">
        <v>76</v>
      </c>
      <c r="C119" s="48" t="s">
        <v>85</v>
      </c>
      <c r="D119" s="45" t="s">
        <v>112</v>
      </c>
      <c r="E119" s="45" t="s">
        <v>142</v>
      </c>
      <c r="G119" s="45" t="s">
        <v>158</v>
      </c>
      <c r="H119" s="45" t="s">
        <v>243</v>
      </c>
    </row>
    <row r="120" spans="1:8" x14ac:dyDescent="0.25">
      <c r="B120" s="44" t="s">
        <v>77</v>
      </c>
      <c r="C120" s="49" t="s">
        <v>86</v>
      </c>
      <c r="D120" s="44" t="s">
        <v>111</v>
      </c>
      <c r="E120" s="44" t="s">
        <v>141</v>
      </c>
      <c r="G120" s="44" t="s">
        <v>159</v>
      </c>
      <c r="H120" s="44" t="s">
        <v>244</v>
      </c>
    </row>
    <row r="121" spans="1:8" x14ac:dyDescent="0.25">
      <c r="B121" s="46" t="s">
        <v>78</v>
      </c>
      <c r="C121" s="48" t="s">
        <v>87</v>
      </c>
      <c r="D121" s="45" t="s">
        <v>123</v>
      </c>
      <c r="E121" s="45" t="s">
        <v>143</v>
      </c>
      <c r="G121" s="45" t="s">
        <v>160</v>
      </c>
      <c r="H121" s="45" t="s">
        <v>245</v>
      </c>
    </row>
    <row r="122" spans="1:8" x14ac:dyDescent="0.25">
      <c r="C122" s="44" t="s">
        <v>88</v>
      </c>
      <c r="D122" s="44" t="s">
        <v>150</v>
      </c>
      <c r="E122" s="50" t="s">
        <v>54</v>
      </c>
      <c r="G122" s="44" t="s">
        <v>161</v>
      </c>
      <c r="H122" s="44" t="s">
        <v>246</v>
      </c>
    </row>
    <row r="123" spans="1:8" x14ac:dyDescent="0.25">
      <c r="C123" s="45" t="s">
        <v>89</v>
      </c>
      <c r="D123" s="45" t="s">
        <v>109</v>
      </c>
      <c r="G123" s="45" t="s">
        <v>162</v>
      </c>
      <c r="H123" s="45" t="s">
        <v>247</v>
      </c>
    </row>
    <row r="124" spans="1:8" x14ac:dyDescent="0.25">
      <c r="C124" s="44" t="s">
        <v>90</v>
      </c>
      <c r="D124" s="44" t="s">
        <v>110</v>
      </c>
      <c r="G124" s="44" t="s">
        <v>163</v>
      </c>
      <c r="H124" s="44" t="s">
        <v>248</v>
      </c>
    </row>
    <row r="125" spans="1:8" x14ac:dyDescent="0.25">
      <c r="C125" s="45" t="s">
        <v>91</v>
      </c>
      <c r="D125" s="45" t="s">
        <v>121</v>
      </c>
      <c r="G125" s="45" t="s">
        <v>164</v>
      </c>
      <c r="H125" s="45" t="s">
        <v>249</v>
      </c>
    </row>
    <row r="126" spans="1:8" x14ac:dyDescent="0.25">
      <c r="C126" s="44" t="s">
        <v>92</v>
      </c>
      <c r="D126" s="44" t="s">
        <v>151</v>
      </c>
      <c r="G126" s="44" t="s">
        <v>165</v>
      </c>
      <c r="H126" s="44" t="s">
        <v>250</v>
      </c>
    </row>
    <row r="127" spans="1:8" x14ac:dyDescent="0.25">
      <c r="C127" s="45" t="s">
        <v>102</v>
      </c>
      <c r="D127" s="45" t="s">
        <v>134</v>
      </c>
      <c r="G127" s="45" t="s">
        <v>166</v>
      </c>
      <c r="H127" s="45" t="s">
        <v>251</v>
      </c>
    </row>
    <row r="128" spans="1:8" x14ac:dyDescent="0.25">
      <c r="C128" s="44" t="s">
        <v>103</v>
      </c>
      <c r="D128" s="44" t="s">
        <v>133</v>
      </c>
      <c r="G128" s="44" t="s">
        <v>167</v>
      </c>
      <c r="H128" s="44" t="s">
        <v>252</v>
      </c>
    </row>
    <row r="129" spans="3:8" x14ac:dyDescent="0.25">
      <c r="C129" s="45" t="s">
        <v>93</v>
      </c>
      <c r="D129" s="45" t="s">
        <v>132</v>
      </c>
      <c r="G129" s="45" t="s">
        <v>168</v>
      </c>
      <c r="H129" s="45" t="s">
        <v>253</v>
      </c>
    </row>
    <row r="130" spans="3:8" x14ac:dyDescent="0.25">
      <c r="C130" s="44" t="s">
        <v>94</v>
      </c>
      <c r="D130" s="44" t="s">
        <v>131</v>
      </c>
      <c r="G130" s="44" t="s">
        <v>172</v>
      </c>
      <c r="H130" s="44" t="s">
        <v>254</v>
      </c>
    </row>
    <row r="131" spans="3:8" x14ac:dyDescent="0.25">
      <c r="C131" s="45" t="s">
        <v>95</v>
      </c>
      <c r="D131" s="45" t="s">
        <v>130</v>
      </c>
      <c r="G131" s="45" t="s">
        <v>169</v>
      </c>
      <c r="H131" s="45" t="s">
        <v>255</v>
      </c>
    </row>
    <row r="132" spans="3:8" x14ac:dyDescent="0.25">
      <c r="C132" s="44" t="s">
        <v>104</v>
      </c>
      <c r="D132" s="44" t="s">
        <v>129</v>
      </c>
      <c r="G132" s="44" t="s">
        <v>177</v>
      </c>
      <c r="H132" s="50" t="s">
        <v>256</v>
      </c>
    </row>
    <row r="133" spans="3:8" x14ac:dyDescent="0.25">
      <c r="C133" s="45" t="s">
        <v>96</v>
      </c>
      <c r="D133" s="45" t="s">
        <v>128</v>
      </c>
      <c r="G133" s="45" t="s">
        <v>170</v>
      </c>
    </row>
    <row r="134" spans="3:8" x14ac:dyDescent="0.25">
      <c r="C134" s="44" t="s">
        <v>105</v>
      </c>
      <c r="D134" s="44" t="s">
        <v>127</v>
      </c>
      <c r="G134" s="44" t="s">
        <v>171</v>
      </c>
    </row>
    <row r="135" spans="3:8" x14ac:dyDescent="0.25">
      <c r="C135" s="45" t="s">
        <v>106</v>
      </c>
      <c r="D135" s="45" t="s">
        <v>126</v>
      </c>
      <c r="G135" s="45" t="s">
        <v>173</v>
      </c>
    </row>
    <row r="136" spans="3:8" x14ac:dyDescent="0.25">
      <c r="C136" s="44" t="s">
        <v>97</v>
      </c>
      <c r="D136" s="44" t="s">
        <v>125</v>
      </c>
      <c r="G136" s="44" t="s">
        <v>174</v>
      </c>
    </row>
    <row r="137" spans="3:8" x14ac:dyDescent="0.25">
      <c r="C137" s="45" t="s">
        <v>107</v>
      </c>
      <c r="D137" s="45" t="s">
        <v>124</v>
      </c>
      <c r="G137" s="45" t="s">
        <v>175</v>
      </c>
    </row>
    <row r="138" spans="3:8" x14ac:dyDescent="0.25">
      <c r="C138" s="44" t="s">
        <v>108</v>
      </c>
      <c r="D138" s="44" t="s">
        <v>120</v>
      </c>
      <c r="G138" s="53" t="s">
        <v>176</v>
      </c>
    </row>
    <row r="139" spans="3:8" x14ac:dyDescent="0.25">
      <c r="C139" s="45" t="s">
        <v>98</v>
      </c>
      <c r="D139" s="45" t="s">
        <v>119</v>
      </c>
      <c r="G139" s="7" t="s">
        <v>54</v>
      </c>
    </row>
    <row r="140" spans="3:8" x14ac:dyDescent="0.25">
      <c r="C140" s="44" t="s">
        <v>99</v>
      </c>
      <c r="D140" s="53" t="s">
        <v>118</v>
      </c>
    </row>
    <row r="141" spans="3:8" x14ac:dyDescent="0.25">
      <c r="C141" s="45" t="s">
        <v>100</v>
      </c>
      <c r="D141" s="7" t="s">
        <v>54</v>
      </c>
    </row>
    <row r="142" spans="3:8" x14ac:dyDescent="0.25">
      <c r="C142" s="44" t="s">
        <v>101</v>
      </c>
    </row>
    <row r="143" spans="3:8" x14ac:dyDescent="0.25">
      <c r="C143" s="46" t="s">
        <v>54</v>
      </c>
    </row>
    <row r="145" spans="1:2" x14ac:dyDescent="0.25">
      <c r="A145" s="54"/>
      <c r="B145" s="54"/>
    </row>
    <row r="146" spans="1:2" x14ac:dyDescent="0.25">
      <c r="A146" s="55"/>
    </row>
    <row r="147" spans="1:2" x14ac:dyDescent="0.25">
      <c r="A147" s="55"/>
    </row>
    <row r="148" spans="1:2" x14ac:dyDescent="0.25">
      <c r="A148" s="55"/>
    </row>
    <row r="149" spans="1:2" x14ac:dyDescent="0.25">
      <c r="A149" s="54"/>
      <c r="B149" s="54"/>
    </row>
    <row r="150" spans="1:2" x14ac:dyDescent="0.25">
      <c r="A150" s="55"/>
    </row>
    <row r="151" spans="1:2" x14ac:dyDescent="0.25">
      <c r="A151" s="55"/>
    </row>
    <row r="152" spans="1:2" x14ac:dyDescent="0.25">
      <c r="A152" s="55"/>
    </row>
    <row r="153" spans="1:2" x14ac:dyDescent="0.25">
      <c r="A153" s="55"/>
    </row>
    <row r="154" spans="1:2" x14ac:dyDescent="0.25">
      <c r="A154" s="55"/>
    </row>
    <row r="155" spans="1:2" x14ac:dyDescent="0.25">
      <c r="A155" s="55"/>
    </row>
    <row r="156" spans="1:2" x14ac:dyDescent="0.25">
      <c r="A156" s="55"/>
    </row>
    <row r="157" spans="1:2" x14ac:dyDescent="0.25">
      <c r="A157" s="55"/>
    </row>
    <row r="158" spans="1:2" x14ac:dyDescent="0.25">
      <c r="A158" s="54"/>
      <c r="B158" s="54"/>
    </row>
    <row r="159" spans="1:2" x14ac:dyDescent="0.25">
      <c r="A159" s="55"/>
    </row>
    <row r="160" spans="1:2" x14ac:dyDescent="0.25">
      <c r="A160" s="55"/>
    </row>
    <row r="161" spans="1:2" x14ac:dyDescent="0.25">
      <c r="A161" s="54"/>
      <c r="B161" s="54"/>
    </row>
    <row r="162" spans="1:2" x14ac:dyDescent="0.25">
      <c r="A162" s="55"/>
    </row>
    <row r="163" spans="1:2" x14ac:dyDescent="0.25">
      <c r="A163" s="55"/>
    </row>
    <row r="164" spans="1:2" x14ac:dyDescent="0.25">
      <c r="A164" s="55"/>
    </row>
  </sheetData>
  <autoFilter ref="B1:B9">
    <sortState ref="B2:B9">
      <sortCondition ref="B2:B9"/>
    </sortState>
  </autoFilter>
  <sortState ref="A2:A12">
    <sortCondition ref="A2:A12"/>
  </sortState>
  <dataConsolidate/>
  <phoneticPr fontId="8" type="noConversion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3"/>
  <sheetViews>
    <sheetView tabSelected="1" workbookViewId="0">
      <selection activeCell="C3" sqref="C3"/>
    </sheetView>
  </sheetViews>
  <sheetFormatPr baseColWidth="10" defaultRowHeight="15" x14ac:dyDescent="0.25"/>
  <cols>
    <col min="1" max="1" width="14.42578125" customWidth="1"/>
    <col min="2" max="3" width="20.42578125" style="8" customWidth="1"/>
    <col min="4" max="4" width="24.7109375" style="4" bestFit="1" customWidth="1"/>
    <col min="5" max="5" width="20.85546875" style="4" customWidth="1"/>
    <col min="6" max="6" width="18.42578125" style="9" bestFit="1" customWidth="1"/>
    <col min="7" max="7" width="19.85546875" bestFit="1" customWidth="1"/>
    <col min="8" max="8" width="19.85546875" style="9" bestFit="1" customWidth="1"/>
    <col min="9" max="9" width="23.42578125" style="9" customWidth="1"/>
    <col min="10" max="10" width="19.28515625" style="9" bestFit="1" customWidth="1"/>
    <col min="11" max="11" width="20" style="9" bestFit="1" customWidth="1"/>
    <col min="12" max="12" width="17.7109375" style="9" bestFit="1" customWidth="1"/>
    <col min="13" max="13" width="26.140625" style="9" customWidth="1"/>
  </cols>
  <sheetData>
    <row r="1" spans="1:13" ht="15.75" thickBot="1" x14ac:dyDescent="0.3">
      <c r="A1" s="71" t="s">
        <v>25</v>
      </c>
      <c r="B1" s="8" t="s">
        <v>20</v>
      </c>
      <c r="C1" s="8" t="s">
        <v>65</v>
      </c>
      <c r="D1" s="4" t="s">
        <v>8</v>
      </c>
      <c r="E1" s="4" t="s">
        <v>12</v>
      </c>
      <c r="F1" s="40" t="s">
        <v>9</v>
      </c>
      <c r="G1" s="40" t="s">
        <v>24</v>
      </c>
      <c r="H1" s="38" t="s">
        <v>204</v>
      </c>
      <c r="I1" s="38" t="s">
        <v>190</v>
      </c>
      <c r="J1" s="9" t="s">
        <v>205</v>
      </c>
      <c r="K1" s="37" t="s">
        <v>181</v>
      </c>
      <c r="L1" s="37" t="s">
        <v>179</v>
      </c>
      <c r="M1"/>
    </row>
    <row r="2" spans="1:13" ht="15.75" thickTop="1" x14ac:dyDescent="0.25">
      <c r="A2" s="72"/>
      <c r="B2" s="8" t="s">
        <v>288</v>
      </c>
      <c r="C2" s="60" t="s">
        <v>396</v>
      </c>
      <c r="D2" s="14" t="s">
        <v>365</v>
      </c>
      <c r="E2" s="14" t="s">
        <v>13</v>
      </c>
      <c r="F2" s="9">
        <v>10</v>
      </c>
      <c r="G2" s="9">
        <v>30</v>
      </c>
      <c r="H2" s="9">
        <f>L2-Tableau1[[#This Row],[PX ACHAT TTC]]</f>
        <v>13.702500000000001</v>
      </c>
      <c r="I2" s="41">
        <f>Tableau1[[#This Row],[Marge en €]]/L2</f>
        <v>0.53311934636708491</v>
      </c>
      <c r="J2" s="9">
        <f>Tableau1[[#This Row],[PX ACHAT HT]]*1.2</f>
        <v>12</v>
      </c>
      <c r="K2" s="9">
        <f>Tableau1[[#This Row],[Prix Vente TTC]]*14.325%</f>
        <v>4.2974999999999994</v>
      </c>
      <c r="L2" s="9">
        <f>Tableau1[[#This Row],[Prix Vente TTC]]-K2</f>
        <v>25.702500000000001</v>
      </c>
      <c r="M2"/>
    </row>
    <row r="3" spans="1:13" x14ac:dyDescent="0.25">
      <c r="A3" s="73"/>
      <c r="B3" s="8" t="s">
        <v>228</v>
      </c>
      <c r="D3" s="14"/>
      <c r="E3" s="14"/>
      <c r="G3" s="9"/>
      <c r="H3" s="9">
        <f>L3-Tableau1[[#This Row],[PX ACHAT TTC]]</f>
        <v>0</v>
      </c>
      <c r="I3" s="39" t="e">
        <f>Tableau1[[#This Row],[Marge en €]]/L3</f>
        <v>#DIV/0!</v>
      </c>
      <c r="J3" s="9">
        <f>Tableau1[[#This Row],[PX ACHAT HT]]*1.2</f>
        <v>0</v>
      </c>
      <c r="K3" s="9">
        <f>Tableau1[[#This Row],[Prix Vente TTC]]*14.325%</f>
        <v>0</v>
      </c>
      <c r="L3" s="9">
        <f>Tableau1[[#This Row],[Prix Vente TTC]]-K3</f>
        <v>0</v>
      </c>
      <c r="M3"/>
    </row>
    <row r="4" spans="1:13" x14ac:dyDescent="0.25">
      <c r="A4" s="72"/>
      <c r="D4" s="14"/>
      <c r="E4" s="14"/>
      <c r="G4" s="9"/>
      <c r="H4" s="9">
        <f>L4-Tableau1[[#This Row],[PX ACHAT TTC]]</f>
        <v>0</v>
      </c>
      <c r="I4" s="39" t="e">
        <f>Tableau1[[#This Row],[Marge en €]]/L4</f>
        <v>#DIV/0!</v>
      </c>
      <c r="J4" s="9">
        <f>Tableau1[[#This Row],[PX ACHAT HT]]*1.2</f>
        <v>0</v>
      </c>
      <c r="K4" s="9">
        <f>Tableau1[[#This Row],[Prix Vente TTC]]*14.325%</f>
        <v>0</v>
      </c>
      <c r="L4" s="9">
        <f>Tableau1[[#This Row],[Prix Vente TTC]]-K4</f>
        <v>0</v>
      </c>
      <c r="M4"/>
    </row>
    <row r="5" spans="1:13" x14ac:dyDescent="0.25">
      <c r="A5" s="73"/>
      <c r="D5" s="14"/>
      <c r="E5" s="14"/>
      <c r="G5" s="9"/>
      <c r="H5" s="9">
        <f>L5-Tableau1[[#This Row],[PX ACHAT TTC]]</f>
        <v>0</v>
      </c>
      <c r="I5" s="39" t="e">
        <f>Tableau1[[#This Row],[Marge en €]]/L5</f>
        <v>#DIV/0!</v>
      </c>
      <c r="J5" s="9">
        <f>Tableau1[[#This Row],[PX ACHAT HT]]*1.2</f>
        <v>0</v>
      </c>
      <c r="K5" s="9">
        <f>Tableau1[[#This Row],[Prix Vente TTC]]*14.325%</f>
        <v>0</v>
      </c>
      <c r="L5" s="9">
        <f>Tableau1[[#This Row],[Prix Vente TTC]]-K5</f>
        <v>0</v>
      </c>
      <c r="M5"/>
    </row>
    <row r="6" spans="1:13" x14ac:dyDescent="0.25">
      <c r="A6" s="72"/>
      <c r="D6" s="14"/>
      <c r="E6" s="14"/>
      <c r="G6" s="9"/>
      <c r="H6" s="9">
        <f>L6-Tableau1[[#This Row],[PX ACHAT TTC]]</f>
        <v>0</v>
      </c>
      <c r="I6" s="39" t="e">
        <f>Tableau1[[#This Row],[Marge en €]]/L6</f>
        <v>#DIV/0!</v>
      </c>
      <c r="J6" s="9">
        <f>Tableau1[[#This Row],[PX ACHAT HT]]*1.2</f>
        <v>0</v>
      </c>
      <c r="K6" s="9">
        <f>Tableau1[[#This Row],[Prix Vente TTC]]*14.325%</f>
        <v>0</v>
      </c>
      <c r="L6" s="9">
        <f>Tableau1[[#This Row],[Prix Vente TTC]]-K6</f>
        <v>0</v>
      </c>
      <c r="M6"/>
    </row>
    <row r="7" spans="1:13" x14ac:dyDescent="0.25">
      <c r="A7" s="73"/>
      <c r="D7" s="14"/>
      <c r="E7" s="14"/>
      <c r="G7" s="9"/>
      <c r="H7" s="9">
        <f>L7-Tableau1[[#This Row],[PX ACHAT TTC]]</f>
        <v>0</v>
      </c>
      <c r="I7" s="39" t="e">
        <f>Tableau1[[#This Row],[Marge en €]]/L7</f>
        <v>#DIV/0!</v>
      </c>
      <c r="J7" s="9">
        <f>Tableau1[[#This Row],[PX ACHAT HT]]*1.2</f>
        <v>0</v>
      </c>
      <c r="K7" s="9">
        <f>Tableau1[[#This Row],[Prix Vente TTC]]*14.325%</f>
        <v>0</v>
      </c>
      <c r="L7" s="9">
        <f>Tableau1[[#This Row],[Prix Vente TTC]]-K7</f>
        <v>0</v>
      </c>
      <c r="M7"/>
    </row>
    <row r="8" spans="1:13" x14ac:dyDescent="0.25">
      <c r="A8" s="72"/>
      <c r="D8" s="14"/>
      <c r="E8" s="14"/>
      <c r="G8" s="9"/>
      <c r="H8" s="9">
        <f>L8-Tableau1[[#This Row],[PX ACHAT TTC]]</f>
        <v>0</v>
      </c>
      <c r="I8" s="39" t="e">
        <f>Tableau1[[#This Row],[Marge en €]]/L8</f>
        <v>#DIV/0!</v>
      </c>
      <c r="J8" s="9">
        <f>Tableau1[[#This Row],[PX ACHAT HT]]*1.2</f>
        <v>0</v>
      </c>
      <c r="K8" s="9">
        <f>Tableau1[[#This Row],[Prix Vente TTC]]*14.325%</f>
        <v>0</v>
      </c>
      <c r="L8" s="9">
        <f>Tableau1[[#This Row],[Prix Vente TTC]]-K8</f>
        <v>0</v>
      </c>
      <c r="M8"/>
    </row>
    <row r="9" spans="1:13" x14ac:dyDescent="0.25">
      <c r="A9" s="73"/>
      <c r="D9" s="14"/>
      <c r="E9" s="14"/>
      <c r="G9" s="9"/>
      <c r="H9" s="9">
        <f>L9-Tableau1[[#This Row],[PX ACHAT TTC]]</f>
        <v>0</v>
      </c>
      <c r="I9" s="39" t="e">
        <f>Tableau1[[#This Row],[Marge en €]]/L9</f>
        <v>#DIV/0!</v>
      </c>
      <c r="J9" s="9">
        <f>Tableau1[[#This Row],[PX ACHAT HT]]*1.2</f>
        <v>0</v>
      </c>
      <c r="K9" s="9">
        <f>Tableau1[[#This Row],[Prix Vente TTC]]*14.325%</f>
        <v>0</v>
      </c>
      <c r="L9" s="9">
        <f>Tableau1[[#This Row],[Prix Vente TTC]]-K9</f>
        <v>0</v>
      </c>
      <c r="M9"/>
    </row>
    <row r="10" spans="1:13" x14ac:dyDescent="0.25">
      <c r="A10" s="72"/>
      <c r="D10" s="14"/>
      <c r="E10" s="14"/>
      <c r="G10" s="9"/>
      <c r="H10" s="9">
        <f>L10-Tableau1[[#This Row],[PX ACHAT TTC]]</f>
        <v>0</v>
      </c>
      <c r="I10" s="39" t="e">
        <f>Tableau1[[#This Row],[Marge en €]]/L10</f>
        <v>#DIV/0!</v>
      </c>
      <c r="J10" s="9">
        <f>Tableau1[[#This Row],[PX ACHAT HT]]*1.2</f>
        <v>0</v>
      </c>
      <c r="K10" s="9">
        <f>Tableau1[[#This Row],[Prix Vente TTC]]*14.325%</f>
        <v>0</v>
      </c>
      <c r="L10" s="9">
        <f>Tableau1[[#This Row],[Prix Vente TTC]]-K10</f>
        <v>0</v>
      </c>
      <c r="M10"/>
    </row>
    <row r="11" spans="1:13" x14ac:dyDescent="0.25">
      <c r="A11" s="73"/>
      <c r="D11" s="14"/>
      <c r="E11" s="14"/>
      <c r="G11" s="9"/>
      <c r="H11" s="9">
        <f>L11-Tableau1[[#This Row],[PX ACHAT TTC]]</f>
        <v>0</v>
      </c>
      <c r="I11" s="39" t="e">
        <f>Tableau1[[#This Row],[Marge en €]]/L11</f>
        <v>#DIV/0!</v>
      </c>
      <c r="J11" s="9">
        <f>Tableau1[[#This Row],[PX ACHAT HT]]*1.2</f>
        <v>0</v>
      </c>
      <c r="K11" s="9">
        <f>Tableau1[[#This Row],[Prix Vente TTC]]*14.325%</f>
        <v>0</v>
      </c>
      <c r="L11" s="9">
        <f>Tableau1[[#This Row],[Prix Vente TTC]]-K11</f>
        <v>0</v>
      </c>
      <c r="M11"/>
    </row>
    <row r="12" spans="1:13" x14ac:dyDescent="0.25">
      <c r="A12" s="72"/>
      <c r="D12" s="14"/>
      <c r="E12" s="14"/>
      <c r="G12" s="9"/>
      <c r="H12" s="9">
        <f>L12-Tableau1[[#This Row],[PX ACHAT TTC]]</f>
        <v>0</v>
      </c>
      <c r="I12" s="39" t="e">
        <f>Tableau1[[#This Row],[Marge en €]]/L12</f>
        <v>#DIV/0!</v>
      </c>
      <c r="J12" s="9">
        <f>Tableau1[[#This Row],[PX ACHAT HT]]*1.2</f>
        <v>0</v>
      </c>
      <c r="K12" s="9">
        <f>Tableau1[[#This Row],[Prix Vente TTC]]*14.325%</f>
        <v>0</v>
      </c>
      <c r="L12" s="9">
        <f>Tableau1[[#This Row],[Prix Vente TTC]]-K12</f>
        <v>0</v>
      </c>
      <c r="M12"/>
    </row>
    <row r="13" spans="1:13" x14ac:dyDescent="0.25">
      <c r="A13" s="73"/>
      <c r="D13" s="14"/>
      <c r="E13" s="14"/>
      <c r="G13" s="9"/>
      <c r="H13" s="9">
        <f>L13-Tableau1[[#This Row],[PX ACHAT TTC]]</f>
        <v>0</v>
      </c>
      <c r="I13" s="39" t="e">
        <f>Tableau1[[#This Row],[Marge en €]]/L13</f>
        <v>#DIV/0!</v>
      </c>
      <c r="J13" s="9">
        <f>Tableau1[[#This Row],[PX ACHAT HT]]*1.2</f>
        <v>0</v>
      </c>
      <c r="K13" s="9">
        <f>Tableau1[[#This Row],[Prix Vente TTC]]*14.325%</f>
        <v>0</v>
      </c>
      <c r="L13" s="9">
        <f>Tableau1[[#This Row],[Prix Vente TTC]]-K13</f>
        <v>0</v>
      </c>
      <c r="M13"/>
    </row>
    <row r="14" spans="1:13" x14ac:dyDescent="0.25">
      <c r="A14" s="72"/>
      <c r="D14" s="14"/>
      <c r="E14" s="14"/>
      <c r="G14" s="9"/>
      <c r="H14" s="9">
        <f>L14-Tableau1[[#This Row],[PX ACHAT TTC]]</f>
        <v>0</v>
      </c>
      <c r="I14" s="39" t="e">
        <f>Tableau1[[#This Row],[Marge en €]]/L14</f>
        <v>#DIV/0!</v>
      </c>
      <c r="J14" s="9">
        <f>Tableau1[[#This Row],[PX ACHAT HT]]*1.2</f>
        <v>0</v>
      </c>
      <c r="K14" s="9">
        <f>Tableau1[[#This Row],[Prix Vente TTC]]*14.325%</f>
        <v>0</v>
      </c>
      <c r="L14" s="9">
        <f>Tableau1[[#This Row],[Prix Vente TTC]]-K14</f>
        <v>0</v>
      </c>
      <c r="M14"/>
    </row>
    <row r="15" spans="1:13" x14ac:dyDescent="0.25">
      <c r="A15" s="73"/>
      <c r="D15" s="14"/>
      <c r="E15" s="14"/>
      <c r="G15" s="9"/>
      <c r="H15" s="9">
        <f>L15-Tableau1[[#This Row],[PX ACHAT TTC]]</f>
        <v>0</v>
      </c>
      <c r="I15" s="39" t="e">
        <f>Tableau1[[#This Row],[Marge en €]]/L15</f>
        <v>#DIV/0!</v>
      </c>
      <c r="J15" s="9">
        <f>Tableau1[[#This Row],[PX ACHAT HT]]*1.2</f>
        <v>0</v>
      </c>
      <c r="K15" s="9">
        <f>Tableau1[[#This Row],[Prix Vente TTC]]*14.325%</f>
        <v>0</v>
      </c>
      <c r="L15" s="9">
        <f>Tableau1[[#This Row],[Prix Vente TTC]]-K15</f>
        <v>0</v>
      </c>
      <c r="M15"/>
    </row>
    <row r="16" spans="1:13" x14ac:dyDescent="0.25">
      <c r="A16" s="72"/>
      <c r="D16" s="14"/>
      <c r="E16" s="14"/>
      <c r="G16" s="9"/>
      <c r="H16" s="9">
        <f>L16-Tableau1[[#This Row],[PX ACHAT TTC]]</f>
        <v>0</v>
      </c>
      <c r="I16" s="39" t="e">
        <f>Tableau1[[#This Row],[Marge en €]]/L16</f>
        <v>#DIV/0!</v>
      </c>
      <c r="J16" s="9">
        <f>Tableau1[[#This Row],[PX ACHAT HT]]*1.2</f>
        <v>0</v>
      </c>
      <c r="K16" s="9">
        <f>Tableau1[[#This Row],[Prix Vente TTC]]*14.325%</f>
        <v>0</v>
      </c>
      <c r="L16" s="9">
        <f>Tableau1[[#This Row],[Prix Vente TTC]]-K16</f>
        <v>0</v>
      </c>
      <c r="M16"/>
    </row>
    <row r="17" spans="1:13" x14ac:dyDescent="0.25">
      <c r="A17" s="73"/>
      <c r="D17" s="14"/>
      <c r="E17" s="14"/>
      <c r="G17" s="9"/>
      <c r="H17" s="9">
        <f>L17-Tableau1[[#This Row],[PX ACHAT TTC]]</f>
        <v>0</v>
      </c>
      <c r="I17" s="39" t="e">
        <f>Tableau1[[#This Row],[Marge en €]]/L17</f>
        <v>#DIV/0!</v>
      </c>
      <c r="J17" s="9">
        <f>Tableau1[[#This Row],[PX ACHAT HT]]*1.2</f>
        <v>0</v>
      </c>
      <c r="K17" s="9">
        <f>Tableau1[[#This Row],[Prix Vente TTC]]*14.325%</f>
        <v>0</v>
      </c>
      <c r="L17" s="9">
        <f>Tableau1[[#This Row],[Prix Vente TTC]]-K17</f>
        <v>0</v>
      </c>
      <c r="M17"/>
    </row>
    <row r="18" spans="1:13" x14ac:dyDescent="0.25">
      <c r="A18" s="72"/>
      <c r="D18" s="14"/>
      <c r="E18" s="14"/>
      <c r="G18" s="9"/>
      <c r="H18" s="9">
        <f>L18-Tableau1[[#This Row],[PX ACHAT TTC]]</f>
        <v>0</v>
      </c>
      <c r="I18" s="39" t="e">
        <f>Tableau1[[#This Row],[Marge en €]]/L18</f>
        <v>#DIV/0!</v>
      </c>
      <c r="J18" s="9">
        <f>Tableau1[[#This Row],[PX ACHAT HT]]*1.2</f>
        <v>0</v>
      </c>
      <c r="K18" s="9">
        <f>Tableau1[[#This Row],[Prix Vente TTC]]*14.325%</f>
        <v>0</v>
      </c>
      <c r="L18" s="9">
        <f>Tableau1[[#This Row],[Prix Vente TTC]]-K18</f>
        <v>0</v>
      </c>
      <c r="M18"/>
    </row>
    <row r="19" spans="1:13" x14ac:dyDescent="0.25">
      <c r="A19" s="73"/>
      <c r="D19" s="14"/>
      <c r="E19" s="14"/>
      <c r="G19" s="9"/>
      <c r="H19" s="9">
        <f>L19-Tableau1[[#This Row],[PX ACHAT TTC]]</f>
        <v>0</v>
      </c>
      <c r="I19" s="39" t="e">
        <f>Tableau1[[#This Row],[Marge en €]]/L19</f>
        <v>#DIV/0!</v>
      </c>
      <c r="J19" s="9">
        <f>Tableau1[[#This Row],[PX ACHAT HT]]*1.2</f>
        <v>0</v>
      </c>
      <c r="K19" s="9">
        <f>Tableau1[[#This Row],[Prix Vente TTC]]*14.325%</f>
        <v>0</v>
      </c>
      <c r="L19" s="9">
        <f>Tableau1[[#This Row],[Prix Vente TTC]]-K19</f>
        <v>0</v>
      </c>
      <c r="M19"/>
    </row>
    <row r="20" spans="1:13" x14ac:dyDescent="0.25">
      <c r="A20" s="72"/>
      <c r="D20" s="14"/>
      <c r="E20" s="14"/>
      <c r="G20" s="9"/>
      <c r="H20" s="9">
        <f>L20-Tableau1[[#This Row],[PX ACHAT TTC]]</f>
        <v>0</v>
      </c>
      <c r="I20" s="39" t="e">
        <f>Tableau1[[#This Row],[Marge en €]]/L20</f>
        <v>#DIV/0!</v>
      </c>
      <c r="J20" s="9">
        <f>Tableau1[[#This Row],[PX ACHAT HT]]*1.2</f>
        <v>0</v>
      </c>
      <c r="K20" s="9">
        <f>Tableau1[[#This Row],[Prix Vente TTC]]*14.325%</f>
        <v>0</v>
      </c>
      <c r="L20" s="9">
        <f>Tableau1[[#This Row],[Prix Vente TTC]]-K20</f>
        <v>0</v>
      </c>
      <c r="M20"/>
    </row>
    <row r="21" spans="1:13" x14ac:dyDescent="0.25">
      <c r="A21" s="73"/>
      <c r="D21" s="14"/>
      <c r="E21" s="14"/>
      <c r="G21" s="9"/>
      <c r="H21" s="9">
        <f>L21-Tableau1[[#This Row],[PX ACHAT TTC]]</f>
        <v>0</v>
      </c>
      <c r="I21" s="39" t="e">
        <f>Tableau1[[#This Row],[Marge en €]]/L21</f>
        <v>#DIV/0!</v>
      </c>
      <c r="J21" s="9">
        <f>Tableau1[[#This Row],[PX ACHAT HT]]*1.2</f>
        <v>0</v>
      </c>
      <c r="K21" s="9">
        <f>Tableau1[[#This Row],[Prix Vente TTC]]*14.325%</f>
        <v>0</v>
      </c>
      <c r="L21" s="9">
        <f>Tableau1[[#This Row],[Prix Vente TTC]]-K21</f>
        <v>0</v>
      </c>
      <c r="M21"/>
    </row>
    <row r="22" spans="1:13" x14ac:dyDescent="0.25">
      <c r="A22" s="72"/>
      <c r="D22" s="14"/>
      <c r="E22" s="14"/>
      <c r="G22" s="9"/>
      <c r="H22" s="9">
        <f>L22-Tableau1[[#This Row],[PX ACHAT TTC]]</f>
        <v>0</v>
      </c>
      <c r="I22" s="39" t="e">
        <f>Tableau1[[#This Row],[Marge en €]]/L22</f>
        <v>#DIV/0!</v>
      </c>
      <c r="J22" s="9">
        <f>Tableau1[[#This Row],[PX ACHAT HT]]*1.2</f>
        <v>0</v>
      </c>
      <c r="K22" s="9">
        <f>Tableau1[[#This Row],[Prix Vente TTC]]*14.325%</f>
        <v>0</v>
      </c>
      <c r="L22" s="9">
        <f>Tableau1[[#This Row],[Prix Vente TTC]]-K22</f>
        <v>0</v>
      </c>
      <c r="M22"/>
    </row>
    <row r="23" spans="1:13" x14ac:dyDescent="0.25">
      <c r="A23" s="73"/>
      <c r="D23" s="14"/>
      <c r="E23" s="14"/>
      <c r="G23" s="9"/>
      <c r="H23" s="9">
        <f>L23-Tableau1[[#This Row],[PX ACHAT TTC]]</f>
        <v>0</v>
      </c>
      <c r="I23" s="39" t="e">
        <f>Tableau1[[#This Row],[Marge en €]]/L23</f>
        <v>#DIV/0!</v>
      </c>
      <c r="J23" s="9">
        <f>Tableau1[[#This Row],[PX ACHAT HT]]*1.2</f>
        <v>0</v>
      </c>
      <c r="K23" s="9">
        <f>Tableau1[[#This Row],[Prix Vente TTC]]*14.325%</f>
        <v>0</v>
      </c>
      <c r="L23" s="9">
        <f>Tableau1[[#This Row],[Prix Vente TTC]]-K23</f>
        <v>0</v>
      </c>
      <c r="M23"/>
    </row>
    <row r="24" spans="1:13" x14ac:dyDescent="0.25">
      <c r="A24" s="72"/>
      <c r="D24" s="14"/>
      <c r="E24" s="14"/>
      <c r="G24" s="9"/>
      <c r="H24" s="9">
        <f>L24-Tableau1[[#This Row],[PX ACHAT TTC]]</f>
        <v>0</v>
      </c>
      <c r="I24" s="39" t="e">
        <f>Tableau1[[#This Row],[Marge en €]]/L24</f>
        <v>#DIV/0!</v>
      </c>
      <c r="J24" s="9">
        <f>Tableau1[[#This Row],[PX ACHAT HT]]*1.2</f>
        <v>0</v>
      </c>
      <c r="K24" s="9">
        <f>Tableau1[[#This Row],[Prix Vente TTC]]*14.325%</f>
        <v>0</v>
      </c>
      <c r="L24" s="9">
        <f>Tableau1[[#This Row],[Prix Vente TTC]]-K24</f>
        <v>0</v>
      </c>
      <c r="M24"/>
    </row>
    <row r="25" spans="1:13" x14ac:dyDescent="0.25">
      <c r="A25" s="73"/>
      <c r="D25" s="14"/>
      <c r="E25" s="14"/>
      <c r="G25" s="9"/>
      <c r="H25" s="9">
        <f>L25-Tableau1[[#This Row],[PX ACHAT TTC]]</f>
        <v>0</v>
      </c>
      <c r="I25" s="39" t="e">
        <f>Tableau1[[#This Row],[Marge en €]]/L25</f>
        <v>#DIV/0!</v>
      </c>
      <c r="J25" s="9">
        <f>Tableau1[[#This Row],[PX ACHAT HT]]*1.2</f>
        <v>0</v>
      </c>
      <c r="K25" s="9">
        <f>Tableau1[[#This Row],[Prix Vente TTC]]*14.325%</f>
        <v>0</v>
      </c>
      <c r="L25" s="9">
        <f>Tableau1[[#This Row],[Prix Vente TTC]]-K25</f>
        <v>0</v>
      </c>
      <c r="M25"/>
    </row>
    <row r="26" spans="1:13" x14ac:dyDescent="0.25">
      <c r="A26" s="72"/>
      <c r="D26" s="14"/>
      <c r="E26" s="14"/>
      <c r="G26" s="9"/>
      <c r="H26" s="9">
        <f>L26-Tableau1[[#This Row],[PX ACHAT TTC]]</f>
        <v>0</v>
      </c>
      <c r="I26" s="39" t="e">
        <f>Tableau1[[#This Row],[Marge en €]]/L26</f>
        <v>#DIV/0!</v>
      </c>
      <c r="J26" s="9">
        <f>Tableau1[[#This Row],[PX ACHAT HT]]*1.2</f>
        <v>0</v>
      </c>
      <c r="K26" s="9">
        <f>Tableau1[[#This Row],[Prix Vente TTC]]*14.325%</f>
        <v>0</v>
      </c>
      <c r="L26" s="9">
        <f>Tableau1[[#This Row],[Prix Vente TTC]]-K26</f>
        <v>0</v>
      </c>
      <c r="M26"/>
    </row>
    <row r="27" spans="1:13" x14ac:dyDescent="0.25">
      <c r="A27" s="73"/>
      <c r="D27" s="14"/>
      <c r="E27" s="14"/>
      <c r="G27" s="9"/>
      <c r="H27" s="9">
        <f>L27-Tableau1[[#This Row],[PX ACHAT TTC]]</f>
        <v>0</v>
      </c>
      <c r="I27" s="39" t="e">
        <f>Tableau1[[#This Row],[Marge en €]]/L27</f>
        <v>#DIV/0!</v>
      </c>
      <c r="J27" s="9">
        <f>Tableau1[[#This Row],[PX ACHAT HT]]*1.2</f>
        <v>0</v>
      </c>
      <c r="K27" s="9">
        <f>Tableau1[[#This Row],[Prix Vente TTC]]*14.325%</f>
        <v>0</v>
      </c>
      <c r="L27" s="9">
        <f>Tableau1[[#This Row],[Prix Vente TTC]]-K27</f>
        <v>0</v>
      </c>
      <c r="M27"/>
    </row>
    <row r="28" spans="1:13" x14ac:dyDescent="0.25">
      <c r="A28" s="72"/>
      <c r="D28" s="14"/>
      <c r="E28" s="14"/>
      <c r="G28" s="9"/>
      <c r="H28" s="9">
        <f>L28-Tableau1[[#This Row],[PX ACHAT TTC]]</f>
        <v>0</v>
      </c>
      <c r="I28" s="39" t="e">
        <f>Tableau1[[#This Row],[Marge en €]]/L28</f>
        <v>#DIV/0!</v>
      </c>
      <c r="J28" s="9">
        <f>Tableau1[[#This Row],[PX ACHAT HT]]*1.2</f>
        <v>0</v>
      </c>
      <c r="K28" s="9">
        <f>Tableau1[[#This Row],[Prix Vente TTC]]*14.325%</f>
        <v>0</v>
      </c>
      <c r="L28" s="9">
        <f>Tableau1[[#This Row],[Prix Vente TTC]]-K28</f>
        <v>0</v>
      </c>
      <c r="M28"/>
    </row>
    <row r="29" spans="1:13" x14ac:dyDescent="0.25">
      <c r="A29" s="73"/>
      <c r="D29" s="14"/>
      <c r="E29" s="14"/>
      <c r="G29" s="9"/>
      <c r="H29" s="9">
        <f>L29-Tableau1[[#This Row],[PX ACHAT TTC]]</f>
        <v>0</v>
      </c>
      <c r="I29" s="39" t="e">
        <f>Tableau1[[#This Row],[Marge en €]]/L29</f>
        <v>#DIV/0!</v>
      </c>
      <c r="J29" s="9">
        <f>Tableau1[[#This Row],[PX ACHAT HT]]*1.2</f>
        <v>0</v>
      </c>
      <c r="K29" s="9">
        <f>Tableau1[[#This Row],[Prix Vente TTC]]*14.325%</f>
        <v>0</v>
      </c>
      <c r="L29" s="9">
        <f>Tableau1[[#This Row],[Prix Vente TTC]]-K29</f>
        <v>0</v>
      </c>
      <c r="M29"/>
    </row>
    <row r="30" spans="1:13" x14ac:dyDescent="0.25">
      <c r="A30" s="72"/>
      <c r="D30" s="14"/>
      <c r="E30" s="14"/>
      <c r="G30" s="9"/>
      <c r="H30" s="9">
        <f>L30-Tableau1[[#This Row],[PX ACHAT TTC]]</f>
        <v>0</v>
      </c>
      <c r="I30" s="39" t="e">
        <f>Tableau1[[#This Row],[Marge en €]]/L30</f>
        <v>#DIV/0!</v>
      </c>
      <c r="J30" s="9">
        <f>Tableau1[[#This Row],[PX ACHAT HT]]*1.2</f>
        <v>0</v>
      </c>
      <c r="K30" s="9">
        <f>Tableau1[[#This Row],[Prix Vente TTC]]*14.325%</f>
        <v>0</v>
      </c>
      <c r="L30" s="9">
        <f>Tableau1[[#This Row],[Prix Vente TTC]]-K30</f>
        <v>0</v>
      </c>
      <c r="M30"/>
    </row>
    <row r="31" spans="1:13" x14ac:dyDescent="0.25">
      <c r="A31" s="73"/>
      <c r="D31" s="14"/>
      <c r="E31" s="14"/>
      <c r="G31" s="9"/>
      <c r="H31" s="9">
        <f>L31-Tableau1[[#This Row],[PX ACHAT TTC]]</f>
        <v>0</v>
      </c>
      <c r="I31" s="39" t="e">
        <f>Tableau1[[#This Row],[Marge en €]]/L31</f>
        <v>#DIV/0!</v>
      </c>
      <c r="J31" s="9">
        <f>Tableau1[[#This Row],[PX ACHAT HT]]*1.2</f>
        <v>0</v>
      </c>
      <c r="K31" s="9">
        <f>Tableau1[[#This Row],[Prix Vente TTC]]*14.325%</f>
        <v>0</v>
      </c>
      <c r="L31" s="9">
        <f>Tableau1[[#This Row],[Prix Vente TTC]]-K31</f>
        <v>0</v>
      </c>
      <c r="M31"/>
    </row>
    <row r="32" spans="1:13" x14ac:dyDescent="0.25">
      <c r="A32" s="72"/>
      <c r="D32" s="14"/>
      <c r="E32" s="14"/>
      <c r="G32" s="9"/>
      <c r="H32" s="9">
        <f>L32-Tableau1[[#This Row],[PX ACHAT TTC]]</f>
        <v>0</v>
      </c>
      <c r="I32" s="39" t="e">
        <f>Tableau1[[#This Row],[Marge en €]]/L32</f>
        <v>#DIV/0!</v>
      </c>
      <c r="J32" s="9">
        <f>Tableau1[[#This Row],[PX ACHAT HT]]*1.2</f>
        <v>0</v>
      </c>
      <c r="K32" s="9">
        <f>Tableau1[[#This Row],[Prix Vente TTC]]*14.325%</f>
        <v>0</v>
      </c>
      <c r="L32" s="9">
        <f>Tableau1[[#This Row],[Prix Vente TTC]]-K32</f>
        <v>0</v>
      </c>
      <c r="M32"/>
    </row>
    <row r="33" spans="1:13" x14ac:dyDescent="0.25">
      <c r="A33" s="73"/>
      <c r="D33" s="14"/>
      <c r="E33" s="14"/>
      <c r="G33" s="9"/>
      <c r="H33" s="9">
        <f>L33-Tableau1[[#This Row],[PX ACHAT TTC]]</f>
        <v>0</v>
      </c>
      <c r="I33" s="39" t="e">
        <f>Tableau1[[#This Row],[Marge en €]]/L33</f>
        <v>#DIV/0!</v>
      </c>
      <c r="J33" s="9">
        <f>Tableau1[[#This Row],[PX ACHAT HT]]*1.2</f>
        <v>0</v>
      </c>
      <c r="K33" s="9">
        <f>Tableau1[[#This Row],[Prix Vente TTC]]*14.325%</f>
        <v>0</v>
      </c>
      <c r="L33" s="9">
        <f>Tableau1[[#This Row],[Prix Vente TTC]]-K33</f>
        <v>0</v>
      </c>
      <c r="M33"/>
    </row>
    <row r="34" spans="1:13" x14ac:dyDescent="0.25">
      <c r="A34" s="72"/>
      <c r="D34" s="14"/>
      <c r="E34" s="14"/>
      <c r="G34" s="9"/>
      <c r="H34" s="9">
        <f>L34-Tableau1[[#This Row],[PX ACHAT TTC]]</f>
        <v>0</v>
      </c>
      <c r="I34" s="39" t="e">
        <f>Tableau1[[#This Row],[Marge en €]]/L34</f>
        <v>#DIV/0!</v>
      </c>
      <c r="J34" s="9">
        <f>Tableau1[[#This Row],[PX ACHAT HT]]*1.2</f>
        <v>0</v>
      </c>
      <c r="K34" s="9">
        <f>Tableau1[[#This Row],[Prix Vente TTC]]*14.325%</f>
        <v>0</v>
      </c>
      <c r="L34" s="9">
        <f>Tableau1[[#This Row],[Prix Vente TTC]]-K34</f>
        <v>0</v>
      </c>
      <c r="M34"/>
    </row>
    <row r="35" spans="1:13" x14ac:dyDescent="0.25">
      <c r="A35" s="73"/>
      <c r="D35" s="14"/>
      <c r="E35" s="14"/>
      <c r="G35" s="9"/>
      <c r="H35" s="9">
        <f>L35-Tableau1[[#This Row],[PX ACHAT TTC]]</f>
        <v>0</v>
      </c>
      <c r="I35" s="39" t="e">
        <f>Tableau1[[#This Row],[Marge en €]]/L35</f>
        <v>#DIV/0!</v>
      </c>
      <c r="J35" s="9">
        <f>Tableau1[[#This Row],[PX ACHAT HT]]*1.2</f>
        <v>0</v>
      </c>
      <c r="K35" s="9">
        <f>Tableau1[[#This Row],[Prix Vente TTC]]*14.325%</f>
        <v>0</v>
      </c>
      <c r="L35" s="9">
        <f>Tableau1[[#This Row],[Prix Vente TTC]]-K35</f>
        <v>0</v>
      </c>
      <c r="M35"/>
    </row>
    <row r="36" spans="1:13" x14ac:dyDescent="0.25">
      <c r="A36" s="72"/>
      <c r="D36" s="14"/>
      <c r="E36" s="14"/>
      <c r="G36" s="9"/>
      <c r="H36" s="9">
        <f>L36-Tableau1[[#This Row],[PX ACHAT TTC]]</f>
        <v>0</v>
      </c>
      <c r="I36" s="39" t="e">
        <f>Tableau1[[#This Row],[Marge en €]]/L36</f>
        <v>#DIV/0!</v>
      </c>
      <c r="J36" s="9">
        <f>Tableau1[[#This Row],[PX ACHAT HT]]*1.2</f>
        <v>0</v>
      </c>
      <c r="K36" s="9">
        <f>Tableau1[[#This Row],[Prix Vente TTC]]*14.325%</f>
        <v>0</v>
      </c>
      <c r="L36" s="9">
        <f>Tableau1[[#This Row],[Prix Vente TTC]]-K36</f>
        <v>0</v>
      </c>
      <c r="M36"/>
    </row>
    <row r="37" spans="1:13" x14ac:dyDescent="0.25">
      <c r="A37" s="73"/>
      <c r="D37" s="14"/>
      <c r="E37" s="14"/>
      <c r="G37" s="9"/>
      <c r="H37" s="9">
        <f>L37-Tableau1[[#This Row],[PX ACHAT TTC]]</f>
        <v>0</v>
      </c>
      <c r="I37" s="39" t="e">
        <f>Tableau1[[#This Row],[Marge en €]]/L37</f>
        <v>#DIV/0!</v>
      </c>
      <c r="J37" s="9">
        <f>Tableau1[[#This Row],[PX ACHAT HT]]*1.2</f>
        <v>0</v>
      </c>
      <c r="K37" s="9">
        <f>Tableau1[[#This Row],[Prix Vente TTC]]*14.325%</f>
        <v>0</v>
      </c>
      <c r="L37" s="9">
        <f>Tableau1[[#This Row],[Prix Vente TTC]]-K37</f>
        <v>0</v>
      </c>
      <c r="M37"/>
    </row>
    <row r="38" spans="1:13" x14ac:dyDescent="0.25">
      <c r="A38" s="72"/>
      <c r="D38" s="14"/>
      <c r="E38" s="14"/>
      <c r="G38" s="9"/>
      <c r="H38" s="9">
        <f>L38-Tableau1[[#This Row],[PX ACHAT TTC]]</f>
        <v>0</v>
      </c>
      <c r="I38" s="39" t="e">
        <f>Tableau1[[#This Row],[Marge en €]]/L38</f>
        <v>#DIV/0!</v>
      </c>
      <c r="J38" s="9">
        <f>Tableau1[[#This Row],[PX ACHAT HT]]*1.2</f>
        <v>0</v>
      </c>
      <c r="K38" s="9">
        <f>Tableau1[[#This Row],[Prix Vente TTC]]*14.325%</f>
        <v>0</v>
      </c>
      <c r="L38" s="9">
        <f>Tableau1[[#This Row],[Prix Vente TTC]]-K38</f>
        <v>0</v>
      </c>
      <c r="M38"/>
    </row>
    <row r="39" spans="1:13" x14ac:dyDescent="0.25">
      <c r="A39" s="73"/>
      <c r="D39" s="14"/>
      <c r="E39" s="14"/>
      <c r="G39" s="9"/>
      <c r="H39" s="9">
        <f>L39-Tableau1[[#This Row],[PX ACHAT TTC]]</f>
        <v>0</v>
      </c>
      <c r="I39" s="39" t="e">
        <f>Tableau1[[#This Row],[Marge en €]]/L39</f>
        <v>#DIV/0!</v>
      </c>
      <c r="J39" s="9">
        <f>Tableau1[[#This Row],[PX ACHAT HT]]*1.2</f>
        <v>0</v>
      </c>
      <c r="K39" s="9">
        <f>Tableau1[[#This Row],[Prix Vente TTC]]*14.325%</f>
        <v>0</v>
      </c>
      <c r="L39" s="9">
        <f>Tableau1[[#This Row],[Prix Vente TTC]]-K39</f>
        <v>0</v>
      </c>
      <c r="M39"/>
    </row>
    <row r="40" spans="1:13" x14ac:dyDescent="0.25">
      <c r="A40" s="72"/>
      <c r="D40" s="14"/>
      <c r="E40" s="14"/>
      <c r="G40" s="9"/>
      <c r="H40" s="9">
        <f>L40-Tableau1[[#This Row],[PX ACHAT TTC]]</f>
        <v>0</v>
      </c>
      <c r="I40" s="39" t="e">
        <f>Tableau1[[#This Row],[Marge en €]]/L40</f>
        <v>#DIV/0!</v>
      </c>
      <c r="J40" s="9">
        <f>Tableau1[[#This Row],[PX ACHAT HT]]*1.2</f>
        <v>0</v>
      </c>
      <c r="K40" s="9">
        <f>Tableau1[[#This Row],[Prix Vente TTC]]*14.325%</f>
        <v>0</v>
      </c>
      <c r="L40" s="9">
        <f>Tableau1[[#This Row],[Prix Vente TTC]]-K40</f>
        <v>0</v>
      </c>
      <c r="M40"/>
    </row>
    <row r="41" spans="1:13" x14ac:dyDescent="0.25">
      <c r="A41" s="73"/>
      <c r="D41" s="14"/>
      <c r="E41" s="14"/>
      <c r="G41" s="9"/>
      <c r="H41" s="9">
        <f>L41-Tableau1[[#This Row],[PX ACHAT TTC]]</f>
        <v>0</v>
      </c>
      <c r="I41" s="39" t="e">
        <f>Tableau1[[#This Row],[Marge en €]]/L41</f>
        <v>#DIV/0!</v>
      </c>
      <c r="J41" s="9">
        <f>Tableau1[[#This Row],[PX ACHAT HT]]*1.2</f>
        <v>0</v>
      </c>
      <c r="K41" s="9">
        <f>Tableau1[[#This Row],[Prix Vente TTC]]*14.325%</f>
        <v>0</v>
      </c>
      <c r="L41" s="9">
        <f>Tableau1[[#This Row],[Prix Vente TTC]]-K41</f>
        <v>0</v>
      </c>
      <c r="M41"/>
    </row>
    <row r="42" spans="1:13" x14ac:dyDescent="0.25">
      <c r="A42" s="72"/>
      <c r="D42" s="14"/>
      <c r="E42" s="14"/>
      <c r="G42" s="9"/>
      <c r="H42" s="9">
        <f>L42-Tableau1[[#This Row],[PX ACHAT TTC]]</f>
        <v>0</v>
      </c>
      <c r="I42" s="39" t="e">
        <f>Tableau1[[#This Row],[Marge en €]]/L42</f>
        <v>#DIV/0!</v>
      </c>
      <c r="J42" s="9">
        <f>Tableau1[[#This Row],[PX ACHAT HT]]*1.2</f>
        <v>0</v>
      </c>
      <c r="K42" s="9">
        <f>Tableau1[[#This Row],[Prix Vente TTC]]*14.325%</f>
        <v>0</v>
      </c>
      <c r="L42" s="9">
        <f>Tableau1[[#This Row],[Prix Vente TTC]]-K42</f>
        <v>0</v>
      </c>
      <c r="M42"/>
    </row>
    <row r="43" spans="1:13" x14ac:dyDescent="0.25">
      <c r="A43" s="74"/>
      <c r="D43" s="14"/>
      <c r="E43" s="14"/>
      <c r="G43" s="9"/>
      <c r="H43" s="9">
        <f>L43-Tableau1[[#This Row],[PX ACHAT TTC]]</f>
        <v>0</v>
      </c>
      <c r="I43" s="39" t="e">
        <f>Tableau1[[#This Row],[Marge en €]]/L43</f>
        <v>#DIV/0!</v>
      </c>
      <c r="J43" s="9">
        <f>Tableau1[[#This Row],[PX ACHAT HT]]*1.2</f>
        <v>0</v>
      </c>
      <c r="K43" s="9">
        <f>Tableau1[[#This Row],[Prix Vente TTC]]*14.325%</f>
        <v>0</v>
      </c>
      <c r="L43" s="9">
        <f>Tableau1[[#This Row],[Prix Vente TTC]]-K43</f>
        <v>0</v>
      </c>
      <c r="M43"/>
    </row>
  </sheetData>
  <conditionalFormatting sqref="I2">
    <cfRule type="cellIs" dxfId="13" priority="1" operator="lessThan">
      <formula>0.3999</formula>
    </cfRule>
    <cfRule type="cellIs" dxfId="12" priority="2" operator="between">
      <formula>40%</formula>
      <formula>49.99%</formula>
    </cfRule>
    <cfRule type="cellIs" dxfId="11" priority="3" stopIfTrue="1" operator="between">
      <formula>50%</formula>
      <formula>59.99%</formula>
    </cfRule>
    <cfRule type="cellIs" dxfId="10" priority="4" operator="greaterThan">
      <formula>60%</formula>
    </cfRule>
  </conditionalFormatting>
  <dataValidations count="4">
    <dataValidation type="list" allowBlank="1" showInputMessage="1" showErrorMessage="1" sqref="B2:B43">
      <formula1>MARQUE</formula1>
    </dataValidation>
    <dataValidation type="list" allowBlank="1" showInputMessage="1" showErrorMessage="1" sqref="C2:C43">
      <formula1>INDIRECT($B$2)</formula1>
    </dataValidation>
    <dataValidation type="list" allowBlank="1" showInputMessage="1" showErrorMessage="1" sqref="D2:D43">
      <formula1>INDIRECT($C$2)</formula1>
    </dataValidation>
    <dataValidation type="list" allowBlank="1" showInputMessage="1" showErrorMessage="1" sqref="E2:E43">
      <formula1>Piece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Glossaire!$A$2:$A$8</xm:f>
          </x14:formula1>
          <xm:sqref>D44:D1048576</xm:sqref>
        </x14:dataValidation>
        <x14:dataValidation type="list" allowBlank="1" showInputMessage="1" showErrorMessage="1">
          <x14:formula1>
            <xm:f>Glossaire!$B$2:$B$7</xm:f>
          </x14:formula1>
          <xm:sqref>K44:M1048576 F44:F1048576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DC4C25-FDF1-421E-9415-EC2ADD53F4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45</vt:i4>
      </vt:variant>
    </vt:vector>
  </HeadingPairs>
  <TitlesOfParts>
    <vt:vector size="49" baseType="lpstr">
      <vt:lpstr>Calcul marge simplifié</vt:lpstr>
      <vt:lpstr>Saisie produit</vt:lpstr>
      <vt:lpstr>Glossaire</vt:lpstr>
      <vt:lpstr>Catalogue</vt:lpstr>
      <vt:lpstr>Alcatel</vt:lpstr>
      <vt:lpstr>APPLE</vt:lpstr>
      <vt:lpstr>Apple_watch</vt:lpstr>
      <vt:lpstr>ASUS</vt:lpstr>
      <vt:lpstr>Blackview</vt:lpstr>
      <vt:lpstr>Blackview_series</vt:lpstr>
      <vt:lpstr>CROSSCALL</vt:lpstr>
      <vt:lpstr>Gamme_A</vt:lpstr>
      <vt:lpstr>Gamme_Alcatel_1</vt:lpstr>
      <vt:lpstr>Gamme_Alcatel_3</vt:lpstr>
      <vt:lpstr>Gamme_Autre</vt:lpstr>
      <vt:lpstr>Gamme_J</vt:lpstr>
      <vt:lpstr>Gamme_Note</vt:lpstr>
      <vt:lpstr>Gamme_S</vt:lpstr>
      <vt:lpstr>Gamme_Tab</vt:lpstr>
      <vt:lpstr>Gamme_Z</vt:lpstr>
      <vt:lpstr>GOOGLE</vt:lpstr>
      <vt:lpstr>HONOR</vt:lpstr>
      <vt:lpstr>Honor_10_20</vt:lpstr>
      <vt:lpstr>Honor_30</vt:lpstr>
      <vt:lpstr>Honor_6_7</vt:lpstr>
      <vt:lpstr>Honor_8_9</vt:lpstr>
      <vt:lpstr>Honor_View</vt:lpstr>
      <vt:lpstr>HUAWEI</vt:lpstr>
      <vt:lpstr>IDOL_Series</vt:lpstr>
      <vt:lpstr>Iphone_11_12_13</vt:lpstr>
      <vt:lpstr>Iphone_5_6</vt:lpstr>
      <vt:lpstr>Iphone_7_8_x</vt:lpstr>
      <vt:lpstr>MARQUE</vt:lpstr>
      <vt:lpstr>Piece</vt:lpstr>
      <vt:lpstr>Pixel</vt:lpstr>
      <vt:lpstr>POP_Series</vt:lpstr>
      <vt:lpstr>ROG_Phone</vt:lpstr>
      <vt:lpstr>SAMSUNG</vt:lpstr>
      <vt:lpstr>Serie_Core</vt:lpstr>
      <vt:lpstr>Série_Mate</vt:lpstr>
      <vt:lpstr>Série_Nova</vt:lpstr>
      <vt:lpstr>Série_P</vt:lpstr>
      <vt:lpstr>Série_Psmart</vt:lpstr>
      <vt:lpstr>Serie_Trekker</vt:lpstr>
      <vt:lpstr>Série_Y</vt:lpstr>
      <vt:lpstr>Zenfone</vt:lpstr>
      <vt:lpstr>ZenFone_Live</vt:lpstr>
      <vt:lpstr>Zenfone_Max</vt:lpstr>
      <vt:lpstr>Zenfone_Selfie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HERVE</dc:creator>
  <cp:lastModifiedBy>LAVALLEZ Pascal</cp:lastModifiedBy>
  <dcterms:created xsi:type="dcterms:W3CDTF">2022-03-07T09:08:48Z</dcterms:created>
  <dcterms:modified xsi:type="dcterms:W3CDTF">2022-04-20T07:00:51Z</dcterms:modified>
</cp:coreProperties>
</file>