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ACTURE-DEVIS" sheetId="1" r:id="rId1"/>
    <sheet name="BDDCLIENTS" sheetId="2" r:id="rId2"/>
  </sheets>
  <definedNames>
    <definedName name="ListeDéroulante">OFFSET(BDDCLIENTS!$I$2,0,0,COUNTIF(TBCLIENTS[Recherche Client],"*"),1)</definedName>
    <definedName name="_xlnm.Print_Area" localSheetId="0">'FACTURE-DEVIS'!$A$1:$H$47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  <c r="B13" i="1" l="1"/>
  <c r="B12" i="1"/>
  <c r="E10" i="1"/>
  <c r="E9" i="1"/>
  <c r="G2" i="2" l="1"/>
  <c r="G3" i="2"/>
  <c r="G4" i="2"/>
  <c r="G5" i="2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5" i="2" l="1"/>
  <c r="H4" i="2"/>
  <c r="H3" i="2"/>
  <c r="H2" i="2"/>
  <c r="H16" i="1"/>
  <c r="I4" i="2" l="1"/>
  <c r="I5" i="2"/>
  <c r="I3" i="2"/>
  <c r="I2" i="2"/>
  <c r="G36" i="1"/>
  <c r="G37" i="1" s="1"/>
  <c r="G13" i="1"/>
  <c r="G38" i="1" l="1"/>
  <c r="G39" i="1" s="1"/>
  <c r="G40" i="1" l="1"/>
</calcChain>
</file>

<file path=xl/sharedStrings.xml><?xml version="1.0" encoding="utf-8"?>
<sst xmlns="http://schemas.openxmlformats.org/spreadsheetml/2006/main" count="46" uniqueCount="45">
  <si>
    <t>Date:</t>
  </si>
  <si>
    <t>Désignation</t>
  </si>
  <si>
    <t>Unité</t>
  </si>
  <si>
    <t>Quantité</t>
  </si>
  <si>
    <t>Acompte:</t>
  </si>
  <si>
    <t xml:space="preserve">Durée de validité du devis : 2 mois </t>
  </si>
  <si>
    <t>Solde TTC :</t>
  </si>
  <si>
    <t>TOTAL TTC :</t>
  </si>
  <si>
    <t>TOTAL HT :</t>
  </si>
  <si>
    <r>
      <rPr>
        <u/>
        <sz val="9"/>
        <color theme="1"/>
        <rFont val="Comic Sans MS"/>
        <family val="4"/>
      </rPr>
      <t>Modalité de règlement</t>
    </r>
    <r>
      <rPr>
        <sz val="9"/>
        <color theme="1"/>
        <rFont val="Comic Sans MS"/>
        <family val="4"/>
      </rPr>
      <t xml:space="preserve"> : 
40% à l’acceptation du devis, le solde à la fin du chantier.</t>
    </r>
  </si>
  <si>
    <t>Pour validation, nous retourner le devis avec la mention 
"Bon pour accord", puis daté et signé :</t>
  </si>
  <si>
    <t>Total HT</t>
  </si>
  <si>
    <t>Prix HT</t>
  </si>
  <si>
    <t>RIB Société Générale: FR76 3000 3008 5300 0205 7869  896  SOGEFRPP</t>
  </si>
  <si>
    <r>
      <rPr>
        <b/>
        <i/>
        <sz val="9"/>
        <color rgb="FF2E434C"/>
        <rFont val="Comic Sans MS"/>
        <family val="4"/>
      </rPr>
      <t>CREARBOR E.U.R.L au capital de 5000€ - 4 rue fleurie 45480 CHAUSSY</t>
    </r>
    <r>
      <rPr>
        <b/>
        <sz val="9"/>
        <color rgb="FF2E434C"/>
        <rFont val="Comic Sans MS"/>
        <family val="4"/>
      </rPr>
      <t xml:space="preserve">
</t>
    </r>
    <r>
      <rPr>
        <b/>
        <i/>
        <sz val="9"/>
        <color rgb="FF2E434C"/>
        <rFont val="Comic Sans MS"/>
        <family val="4"/>
      </rPr>
      <t xml:space="preserve">06.89.60.40.08 - crearbor@outlook.fr
</t>
    </r>
    <r>
      <rPr>
        <sz val="9"/>
        <color rgb="FF2E434C"/>
        <rFont val="Comic Sans MS"/>
        <family val="4"/>
      </rPr>
      <t xml:space="preserve">SIRET N°: 82819611300017, N° de décénale: 57749589, N° de TVA: FR87828196113, Code APE: 4399C        </t>
    </r>
  </si>
  <si>
    <t>T.V.A 10%</t>
  </si>
  <si>
    <t xml:space="preserve">Contact client :  </t>
  </si>
  <si>
    <t xml:space="preserve">Mail : </t>
  </si>
  <si>
    <t>DEVIS N° :</t>
  </si>
  <si>
    <t>Nom / Prénom</t>
  </si>
  <si>
    <t>Adresse</t>
  </si>
  <si>
    <t>Numéro de téléphone</t>
  </si>
  <si>
    <t>Adresse Electronique</t>
  </si>
  <si>
    <t>Fonction Chercher</t>
  </si>
  <si>
    <t>Compteur</t>
  </si>
  <si>
    <t>Recherche Client</t>
  </si>
  <si>
    <t>6 Allée des Ecureuils</t>
  </si>
  <si>
    <t>La Patis</t>
  </si>
  <si>
    <t>7 Impasse des Saules</t>
  </si>
  <si>
    <t>La Saudrais</t>
  </si>
  <si>
    <t>ABLIN André</t>
  </si>
  <si>
    <t>ALIX Léon</t>
  </si>
  <si>
    <t>ADAM Marie Annick</t>
  </si>
  <si>
    <t>ABRAHAM Raymond</t>
  </si>
  <si>
    <t>ABLIN André@gmail.com</t>
  </si>
  <si>
    <t>ALIX Léon@gmail.com</t>
  </si>
  <si>
    <t>ADAM Marie Annick@gmail.com</t>
  </si>
  <si>
    <t>ABRAHAM Raymond@gmail.com</t>
  </si>
  <si>
    <t>Code Postal</t>
  </si>
  <si>
    <t>Ville</t>
  </si>
  <si>
    <t>Orléans</t>
  </si>
  <si>
    <t>Marseille</t>
  </si>
  <si>
    <t>Paris</t>
  </si>
  <si>
    <t>Bordeaux</t>
  </si>
  <si>
    <t>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</si>
</sst>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[$-40C]d\ mmmm\ yyyy;@"/>
    <numFmt numFmtId="166" formatCode="_-* #,##0.00\ [$€-40C]_-;\-* #,##0.00\ [$€-40C]_-;_-* &quot;-&quot;??\ [$€-40C]_-;_-@_-"/>
    <numFmt numFmtId="167" formatCode="0#&quot; &quot;##&quot; &quot;##&quot; &quot;##&quot; &quot;##"/>
  </numFmts>
  <fonts count="22" x14ac:knownFonts="1">
    <font>
      <sz val="11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0"/>
      <color theme="1"/>
      <name val="Comic Sans MS"/>
      <family val="4"/>
    </font>
    <font>
      <sz val="10"/>
      <color theme="1"/>
      <name val="Calibri"/>
      <family val="2"/>
      <scheme val="minor"/>
    </font>
    <font>
      <sz val="9"/>
      <color theme="1"/>
      <name val="Comic Sans MS"/>
      <family val="4"/>
    </font>
    <font>
      <i/>
      <sz val="9"/>
      <color theme="1"/>
      <name val="Comic Sans MS"/>
      <family val="4"/>
    </font>
    <font>
      <sz val="45"/>
      <color rgb="FF2FA826"/>
      <name val="Cooper Black"/>
      <family val="1"/>
    </font>
    <font>
      <u/>
      <sz val="9"/>
      <color theme="1"/>
      <name val="Comic Sans MS"/>
      <family val="4"/>
    </font>
    <font>
      <sz val="11"/>
      <color theme="1"/>
      <name val="Calibri"/>
      <family val="2"/>
      <scheme val="minor"/>
    </font>
    <font>
      <b/>
      <sz val="10"/>
      <color rgb="FF2E434C"/>
      <name val="Comic Sans MS"/>
      <family val="4"/>
    </font>
    <font>
      <sz val="10"/>
      <color rgb="FF2E434C"/>
      <name val="Comic Sans MS"/>
      <family val="4"/>
    </font>
    <font>
      <sz val="9"/>
      <color rgb="FF2E434C"/>
      <name val="Comic Sans MS"/>
      <family val="4"/>
    </font>
    <font>
      <b/>
      <i/>
      <sz val="9"/>
      <color rgb="FF2E434C"/>
      <name val="Comic Sans MS"/>
      <family val="4"/>
    </font>
    <font>
      <b/>
      <sz val="9"/>
      <color rgb="FF2E434C"/>
      <name val="Comic Sans MS"/>
      <family val="4"/>
    </font>
    <font>
      <b/>
      <u/>
      <sz val="10"/>
      <color rgb="FF2E434C"/>
      <name val="Comic Sans MS"/>
      <family val="4"/>
    </font>
    <font>
      <b/>
      <i/>
      <sz val="10"/>
      <color theme="1"/>
      <name val="Comic Sans MS"/>
      <family val="4"/>
    </font>
    <font>
      <b/>
      <sz val="10"/>
      <color rgb="FFA9CA02"/>
      <name val="Comic Sans MS"/>
      <family val="4"/>
    </font>
    <font>
      <sz val="10"/>
      <color rgb="FFA9CA02"/>
      <name val="Comic Sans MS"/>
      <family val="4"/>
    </font>
    <font>
      <sz val="10"/>
      <name val="Arial"/>
      <family val="2"/>
    </font>
    <font>
      <sz val="11"/>
      <color theme="6" tint="-0.249977111117893"/>
      <name val="Calibri"/>
      <family val="2"/>
      <scheme val="minor"/>
    </font>
    <font>
      <sz val="11"/>
      <color rgb="FF2FA826"/>
      <name val="Calibri"/>
      <family val="2"/>
      <scheme val="minor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434C"/>
        <bgColor indexed="64"/>
      </patternFill>
    </fill>
    <fill>
      <patternFill patternType="solid">
        <fgColor rgb="FFA9CA02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medium">
        <color rgb="FF2E434C"/>
      </left>
      <right style="medium">
        <color rgb="FF2E434C"/>
      </right>
      <top style="medium">
        <color rgb="FF2E434C"/>
      </top>
      <bottom style="medium">
        <color rgb="FF2E434C"/>
      </bottom>
      <diagonal/>
    </border>
    <border>
      <left style="medium">
        <color rgb="FF2E434C"/>
      </left>
      <right/>
      <top style="medium">
        <color rgb="FF2E434C"/>
      </top>
      <bottom style="medium">
        <color rgb="FF2E434C"/>
      </bottom>
      <diagonal/>
    </border>
    <border>
      <left/>
      <right/>
      <top style="medium">
        <color rgb="FF2E434C"/>
      </top>
      <bottom style="medium">
        <color rgb="FF2E434C"/>
      </bottom>
      <diagonal/>
    </border>
    <border>
      <left/>
      <right style="medium">
        <color rgb="FF2E434C"/>
      </right>
      <top style="medium">
        <color rgb="FF2E434C"/>
      </top>
      <bottom style="medium">
        <color rgb="FF2E434C"/>
      </bottom>
      <diagonal/>
    </border>
    <border>
      <left style="medium">
        <color rgb="FF2E434C"/>
      </left>
      <right style="medium">
        <color rgb="FF2E434C"/>
      </right>
      <top/>
      <bottom/>
      <diagonal/>
    </border>
    <border>
      <left style="medium">
        <color rgb="FF2E434C"/>
      </left>
      <right style="medium">
        <color rgb="FF2E434C"/>
      </right>
      <top/>
      <bottom style="medium">
        <color rgb="FF2E434C"/>
      </bottom>
      <diagonal/>
    </border>
    <border>
      <left style="medium">
        <color rgb="FF2E434C"/>
      </left>
      <right/>
      <top style="medium">
        <color rgb="FF2E434C"/>
      </top>
      <bottom/>
      <diagonal/>
    </border>
    <border>
      <left/>
      <right/>
      <top style="medium">
        <color rgb="FF2E434C"/>
      </top>
      <bottom/>
      <diagonal/>
    </border>
    <border>
      <left style="medium">
        <color rgb="FF2E434C"/>
      </left>
      <right style="medium">
        <color rgb="FF2E434C"/>
      </right>
      <top style="medium">
        <color rgb="FF2E434C"/>
      </top>
      <bottom/>
      <diagonal/>
    </border>
    <border>
      <left style="medium">
        <color rgb="FF2E434C"/>
      </left>
      <right/>
      <top/>
      <bottom/>
      <diagonal/>
    </border>
    <border>
      <left style="medium">
        <color rgb="FF2E434C"/>
      </left>
      <right/>
      <top/>
      <bottom style="medium">
        <color rgb="FF2E434C"/>
      </bottom>
      <diagonal/>
    </border>
    <border>
      <left/>
      <right/>
      <top/>
      <bottom style="medium">
        <color rgb="FF2E434C"/>
      </bottom>
      <diagonal/>
    </border>
    <border>
      <left/>
      <right style="medium">
        <color rgb="FF2E434C"/>
      </right>
      <top style="medium">
        <color rgb="FF2E434C"/>
      </top>
      <bottom/>
      <diagonal/>
    </border>
    <border>
      <left/>
      <right style="medium">
        <color rgb="FF2E434C"/>
      </right>
      <top/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8" fillId="0" borderId="0"/>
  </cellStyleXfs>
  <cellXfs count="8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5" borderId="0" xfId="0" applyFill="1"/>
    <xf numFmtId="167" fontId="0" fillId="0" borderId="0" xfId="0" applyNumberFormat="1"/>
    <xf numFmtId="0" fontId="2" fillId="0" borderId="0" xfId="0" applyFont="1" applyBorder="1" applyAlignment="1">
      <alignment horizontal="right" vertical="center" indent="1"/>
    </xf>
    <xf numFmtId="0" fontId="0" fillId="0" borderId="0" xfId="0" applyFont="1"/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1" fillId="0" borderId="0" xfId="0" applyFont="1" applyFill="1" applyAlignment="1">
      <alignment horizontal="left" vertical="center"/>
    </xf>
    <xf numFmtId="0" fontId="1" fillId="5" borderId="0" xfId="0" applyFont="1" applyFill="1" applyAlignment="1">
      <alignment horizontal="right" vertical="center"/>
    </xf>
    <xf numFmtId="0" fontId="1" fillId="5" borderId="0" xfId="0" applyFont="1" applyFill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top" wrapText="1"/>
    </xf>
    <xf numFmtId="0" fontId="11" fillId="4" borderId="0" xfId="0" applyFont="1" applyFill="1" applyAlignment="1">
      <alignment horizontal="center" vertical="top"/>
    </xf>
    <xf numFmtId="0" fontId="5" fillId="0" borderId="0" xfId="0" applyFont="1" applyAlignment="1">
      <alignment horizontal="center" vertical="center"/>
    </xf>
    <xf numFmtId="44" fontId="10" fillId="4" borderId="10" xfId="0" applyNumberFormat="1" applyFont="1" applyFill="1" applyBorder="1" applyAlignment="1">
      <alignment horizontal="right" vertical="center"/>
    </xf>
    <xf numFmtId="44" fontId="10" fillId="4" borderId="14" xfId="0" applyNumberFormat="1" applyFont="1" applyFill="1" applyBorder="1" applyAlignment="1">
      <alignment horizontal="right" vertical="center"/>
    </xf>
    <xf numFmtId="44" fontId="1" fillId="2" borderId="2" xfId="0" applyNumberFormat="1" applyFont="1" applyFill="1" applyBorder="1" applyAlignment="1">
      <alignment horizontal="right" vertical="center"/>
    </xf>
    <xf numFmtId="44" fontId="1" fillId="2" borderId="4" xfId="0" applyNumberFormat="1" applyFont="1" applyFill="1" applyBorder="1" applyAlignment="1">
      <alignment horizontal="right" vertical="center"/>
    </xf>
    <xf numFmtId="166" fontId="2" fillId="2" borderId="7" xfId="1" applyNumberFormat="1" applyFont="1" applyFill="1" applyBorder="1" applyAlignment="1">
      <alignment horizontal="right" vertical="center"/>
    </xf>
    <xf numFmtId="166" fontId="2" fillId="2" borderId="13" xfId="1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166" fontId="2" fillId="2" borderId="2" xfId="1" applyNumberFormat="1" applyFont="1" applyFill="1" applyBorder="1" applyAlignment="1">
      <alignment horizontal="right" vertical="center"/>
    </xf>
    <xf numFmtId="166" fontId="2" fillId="2" borderId="4" xfId="1" applyNumberFormat="1" applyFont="1" applyFill="1" applyBorder="1" applyAlignment="1">
      <alignment horizontal="right" vertical="center"/>
    </xf>
    <xf numFmtId="166" fontId="16" fillId="3" borderId="2" xfId="1" applyNumberFormat="1" applyFont="1" applyFill="1" applyBorder="1" applyAlignment="1">
      <alignment horizontal="center" vertical="center"/>
    </xf>
    <xf numFmtId="166" fontId="16" fillId="3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17" fillId="3" borderId="0" xfId="0" applyFont="1" applyFill="1" applyAlignment="1">
      <alignment horizontal="center"/>
    </xf>
    <xf numFmtId="0" fontId="10" fillId="5" borderId="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167" fontId="2" fillId="0" borderId="0" xfId="0" applyNumberFormat="1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5" fillId="0" borderId="10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center" vertical="top" wrapText="1"/>
    </xf>
    <xf numFmtId="0" fontId="10" fillId="0" borderId="0" xfId="0" applyFont="1" applyFill="1" applyAlignment="1">
      <alignment horizontal="center" vertical="center"/>
    </xf>
    <xf numFmtId="165" fontId="1" fillId="0" borderId="0" xfId="0" applyNumberFormat="1" applyFont="1" applyAlignment="1">
      <alignment horizontal="left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5" fillId="0" borderId="1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5" fillId="0" borderId="14" xfId="0" applyFont="1" applyBorder="1" applyAlignment="1">
      <alignment horizontal="left" vertical="top" wrapText="1"/>
    </xf>
  </cellXfs>
  <cellStyles count="3">
    <cellStyle name="Milliers" xfId="1" builtinId="3"/>
    <cellStyle name="Normal" xfId="0" builtinId="0"/>
    <cellStyle name="Normal 2" xfId="2"/>
  </cellStyles>
  <dxfs count="7"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fill>
        <patternFill patternType="solid">
          <fgColor indexed="64"/>
          <bgColor rgb="FFFFFFCC"/>
        </patternFill>
      </fill>
    </dxf>
    <dxf>
      <numFmt numFmtId="167" formatCode="0#&quot; &quot;##&quot; &quot;##&quot; &quot;##&quot; &quot;##"/>
    </dxf>
    <dxf>
      <fill>
        <patternFill patternType="solid">
          <fgColor indexed="64"/>
          <bgColor rgb="FFFFFFCC"/>
        </patternFill>
      </fill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FFFFCC"/>
      <color rgb="FF006600"/>
      <color rgb="FF2FA826"/>
      <color rgb="FFA9CA02"/>
      <color rgb="FF2E434C"/>
      <color rgb="FFC8D400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4</xdr:row>
      <xdr:rowOff>0</xdr:rowOff>
    </xdr:from>
    <xdr:to>
      <xdr:col>11</xdr:col>
      <xdr:colOff>723675</xdr:colOff>
      <xdr:row>6</xdr:row>
      <xdr:rowOff>572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xmlns="" id="{B8C47E1B-708E-4E8E-A19C-804B00243D5F}"/>
            </a:ext>
          </a:extLst>
        </xdr:cNvPr>
        <xdr:cNvGrpSpPr/>
      </xdr:nvGrpSpPr>
      <xdr:grpSpPr>
        <a:xfrm>
          <a:off x="7210425" y="762000"/>
          <a:ext cx="2200050" cy="381572"/>
          <a:chOff x="7210425" y="762000"/>
          <a:chExt cx="2200050" cy="381572"/>
        </a:xfrm>
      </xdr:grpSpPr>
      <xdr:pic macro="[0]!EnregistrerDevis.enregistrerDevis">
        <xdr:nvPicPr>
          <xdr:cNvPr id="3" name="Image 2">
            <a:extLst>
              <a:ext uri="{FF2B5EF4-FFF2-40B4-BE49-F238E27FC236}">
                <a16:creationId xmlns:a16="http://schemas.microsoft.com/office/drawing/2014/main" xmlns="" id="{EE60A5BC-6ADE-48CD-8942-12B8EE0BBB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10425" y="771525"/>
            <a:ext cx="400050" cy="372047"/>
          </a:xfrm>
          <a:prstGeom prst="rect">
            <a:avLst/>
          </a:prstGeom>
        </xdr:spPr>
      </xdr:pic>
      <xdr:sp macro="[0]!EnregistrerDevis.enregistrerDevis" textlink="">
        <xdr:nvSpPr>
          <xdr:cNvPr id="5" name="Rectangle 4">
            <a:extLst>
              <a:ext uri="{FF2B5EF4-FFF2-40B4-BE49-F238E27FC236}">
                <a16:creationId xmlns:a16="http://schemas.microsoft.com/office/drawing/2014/main" xmlns="" id="{4A40DB55-BBE9-4AE6-959C-2B215F9E3215}"/>
              </a:ext>
            </a:extLst>
          </xdr:cNvPr>
          <xdr:cNvSpPr/>
        </xdr:nvSpPr>
        <xdr:spPr>
          <a:xfrm>
            <a:off x="7610475" y="762000"/>
            <a:ext cx="1800000" cy="381000"/>
          </a:xfrm>
          <a:prstGeom prst="rect">
            <a:avLst/>
          </a:prstGeom>
          <a:solidFill>
            <a:sysClr val="window" lastClr="FFFFFF"/>
          </a:solidFill>
          <a:ln w="3175">
            <a:solidFill>
              <a:srgbClr val="2FA82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600" b="1">
                <a:solidFill>
                  <a:srgbClr val="006600"/>
                </a:solidFill>
              </a:rPr>
              <a:t>ENREGISTREMENT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BCLIENTS" displayName="TBCLIENTS" ref="A1:I5" totalsRowShown="0" dataDxfId="4">
  <autoFilter ref="A1:I5"/>
  <tableColumns count="9">
    <tableColumn id="1" name="Nom / Prénom"/>
    <tableColumn id="2" name="Adresse"/>
    <tableColumn id="10" name="Code Postal"/>
    <tableColumn id="9" name="Ville"/>
    <tableColumn id="3" name="Numéro de téléphone" dataDxfId="3"/>
    <tableColumn id="4" name="Adresse Electronique"/>
    <tableColumn id="5" name="Fonction Chercher" dataDxfId="2">
      <calculatedColumnFormula>IF(ISNUMBER(SEARCH('FACTURE-DEVIS'!$E$8,BDDCLIENTS!A2,1)),1,"")</calculatedColumnFormula>
    </tableColumn>
    <tableColumn id="6" name="Compteur" dataDxfId="1">
      <calculatedColumnFormula>IF(G2&lt;&gt;"",COUNTIF(G$2:$G2,1),"")</calculatedColumnFormula>
    </tableColumn>
    <tableColumn id="7" name="Recherche Client" dataDxfId="0">
      <calculatedColumnFormula>IFERROR(INDEX($A$2:$A$5,MATCH(ROWS(H$2:$H2),$H$2:$H$5,0),1),1)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7"/>
  <sheetViews>
    <sheetView tabSelected="1" workbookViewId="0">
      <selection activeCell="D4" sqref="D4"/>
    </sheetView>
  </sheetViews>
  <sheetFormatPr baseColWidth="10" defaultRowHeight="15" x14ac:dyDescent="0.25"/>
  <cols>
    <col min="1" max="3" width="15.28515625" customWidth="1"/>
    <col min="4" max="4" width="14.7109375" customWidth="1"/>
    <col min="5" max="5" width="8.85546875" bestFit="1" customWidth="1"/>
    <col min="6" max="6" width="6" bestFit="1" customWidth="1"/>
    <col min="7" max="7" width="9" bestFit="1" customWidth="1"/>
    <col min="8" max="8" width="11.5703125" bestFit="1" customWidth="1"/>
  </cols>
  <sheetData>
    <row r="1" spans="1:8" ht="15" customHeight="1" x14ac:dyDescent="0.25">
      <c r="A1" s="26" t="str">
        <f>"DEVIS-Num_"&amp;C10&amp;"-"&amp;E8&amp;".xlsm"</f>
        <v>DEVIS-Num_200-ABRAHAM Raymond.xlsm</v>
      </c>
      <c r="B1" s="23"/>
      <c r="C1" s="23"/>
      <c r="D1" s="23"/>
      <c r="E1" s="11"/>
      <c r="F1" s="11"/>
      <c r="G1" s="11"/>
    </row>
    <row r="2" spans="1:8" ht="15" customHeight="1" x14ac:dyDescent="0.25">
      <c r="A2" s="22"/>
      <c r="B2" s="23"/>
      <c r="C2" s="23"/>
      <c r="D2" s="23"/>
      <c r="E2" s="11"/>
      <c r="F2" s="11"/>
      <c r="G2" s="11"/>
    </row>
    <row r="3" spans="1:8" ht="15" customHeight="1" x14ac:dyDescent="0.25">
      <c r="A3" s="22"/>
      <c r="B3" s="23"/>
      <c r="C3" s="23"/>
      <c r="D3" s="23"/>
      <c r="E3" s="11"/>
      <c r="F3" s="11"/>
      <c r="G3" s="11"/>
    </row>
    <row r="4" spans="1:8" ht="15" customHeight="1" x14ac:dyDescent="0.25">
      <c r="A4" s="22"/>
      <c r="B4" s="23"/>
      <c r="C4" s="23"/>
      <c r="D4" s="23"/>
      <c r="E4" s="11"/>
      <c r="F4" s="11"/>
      <c r="G4" s="11"/>
    </row>
    <row r="5" spans="1:8" ht="15" customHeight="1" x14ac:dyDescent="0.25">
      <c r="A5" s="22"/>
      <c r="B5" s="23"/>
      <c r="C5" s="23"/>
      <c r="D5" s="23"/>
      <c r="E5" s="11"/>
      <c r="F5" s="11"/>
      <c r="G5" s="11"/>
    </row>
    <row r="6" spans="1:8" ht="15" customHeight="1" x14ac:dyDescent="0.25">
      <c r="A6" s="22"/>
      <c r="B6" s="23"/>
      <c r="C6" s="23"/>
      <c r="D6" s="23"/>
      <c r="E6" s="11"/>
      <c r="F6" s="11"/>
      <c r="G6" s="11"/>
    </row>
    <row r="7" spans="1:8" ht="15" customHeight="1" x14ac:dyDescent="0.25">
      <c r="A7" s="24"/>
      <c r="B7" s="24" t="s">
        <v>44</v>
      </c>
      <c r="C7" s="24"/>
      <c r="D7" s="24"/>
      <c r="E7" s="29"/>
      <c r="F7" s="29"/>
      <c r="G7" s="29"/>
      <c r="H7" s="29"/>
    </row>
    <row r="8" spans="1:8" ht="15" customHeight="1" x14ac:dyDescent="0.25">
      <c r="A8" s="24"/>
      <c r="B8" s="24"/>
      <c r="C8" s="24"/>
      <c r="D8" s="24"/>
      <c r="E8" s="56" t="s">
        <v>33</v>
      </c>
      <c r="F8" s="56"/>
      <c r="G8" s="56"/>
      <c r="H8" s="56"/>
    </row>
    <row r="9" spans="1:8" x14ac:dyDescent="0.25">
      <c r="A9" s="21"/>
      <c r="B9" s="21"/>
      <c r="C9" s="25"/>
      <c r="D9" s="21"/>
      <c r="E9" s="29" t="str">
        <f>IFERROR(VLOOKUP($E$8,TBCLIENTS[],2,FALSE),"")</f>
        <v>La Saudrais</v>
      </c>
      <c r="F9" s="29"/>
      <c r="G9" s="29"/>
      <c r="H9" s="29"/>
    </row>
    <row r="10" spans="1:8" ht="16.5" x14ac:dyDescent="0.3">
      <c r="A10" s="17">
        <v>2021</v>
      </c>
      <c r="B10" s="27" t="s">
        <v>18</v>
      </c>
      <c r="C10" s="28">
        <v>200</v>
      </c>
      <c r="D10" s="1"/>
      <c r="E10" s="29" t="str">
        <f>IFERROR(VLOOKUP($E$8,TBCLIENTS[],3,FALSE)&amp;" "&amp;VLOOKUP($E$8,TBCLIENTS[],4,FALSE),"")</f>
        <v>13000 Marseille</v>
      </c>
      <c r="F10" s="29"/>
      <c r="G10" s="29"/>
      <c r="H10" s="29"/>
    </row>
    <row r="11" spans="1:8" x14ac:dyDescent="0.25">
      <c r="A11" s="69"/>
      <c r="B11" s="69"/>
      <c r="C11" s="69"/>
      <c r="D11" s="69"/>
      <c r="E11" s="65"/>
      <c r="F11" s="65"/>
      <c r="G11" s="65"/>
      <c r="H11" s="65"/>
    </row>
    <row r="12" spans="1:8" ht="15.75" x14ac:dyDescent="0.3">
      <c r="A12" s="3" t="s">
        <v>16</v>
      </c>
      <c r="B12" s="60">
        <f>IFERROR(VLOOKUP($E$8,TBCLIENTS[],5,FALSE),"")</f>
        <v>200000000</v>
      </c>
      <c r="C12" s="60"/>
      <c r="D12" s="60"/>
      <c r="E12" s="1"/>
      <c r="F12" s="1"/>
      <c r="G12" s="1"/>
      <c r="H12" s="1"/>
    </row>
    <row r="13" spans="1:8" ht="16.5" x14ac:dyDescent="0.35">
      <c r="A13" s="20" t="s">
        <v>17</v>
      </c>
      <c r="B13" s="61" t="str">
        <f>IFERROR(HYPERLINK("mailto:"&amp;VLOOKUP($E$8,TBCLIENTS[],6,0)),"")</f>
        <v>mailto:ABRAHAM Raymond@gmail.com</v>
      </c>
      <c r="C13" s="61"/>
      <c r="D13" s="61"/>
      <c r="E13" s="5"/>
      <c r="F13" s="15" t="s">
        <v>0</v>
      </c>
      <c r="G13" s="66">
        <f ca="1">TODAY()</f>
        <v>44337</v>
      </c>
      <c r="H13" s="66"/>
    </row>
    <row r="14" spans="1:8" ht="16.5" thickBot="1" x14ac:dyDescent="0.35">
      <c r="A14" s="4"/>
      <c r="B14" s="4"/>
      <c r="C14" s="4"/>
      <c r="D14" s="4"/>
      <c r="E14" s="5"/>
      <c r="F14" s="5"/>
      <c r="G14" s="5"/>
      <c r="H14" s="1"/>
    </row>
    <row r="15" spans="1:8" ht="17.25" thickBot="1" x14ac:dyDescent="0.3">
      <c r="A15" s="70" t="s">
        <v>1</v>
      </c>
      <c r="B15" s="71"/>
      <c r="C15" s="71"/>
      <c r="D15" s="71"/>
      <c r="E15" s="12" t="s">
        <v>3</v>
      </c>
      <c r="F15" s="12" t="s">
        <v>2</v>
      </c>
      <c r="G15" s="12" t="s">
        <v>12</v>
      </c>
      <c r="H15" s="13" t="s">
        <v>11</v>
      </c>
    </row>
    <row r="16" spans="1:8" ht="15.75" customHeight="1" x14ac:dyDescent="0.25">
      <c r="A16" s="67"/>
      <c r="B16" s="68"/>
      <c r="C16" s="68"/>
      <c r="D16" s="68"/>
      <c r="E16" s="10"/>
      <c r="F16" s="10"/>
      <c r="G16" s="6"/>
      <c r="H16" s="6">
        <f t="shared" ref="H16:H35" si="0">E16*G16</f>
        <v>0</v>
      </c>
    </row>
    <row r="17" spans="1:8" ht="15.75" customHeight="1" x14ac:dyDescent="0.25">
      <c r="A17" s="79"/>
      <c r="B17" s="80"/>
      <c r="C17" s="80"/>
      <c r="D17" s="81"/>
      <c r="E17" s="8"/>
      <c r="F17" s="8"/>
      <c r="G17" s="6"/>
      <c r="H17" s="6">
        <f t="shared" si="0"/>
        <v>0</v>
      </c>
    </row>
    <row r="18" spans="1:8" ht="15.75" customHeight="1" x14ac:dyDescent="0.25">
      <c r="A18" s="79"/>
      <c r="B18" s="80"/>
      <c r="C18" s="80"/>
      <c r="D18" s="81"/>
      <c r="E18" s="8"/>
      <c r="F18" s="8"/>
      <c r="G18" s="6"/>
      <c r="H18" s="6">
        <f t="shared" si="0"/>
        <v>0</v>
      </c>
    </row>
    <row r="19" spans="1:8" ht="15.75" customHeight="1" x14ac:dyDescent="0.25">
      <c r="A19" s="57"/>
      <c r="B19" s="58"/>
      <c r="C19" s="58"/>
      <c r="D19" s="59"/>
      <c r="E19" s="8"/>
      <c r="F19" s="8"/>
      <c r="G19" s="6"/>
      <c r="H19" s="6">
        <f t="shared" si="0"/>
        <v>0</v>
      </c>
    </row>
    <row r="20" spans="1:8" ht="15.75" customHeight="1" x14ac:dyDescent="0.25">
      <c r="A20" s="57"/>
      <c r="B20" s="58"/>
      <c r="C20" s="58"/>
      <c r="D20" s="59"/>
      <c r="E20" s="8"/>
      <c r="F20" s="8"/>
      <c r="G20" s="6"/>
      <c r="H20" s="6">
        <f t="shared" si="0"/>
        <v>0</v>
      </c>
    </row>
    <row r="21" spans="1:8" ht="15.75" customHeight="1" x14ac:dyDescent="0.25">
      <c r="A21" s="74"/>
      <c r="B21" s="75"/>
      <c r="C21" s="75"/>
      <c r="D21" s="76"/>
      <c r="E21" s="8"/>
      <c r="F21" s="8"/>
      <c r="G21" s="6"/>
      <c r="H21" s="6">
        <f t="shared" si="0"/>
        <v>0</v>
      </c>
    </row>
    <row r="22" spans="1:8" ht="15.75" customHeight="1" x14ac:dyDescent="0.25">
      <c r="A22" s="74"/>
      <c r="B22" s="75"/>
      <c r="C22" s="75"/>
      <c r="D22" s="76"/>
      <c r="E22" s="8"/>
      <c r="F22" s="8"/>
      <c r="G22" s="6"/>
      <c r="H22" s="6">
        <f t="shared" si="0"/>
        <v>0</v>
      </c>
    </row>
    <row r="23" spans="1:8" ht="15.75" customHeight="1" x14ac:dyDescent="0.25">
      <c r="A23" s="62"/>
      <c r="B23" s="63"/>
      <c r="C23" s="63"/>
      <c r="D23" s="64"/>
      <c r="E23" s="8"/>
      <c r="F23" s="8"/>
      <c r="G23" s="6"/>
      <c r="H23" s="6">
        <f t="shared" si="0"/>
        <v>0</v>
      </c>
    </row>
    <row r="24" spans="1:8" ht="15.75" customHeight="1" x14ac:dyDescent="0.25">
      <c r="A24" s="62"/>
      <c r="B24" s="63"/>
      <c r="C24" s="63"/>
      <c r="D24" s="64"/>
      <c r="E24" s="8"/>
      <c r="F24" s="8"/>
      <c r="G24" s="6"/>
      <c r="H24" s="6">
        <f t="shared" si="0"/>
        <v>0</v>
      </c>
    </row>
    <row r="25" spans="1:8" ht="15.75" customHeight="1" x14ac:dyDescent="0.25">
      <c r="A25" s="62"/>
      <c r="B25" s="63"/>
      <c r="C25" s="63"/>
      <c r="D25" s="64"/>
      <c r="E25" s="8"/>
      <c r="F25" s="8"/>
      <c r="G25" s="6"/>
      <c r="H25" s="6">
        <f t="shared" si="0"/>
        <v>0</v>
      </c>
    </row>
    <row r="26" spans="1:8" ht="15.75" customHeight="1" x14ac:dyDescent="0.25">
      <c r="A26" s="62"/>
      <c r="B26" s="63"/>
      <c r="C26" s="63"/>
      <c r="D26" s="64"/>
      <c r="E26" s="8"/>
      <c r="F26" s="8"/>
      <c r="G26" s="6"/>
      <c r="H26" s="6">
        <f t="shared" si="0"/>
        <v>0</v>
      </c>
    </row>
    <row r="27" spans="1:8" ht="15.75" customHeight="1" x14ac:dyDescent="0.25">
      <c r="A27" s="62"/>
      <c r="B27" s="63"/>
      <c r="C27" s="63"/>
      <c r="D27" s="64"/>
      <c r="E27" s="8"/>
      <c r="F27" s="8"/>
      <c r="G27" s="6"/>
      <c r="H27" s="6">
        <f t="shared" si="0"/>
        <v>0</v>
      </c>
    </row>
    <row r="28" spans="1:8" ht="15.75" customHeight="1" x14ac:dyDescent="0.25">
      <c r="A28" s="62"/>
      <c r="B28" s="63"/>
      <c r="C28" s="63"/>
      <c r="D28" s="64"/>
      <c r="E28" s="8"/>
      <c r="F28" s="8"/>
      <c r="G28" s="6"/>
      <c r="H28" s="6">
        <f t="shared" si="0"/>
        <v>0</v>
      </c>
    </row>
    <row r="29" spans="1:8" ht="15.75" customHeight="1" x14ac:dyDescent="0.25">
      <c r="A29" s="62"/>
      <c r="B29" s="63"/>
      <c r="C29" s="63"/>
      <c r="D29" s="64"/>
      <c r="E29" s="8"/>
      <c r="F29" s="8"/>
      <c r="G29" s="6"/>
      <c r="H29" s="6">
        <f t="shared" si="0"/>
        <v>0</v>
      </c>
    </row>
    <row r="30" spans="1:8" ht="15.75" customHeight="1" x14ac:dyDescent="0.25">
      <c r="A30" s="62"/>
      <c r="B30" s="63"/>
      <c r="C30" s="63"/>
      <c r="D30" s="64"/>
      <c r="E30" s="8"/>
      <c r="F30" s="8"/>
      <c r="G30" s="6"/>
      <c r="H30" s="6">
        <f t="shared" si="0"/>
        <v>0</v>
      </c>
    </row>
    <row r="31" spans="1:8" ht="15.75" customHeight="1" x14ac:dyDescent="0.25">
      <c r="A31" s="62"/>
      <c r="B31" s="63"/>
      <c r="C31" s="63"/>
      <c r="D31" s="64"/>
      <c r="E31" s="8"/>
      <c r="F31" s="8"/>
      <c r="G31" s="6"/>
      <c r="H31" s="6">
        <f t="shared" si="0"/>
        <v>0</v>
      </c>
    </row>
    <row r="32" spans="1:8" ht="15.75" customHeight="1" x14ac:dyDescent="0.25">
      <c r="A32" s="74"/>
      <c r="B32" s="77"/>
      <c r="C32" s="77"/>
      <c r="D32" s="78"/>
      <c r="E32" s="8"/>
      <c r="F32" s="8"/>
      <c r="G32" s="6"/>
      <c r="H32" s="6">
        <f t="shared" si="0"/>
        <v>0</v>
      </c>
    </row>
    <row r="33" spans="1:11" ht="15.75" customHeight="1" x14ac:dyDescent="0.25">
      <c r="A33" s="74"/>
      <c r="B33" s="75"/>
      <c r="C33" s="75"/>
      <c r="D33" s="76"/>
      <c r="E33" s="8"/>
      <c r="F33" s="8"/>
      <c r="G33" s="6"/>
      <c r="H33" s="6">
        <f t="shared" si="0"/>
        <v>0</v>
      </c>
    </row>
    <row r="34" spans="1:11" ht="15.75" customHeight="1" x14ac:dyDescent="0.25">
      <c r="A34" s="74"/>
      <c r="B34" s="75"/>
      <c r="C34" s="75"/>
      <c r="D34" s="76"/>
      <c r="E34" s="8"/>
      <c r="F34" s="8"/>
      <c r="G34" s="6"/>
      <c r="H34" s="6">
        <f t="shared" si="0"/>
        <v>0</v>
      </c>
    </row>
    <row r="35" spans="1:11" ht="15.75" customHeight="1" thickBot="1" x14ac:dyDescent="0.3">
      <c r="A35" s="72"/>
      <c r="B35" s="73"/>
      <c r="C35" s="73"/>
      <c r="D35" s="73"/>
      <c r="E35" s="9"/>
      <c r="F35" s="9"/>
      <c r="G35" s="7"/>
      <c r="H35" s="6">
        <f t="shared" si="0"/>
        <v>0</v>
      </c>
    </row>
    <row r="36" spans="1:11" ht="15.75" customHeight="1" thickBot="1" x14ac:dyDescent="0.35">
      <c r="A36" s="1"/>
      <c r="B36" s="1"/>
      <c r="C36" s="1"/>
      <c r="D36" s="5"/>
      <c r="E36" s="48" t="s">
        <v>8</v>
      </c>
      <c r="F36" s="49"/>
      <c r="G36" s="37">
        <f>SUM(H16:H35)</f>
        <v>0</v>
      </c>
      <c r="H36" s="38"/>
    </row>
    <row r="37" spans="1:11" ht="15.75" customHeight="1" thickBot="1" x14ac:dyDescent="0.3">
      <c r="A37" s="53" t="s">
        <v>9</v>
      </c>
      <c r="B37" s="53"/>
      <c r="C37" s="53"/>
      <c r="D37" s="54"/>
      <c r="E37" s="39" t="s">
        <v>15</v>
      </c>
      <c r="F37" s="40"/>
      <c r="G37" s="43">
        <f>G36*0.1</f>
        <v>0</v>
      </c>
      <c r="H37" s="44"/>
    </row>
    <row r="38" spans="1:11" ht="15.75" customHeight="1" thickBot="1" x14ac:dyDescent="0.3">
      <c r="A38" s="53"/>
      <c r="B38" s="53"/>
      <c r="C38" s="53"/>
      <c r="D38" s="54"/>
      <c r="E38" s="41" t="s">
        <v>7</v>
      </c>
      <c r="F38" s="42"/>
      <c r="G38" s="45">
        <f>SUM(G36,G37)</f>
        <v>0</v>
      </c>
      <c r="H38" s="46"/>
    </row>
    <row r="39" spans="1:11" ht="15" customHeight="1" thickBot="1" x14ac:dyDescent="0.3">
      <c r="E39" s="51" t="s">
        <v>4</v>
      </c>
      <c r="F39" s="52"/>
      <c r="G39" s="33">
        <f>G38*0.4</f>
        <v>0</v>
      </c>
      <c r="H39" s="34"/>
    </row>
    <row r="40" spans="1:11" ht="18" customHeight="1" thickBot="1" x14ac:dyDescent="0.3">
      <c r="A40" s="47" t="s">
        <v>10</v>
      </c>
      <c r="B40" s="47"/>
      <c r="C40" s="47"/>
      <c r="D40" s="47"/>
      <c r="E40" s="39" t="s">
        <v>6</v>
      </c>
      <c r="F40" s="50"/>
      <c r="G40" s="35">
        <f>G38-G39</f>
        <v>0</v>
      </c>
      <c r="H40" s="36"/>
      <c r="K40" s="2"/>
    </row>
    <row r="41" spans="1:11" ht="16.5" customHeight="1" x14ac:dyDescent="0.3">
      <c r="A41" s="47"/>
      <c r="B41" s="47"/>
      <c r="C41" s="47"/>
      <c r="D41" s="47"/>
      <c r="E41" s="1"/>
      <c r="F41" s="1"/>
      <c r="G41" s="1"/>
      <c r="H41" s="1"/>
    </row>
    <row r="42" spans="1:11" ht="16.5" customHeight="1" x14ac:dyDescent="0.3">
      <c r="A42" s="14"/>
      <c r="B42" s="14"/>
      <c r="C42" s="1"/>
      <c r="D42" s="1"/>
      <c r="E42" s="32" t="s">
        <v>5</v>
      </c>
      <c r="F42" s="32"/>
      <c r="G42" s="32"/>
      <c r="H42" s="32"/>
    </row>
    <row r="43" spans="1:11" ht="16.5" customHeight="1" x14ac:dyDescent="0.3">
      <c r="A43" s="14"/>
      <c r="B43" s="14"/>
      <c r="C43" s="1"/>
      <c r="D43" s="1"/>
      <c r="E43" s="16"/>
      <c r="F43" s="16"/>
      <c r="G43" s="16"/>
      <c r="H43" s="16"/>
    </row>
    <row r="44" spans="1:11" ht="15.75" x14ac:dyDescent="0.3">
      <c r="A44" s="55" t="s">
        <v>13</v>
      </c>
      <c r="B44" s="55"/>
      <c r="C44" s="55"/>
      <c r="D44" s="55"/>
      <c r="E44" s="55"/>
      <c r="F44" s="55"/>
      <c r="G44" s="55"/>
      <c r="H44" s="55"/>
    </row>
    <row r="45" spans="1:11" x14ac:dyDescent="0.25">
      <c r="A45" s="30" t="s">
        <v>14</v>
      </c>
      <c r="B45" s="31"/>
      <c r="C45" s="31"/>
      <c r="D45" s="31"/>
      <c r="E45" s="31"/>
      <c r="F45" s="31"/>
      <c r="G45" s="31"/>
      <c r="H45" s="31"/>
    </row>
    <row r="46" spans="1:11" x14ac:dyDescent="0.25">
      <c r="A46" s="31"/>
      <c r="B46" s="31"/>
      <c r="C46" s="31"/>
      <c r="D46" s="31"/>
      <c r="E46" s="31"/>
      <c r="F46" s="31"/>
      <c r="G46" s="31"/>
      <c r="H46" s="31"/>
    </row>
    <row r="47" spans="1:11" ht="20.25" customHeight="1" x14ac:dyDescent="0.25">
      <c r="A47" s="31"/>
      <c r="B47" s="31"/>
      <c r="C47" s="31"/>
      <c r="D47" s="31"/>
      <c r="E47" s="31"/>
      <c r="F47" s="31"/>
      <c r="G47" s="31"/>
      <c r="H47" s="31"/>
    </row>
  </sheetData>
  <mergeCells count="45">
    <mergeCell ref="A35:D35"/>
    <mergeCell ref="A33:D33"/>
    <mergeCell ref="A34:D34"/>
    <mergeCell ref="A32:D32"/>
    <mergeCell ref="A17:D17"/>
    <mergeCell ref="A18:D18"/>
    <mergeCell ref="A22:D22"/>
    <mergeCell ref="A21:D21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19:D19"/>
    <mergeCell ref="E11:H11"/>
    <mergeCell ref="G13:H13"/>
    <mergeCell ref="A16:D16"/>
    <mergeCell ref="A11:D11"/>
    <mergeCell ref="A15:D15"/>
    <mergeCell ref="E8:H8"/>
    <mergeCell ref="E9:H9"/>
    <mergeCell ref="E10:H10"/>
    <mergeCell ref="A20:D20"/>
    <mergeCell ref="B12:D12"/>
    <mergeCell ref="B13:D13"/>
    <mergeCell ref="E7:H7"/>
    <mergeCell ref="A45:H47"/>
    <mergeCell ref="E42:H42"/>
    <mergeCell ref="G39:H39"/>
    <mergeCell ref="G40:H40"/>
    <mergeCell ref="G36:H36"/>
    <mergeCell ref="E37:F37"/>
    <mergeCell ref="E38:F38"/>
    <mergeCell ref="G37:H37"/>
    <mergeCell ref="G38:H38"/>
    <mergeCell ref="A40:D41"/>
    <mergeCell ref="E36:F36"/>
    <mergeCell ref="E40:F40"/>
    <mergeCell ref="E39:F39"/>
    <mergeCell ref="A37:D38"/>
    <mergeCell ref="A44:H44"/>
  </mergeCells>
  <conditionalFormatting sqref="H16:H35">
    <cfRule type="cellIs" dxfId="6" priority="2" operator="equal">
      <formula>0</formula>
    </cfRule>
  </conditionalFormatting>
  <conditionalFormatting sqref="A37:D38 A40:D41 E42:H42">
    <cfRule type="expression" dxfId="5" priority="1">
      <formula>$B$10="FACTURE N° :"</formula>
    </cfRule>
  </conditionalFormatting>
  <dataValidations count="2">
    <dataValidation type="list" allowBlank="1" showInputMessage="1" showErrorMessage="1" sqref="B10">
      <formula1>"DEVIS N° :,FACTURE N° :"</formula1>
    </dataValidation>
    <dataValidation type="list" allowBlank="1" showInputMessage="1" sqref="E8:H8">
      <formula1>ListeDéroulante</formula1>
    </dataValidation>
  </dataValidations>
  <printOptions horizontalCentered="1" verticalCentered="1"/>
  <pageMargins left="0.43307086614173229" right="0.23622047244094491" top="0.19685039370078741" bottom="0.19685039370078741" header="0.31496062992125984" footer="0.31496062992125984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"/>
  <sheetViews>
    <sheetView workbookViewId="0">
      <selection activeCell="A11" sqref="A11"/>
    </sheetView>
  </sheetViews>
  <sheetFormatPr baseColWidth="10" defaultRowHeight="15" x14ac:dyDescent="0.25"/>
  <cols>
    <col min="1" max="2" width="23.42578125" customWidth="1"/>
    <col min="3" max="3" width="13.7109375" customWidth="1"/>
    <col min="4" max="4" width="14.85546875" customWidth="1"/>
    <col min="5" max="5" width="22.85546875" customWidth="1"/>
    <col min="6" max="6" width="41.42578125" customWidth="1"/>
    <col min="7" max="7" width="23.42578125" hidden="1" customWidth="1"/>
    <col min="8" max="8" width="12" hidden="1" customWidth="1"/>
    <col min="9" max="9" width="26.85546875" hidden="1" customWidth="1"/>
  </cols>
  <sheetData>
    <row r="1" spans="1:9" x14ac:dyDescent="0.25">
      <c r="A1" t="s">
        <v>19</v>
      </c>
      <c r="B1" t="s">
        <v>20</v>
      </c>
      <c r="C1" t="s">
        <v>38</v>
      </c>
      <c r="D1" t="s">
        <v>39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</row>
    <row r="2" spans="1:9" x14ac:dyDescent="0.25">
      <c r="A2" t="s">
        <v>30</v>
      </c>
      <c r="B2" t="s">
        <v>26</v>
      </c>
      <c r="C2">
        <v>45000</v>
      </c>
      <c r="D2" t="s">
        <v>40</v>
      </c>
      <c r="E2" s="19">
        <v>100000000</v>
      </c>
      <c r="F2" t="s">
        <v>34</v>
      </c>
      <c r="G2" s="18" t="str">
        <f>IF(ISNUMBER(SEARCH('FACTURE-DEVIS'!$E$8,BDDCLIENTS!A2,1)),1,"")</f>
        <v/>
      </c>
      <c r="H2" s="18" t="str">
        <f>IF(G2&lt;&gt;"",COUNTIF(G2:$G$2,1),"")</f>
        <v/>
      </c>
      <c r="I2" s="18" t="str">
        <f>IFERROR(INDEX($A$2:$A$5,MATCH(ROWS(H2:$H$2),$H$2:$H$5,0),1),1)</f>
        <v>ABRAHAM Raymond</v>
      </c>
    </row>
    <row r="3" spans="1:9" x14ac:dyDescent="0.25">
      <c r="A3" t="s">
        <v>33</v>
      </c>
      <c r="B3" t="s">
        <v>29</v>
      </c>
      <c r="C3">
        <v>13000</v>
      </c>
      <c r="D3" t="s">
        <v>41</v>
      </c>
      <c r="E3" s="19">
        <v>200000000</v>
      </c>
      <c r="F3" t="s">
        <v>37</v>
      </c>
      <c r="G3" s="18">
        <f>IF(ISNUMBER(SEARCH('FACTURE-DEVIS'!$E$8,BDDCLIENTS!A3,1)),1,"")</f>
        <v>1</v>
      </c>
      <c r="H3" s="18">
        <f>IF(G3&lt;&gt;"",COUNTIF(G$2:$G3,1),"")</f>
        <v>1</v>
      </c>
      <c r="I3" s="18">
        <f>IFERROR(INDEX($A$2:$A$5,MATCH(ROWS(H$2:$H3),$H$2:$H$5,0),1),1)</f>
        <v>1</v>
      </c>
    </row>
    <row r="4" spans="1:9" x14ac:dyDescent="0.25">
      <c r="A4" t="s">
        <v>32</v>
      </c>
      <c r="B4" t="s">
        <v>28</v>
      </c>
      <c r="C4">
        <v>75000</v>
      </c>
      <c r="D4" t="s">
        <v>42</v>
      </c>
      <c r="E4" s="19">
        <v>300000000</v>
      </c>
      <c r="F4" t="s">
        <v>36</v>
      </c>
      <c r="G4" s="18" t="str">
        <f>IF(ISNUMBER(SEARCH('FACTURE-DEVIS'!$E$8,BDDCLIENTS!A4,1)),1,"")</f>
        <v/>
      </c>
      <c r="H4" s="18" t="str">
        <f>IF(G4&lt;&gt;"",COUNTIF(G$2:$G4,1),"")</f>
        <v/>
      </c>
      <c r="I4" s="18">
        <f>IFERROR(INDEX($A$2:$A$5,MATCH(ROWS(H$2:$H4),$H$2:$H$5,0),1),1)</f>
        <v>1</v>
      </c>
    </row>
    <row r="5" spans="1:9" x14ac:dyDescent="0.25">
      <c r="A5" t="s">
        <v>31</v>
      </c>
      <c r="B5" t="s">
        <v>27</v>
      </c>
      <c r="C5">
        <v>33000</v>
      </c>
      <c r="D5" t="s">
        <v>43</v>
      </c>
      <c r="E5" s="19">
        <v>400000000</v>
      </c>
      <c r="F5" t="s">
        <v>35</v>
      </c>
      <c r="G5" s="18" t="str">
        <f>IF(ISNUMBER(SEARCH('FACTURE-DEVIS'!$E$8,BDDCLIENTS!A5,1)),1,"")</f>
        <v/>
      </c>
      <c r="H5" s="18" t="str">
        <f>IF(G5&lt;&gt;"",COUNTIF(G$2:$G5,1),"")</f>
        <v/>
      </c>
      <c r="I5" s="18">
        <f>IFERROR(INDEX($A$2:$A$5,MATCH(ROWS(H$2:$H5),$H$2:$H$5,0),1),1)</f>
        <v>1</v>
      </c>
    </row>
  </sheetData>
  <sortState ref="A2:I5">
    <sortCondition ref="A2:A5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FACTURE-DEVIS</vt:lpstr>
      <vt:lpstr>BDDCLIENTS</vt:lpstr>
      <vt:lpstr>'FACTURE-DEVIS'!Zone_d_impression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 91</dc:creator>
  <cp:lastModifiedBy>LAVALLEZ Pascal</cp:lastModifiedBy>
  <cp:lastPrinted>2021-05-17T09:16:24Z</cp:lastPrinted>
  <dcterms:created xsi:type="dcterms:W3CDTF">2016-10-28T17:33:21Z</dcterms:created>
  <dcterms:modified xsi:type="dcterms:W3CDTF">2021-05-21T14:53:39Z</dcterms:modified>
</cp:coreProperties>
</file>