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5"/>
  </bookViews>
  <sheets>
    <sheet name="Formulaire" sheetId="3" r:id="rId1"/>
    <sheet name="Jan-Mars" sheetId="1" r:id="rId2"/>
    <sheet name="Festival" sheetId="2" r:id="rId3"/>
    <sheet name="Avril-Juil" sheetId="4" r:id="rId4"/>
    <sheet name="Sept-Déc" sheetId="5" r:id="rId5"/>
    <sheet name="Totaux" sheetId="7" r:id="rId6"/>
  </sheets>
  <definedNames>
    <definedName name="_xlchart.v1.0" hidden="1">Totaux!$A$2:$A$10</definedName>
    <definedName name="_xlchart.v1.1" hidden="1">Totaux!$B$2:$B$10</definedName>
    <definedName name="_xlchart.v1.2" hidden="1">Totaux!$J$2:$J$10</definedName>
    <definedName name="_xlchart.v1.3" hidden="1">Totaux!$K$2:$K$10</definedName>
    <definedName name="_xlchart.v1.4" hidden="1">Totaux!$G$2:$G$10</definedName>
    <definedName name="_xlchart.v1.5" hidden="1">Totaux!$H$2:$H$10</definedName>
    <definedName name="_xlchart.v1.6" hidden="1">Totaux!$D$2:$D$10</definedName>
    <definedName name="_xlchart.v1.7" hidden="1">Totaux!$E$2:$E$10</definedName>
    <definedName name="catering1">Tableau1[Catering]</definedName>
    <definedName name="catering2">Tableau2[Catering]</definedName>
    <definedName name="catering3">Tableau3[Catering]</definedName>
    <definedName name="catering4">Tableau4[Catering]</definedName>
    <definedName name="cnva1">Tableau1[CNV]</definedName>
    <definedName name="cnvb">Tableau2[CNV]</definedName>
    <definedName name="cnvcc">Tableau3[CNV]</definedName>
    <definedName name="cnvd">Tableau4[CNV]</definedName>
    <definedName name="date1">Tableau1[Dates]</definedName>
    <definedName name="date2">Tableau2[Dates]</definedName>
    <definedName name="etatcom1">Tableau1[Etat négo/commentaires]</definedName>
    <definedName name="etatcom2">Tableau2[Etat négo/commentaires]</definedName>
    <definedName name="etatcom3">Tableau3[Etat négo/commentaires]</definedName>
    <definedName name="etatcom4">Tableau4[Etat négo/commentaires]</definedName>
    <definedName name="groupes1">Tableau1[Groupes]</definedName>
    <definedName name="groupes2">Tableau2[Groupes]</definedName>
    <definedName name="hebergement1">Tableau1[Hébergement]</definedName>
    <definedName name="hebergement2">Tableau2[Hébergement]</definedName>
    <definedName name="hebergement3">Tableau3[Hébergement]</definedName>
    <definedName name="hebergement4">Tableau4[Hébergement]</definedName>
    <definedName name="input1">Tableau1[IMPUT]</definedName>
    <definedName name="montant1">Tableau1[Montant]</definedName>
    <definedName name="montant2">Tableau2[Montant]</definedName>
    <definedName name="montant3">Tableau3[Montant]</definedName>
    <definedName name="montant4">Tableau4[Montant]</definedName>
    <definedName name="Rémunérations">Totaux!#REF!+Tableau1[[#Totals],[Montant]]</definedName>
    <definedName name="resto1">Tableau1[Restauration]</definedName>
    <definedName name="resto2">Tableau2[Restauration]</definedName>
    <definedName name="resto3">Tableau3[Restauration]</definedName>
    <definedName name="resto4">Tableau4[Restauration]</definedName>
    <definedName name="sacem1">Tableau1[SACEM]</definedName>
    <definedName name="sacem2">Tableau2[SACEM]</definedName>
    <definedName name="sacem3">Tableau3[SACEM]</definedName>
    <definedName name="sacem4">Tableau4[SACEM]</definedName>
    <definedName name="securite1">Tableau1[Sécurité]</definedName>
    <definedName name="securite2">Tableau2[Sécurité]</definedName>
    <definedName name="securite3">Tableau3[Sécurité]</definedName>
    <definedName name="securite4">Tableau4[Sécurité]</definedName>
    <definedName name="total1">Tableau1[TOTAL]</definedName>
    <definedName name="total2">Tableau2[TOTAL]</definedName>
    <definedName name="total3">Tableau3[TOTAL]</definedName>
    <definedName name="total4">Tableau4[TOTAL]</definedName>
    <definedName name="transporttaxi1">Tableau1[Transport / taxis]</definedName>
    <definedName name="transporttaxi2">Tableau2[Transport / taxis]</definedName>
    <definedName name="transporttaxi3">Tableau3[Transport / taxis]</definedName>
    <definedName name="transporttaxi4">Tableau4[Transport / taxis]</definedName>
    <definedName name="typeremun1">Tableau1[Type de rémunération]</definedName>
  </definedNames>
  <calcPr calcId="152511"/>
</workbook>
</file>

<file path=xl/calcChain.xml><?xml version="1.0" encoding="utf-8"?>
<calcChain xmlns="http://schemas.openxmlformats.org/spreadsheetml/2006/main">
  <c r="B22" i="7" l="1"/>
  <c r="B3" i="7"/>
  <c r="G3" i="4" l="1"/>
  <c r="H3" i="4"/>
  <c r="I3" i="4"/>
  <c r="J3" i="4"/>
  <c r="K3" i="4"/>
  <c r="L3" i="4"/>
  <c r="M3" i="4"/>
  <c r="N3" i="4"/>
  <c r="G3" i="5"/>
  <c r="H3" i="5"/>
  <c r="I3" i="5"/>
  <c r="J3" i="5"/>
  <c r="K3" i="5"/>
  <c r="L3" i="5"/>
  <c r="M3" i="5"/>
  <c r="N3" i="5"/>
  <c r="G3" i="2"/>
  <c r="H3" i="2"/>
  <c r="I3" i="2"/>
  <c r="J3" i="2"/>
  <c r="K3" i="2"/>
  <c r="L3" i="2"/>
  <c r="N3" i="2"/>
  <c r="O3" i="5"/>
  <c r="O3" i="4"/>
  <c r="G3" i="1"/>
  <c r="H3" i="1"/>
  <c r="I3" i="1"/>
  <c r="J3" i="1"/>
  <c r="K3" i="1"/>
  <c r="L3" i="1"/>
  <c r="N3" i="1"/>
  <c r="M2" i="5"/>
  <c r="M2" i="4"/>
  <c r="O2" i="4" s="1"/>
  <c r="M2" i="2"/>
  <c r="O2" i="2" s="1"/>
  <c r="M2" i="1"/>
  <c r="O2" i="1" s="1"/>
  <c r="M3" i="2" l="1"/>
  <c r="O3" i="1"/>
  <c r="O3" i="2"/>
  <c r="M3" i="1"/>
  <c r="K9" i="7"/>
  <c r="K8" i="7"/>
  <c r="K7" i="7"/>
  <c r="K6" i="7"/>
  <c r="K5" i="7"/>
  <c r="K4" i="7"/>
  <c r="K3" i="7"/>
  <c r="K2" i="7"/>
  <c r="H9" i="7"/>
  <c r="H8" i="7"/>
  <c r="H7" i="7"/>
  <c r="H6" i="7"/>
  <c r="H5" i="7"/>
  <c r="H4" i="7"/>
  <c r="H3" i="7"/>
  <c r="H2" i="7"/>
  <c r="E9" i="7"/>
  <c r="E8" i="7"/>
  <c r="E7" i="7"/>
  <c r="E6" i="7"/>
  <c r="E5" i="7"/>
  <c r="E4" i="7"/>
  <c r="E3" i="7"/>
  <c r="E2" i="7"/>
  <c r="B9" i="7"/>
  <c r="B8" i="7"/>
  <c r="B7" i="7"/>
  <c r="B6" i="7"/>
  <c r="B5" i="7"/>
  <c r="B4" i="7"/>
  <c r="B2" i="7"/>
  <c r="E14" i="7" l="1"/>
  <c r="E21" i="7"/>
  <c r="E20" i="7"/>
  <c r="E19" i="7"/>
  <c r="E17" i="7"/>
  <c r="E16" i="7"/>
  <c r="E15" i="7"/>
  <c r="E18" i="7"/>
  <c r="E10" i="7"/>
  <c r="H10" i="7"/>
  <c r="B10" i="7"/>
  <c r="E22" i="7" l="1"/>
  <c r="K10" i="7"/>
</calcChain>
</file>

<file path=xl/sharedStrings.xml><?xml version="1.0" encoding="utf-8"?>
<sst xmlns="http://schemas.openxmlformats.org/spreadsheetml/2006/main" count="182" uniqueCount="39">
  <si>
    <t>IMPUT</t>
  </si>
  <si>
    <t>Dates</t>
  </si>
  <si>
    <t>Groupes</t>
  </si>
  <si>
    <t>Restauration</t>
  </si>
  <si>
    <t>Transport / taxis</t>
  </si>
  <si>
    <t>Catering</t>
  </si>
  <si>
    <t>Sécurité</t>
  </si>
  <si>
    <t>SACEM</t>
  </si>
  <si>
    <t>CNV</t>
  </si>
  <si>
    <t>TOTAL</t>
  </si>
  <si>
    <t>Tarif Prévente</t>
  </si>
  <si>
    <t>Jauge estimée</t>
  </si>
  <si>
    <t>Exo</t>
  </si>
  <si>
    <t>Prévi Billetterie</t>
  </si>
  <si>
    <t>Gob Moyen</t>
  </si>
  <si>
    <t>BP
Bar</t>
  </si>
  <si>
    <t>TOTAL RECETTES</t>
  </si>
  <si>
    <t>REALISE
JAUGE</t>
  </si>
  <si>
    <t>REALISE
Billetterie</t>
  </si>
  <si>
    <t>REALISE
Bar</t>
  </si>
  <si>
    <t>REALISE - PREVISIONNEL</t>
  </si>
  <si>
    <t>Montant</t>
  </si>
  <si>
    <t>Hébergement</t>
  </si>
  <si>
    <t/>
  </si>
  <si>
    <t>Jan-Mars</t>
  </si>
  <si>
    <t>Festival</t>
  </si>
  <si>
    <t>Avril-Juil</t>
  </si>
  <si>
    <t>Sept-Déc</t>
  </si>
  <si>
    <t>Transport / Taxi</t>
  </si>
  <si>
    <t>Sacem</t>
  </si>
  <si>
    <t>Total</t>
  </si>
  <si>
    <t>RESTE 2021</t>
  </si>
  <si>
    <t xml:space="preserve">  </t>
  </si>
  <si>
    <t>Etat négo/commentaires</t>
  </si>
  <si>
    <t>Etat contrat</t>
  </si>
  <si>
    <t>Rémunérations</t>
  </si>
  <si>
    <t>CREDITS OUVERTS 2021</t>
  </si>
  <si>
    <t>Type de rémunération</t>
  </si>
  <si>
    <r>
      <rPr>
        <b/>
        <sz val="12"/>
        <color theme="1"/>
        <rFont val="Calibri"/>
        <family val="2"/>
        <scheme val="minor"/>
      </rPr>
      <t>ATTENTION :</t>
    </r>
    <r>
      <rPr>
        <sz val="12"/>
        <color theme="1"/>
        <rFont val="Calibri"/>
        <family val="2"/>
        <scheme val="minor"/>
      </rPr>
      <t xml:space="preserve">
Afin d'utiliser cet outil, il vous faudra impérativement activer les macros d'Excel. Pour ce faire, vous avez deux solutions :
1 - Au lancement d'Excel, un message "Avertissement de sécurité" s'affiche au dessus du tableau. Ici, cliquez sur "Options" puis sur "Activer ce contenu et cela suffira !
2 - Seconde option : Ce message ne s'affiche pas. Dans ce cas, cliquez sur le bouton Office (en haut à gauche) puis sur Options Excel (en bas de la fenêtre que vous venez d'ouvrir). Ensuite, 
- Cliquez sur "Options Excel"
- Puis sur "Centre de gestion de la confidentialité" &gt; "Paramètres du Centre de gestion de la confidentialité"
- Et enfin sur "Paramètres des macros"
- Le choix recommandé est "Désactiver toutes les macros avec notification" (c'est celui qui vous invite à activer les macros à l'ouverture).
A partir de ce moment, le message de la première procédure s'affichera automatiquement au démarrage d'Excel, il vous suffira de l'activer à l'aide de l'option 1.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</si>
</sst>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D84E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133CB"/>
        <bgColor indexed="64"/>
      </patternFill>
    </fill>
    <fill>
      <patternFill patternType="solid">
        <fgColor theme="7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4" fontId="2" fillId="2" borderId="4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4" fontId="5" fillId="0" borderId="6" xfId="0" applyNumberFormat="1" applyFont="1" applyBorder="1"/>
    <xf numFmtId="0" fontId="2" fillId="6" borderId="0" xfId="0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left" vertical="center" wrapText="1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8" fillId="11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right" vertical="center" wrapText="1"/>
    </xf>
    <xf numFmtId="0" fontId="2" fillId="6" borderId="0" xfId="0" applyFont="1" applyFill="1" applyBorder="1" applyAlignment="1">
      <alignment horizontal="right" vertical="center" wrapText="1"/>
    </xf>
    <xf numFmtId="0" fontId="6" fillId="9" borderId="0" xfId="0" applyFont="1" applyFill="1" applyAlignment="1">
      <alignment horizontal="right"/>
    </xf>
    <xf numFmtId="0" fontId="6" fillId="10" borderId="0" xfId="0" applyFont="1" applyFill="1" applyAlignment="1">
      <alignment horizontal="right"/>
    </xf>
    <xf numFmtId="0" fontId="10" fillId="2" borderId="0" xfId="0" applyFont="1" applyFill="1" applyBorder="1" applyAlignment="1">
      <alignment horizontal="center" vertical="center" wrapText="1"/>
    </xf>
    <xf numFmtId="44" fontId="10" fillId="2" borderId="0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9" xfId="0" applyBorder="1"/>
    <xf numFmtId="44" fontId="0" fillId="0" borderId="10" xfId="0" applyNumberFormat="1" applyBorder="1"/>
    <xf numFmtId="0" fontId="0" fillId="9" borderId="0" xfId="0" applyFill="1" applyAlignment="1">
      <alignment horizontal="left"/>
    </xf>
    <xf numFmtId="0" fontId="0" fillId="10" borderId="0" xfId="0" applyFill="1" applyAlignment="1">
      <alignment horizontal="left"/>
    </xf>
    <xf numFmtId="0" fontId="0" fillId="0" borderId="13" xfId="0" applyBorder="1" applyAlignment="1">
      <alignment horizontal="left"/>
    </xf>
    <xf numFmtId="44" fontId="6" fillId="7" borderId="12" xfId="0" applyNumberFormat="1" applyFont="1" applyFill="1" applyBorder="1" applyAlignment="1">
      <alignment horizontal="center" vertical="center"/>
    </xf>
    <xf numFmtId="44" fontId="0" fillId="0" borderId="14" xfId="0" applyNumberFormat="1" applyBorder="1" applyAlignment="1">
      <alignment horizontal="center"/>
    </xf>
    <xf numFmtId="0" fontId="6" fillId="7" borderId="11" xfId="0" applyFont="1" applyFill="1" applyBorder="1"/>
    <xf numFmtId="0" fontId="6" fillId="13" borderId="11" xfId="0" applyFont="1" applyFill="1" applyBorder="1"/>
    <xf numFmtId="44" fontId="6" fillId="13" borderId="12" xfId="0" applyNumberFormat="1" applyFont="1" applyFill="1" applyBorder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NumberFormat="1" applyFont="1" applyAlignment="1">
      <alignment horizontal="center" vertical="center"/>
    </xf>
    <xf numFmtId="44" fontId="0" fillId="0" borderId="0" xfId="1" applyFont="1" applyAlignment="1">
      <alignment vertical="center"/>
    </xf>
    <xf numFmtId="0" fontId="0" fillId="0" borderId="0" xfId="0" applyFont="1" applyBorder="1" applyAlignment="1">
      <alignment vertical="center"/>
    </xf>
    <xf numFmtId="44" fontId="0" fillId="0" borderId="0" xfId="1" applyFont="1" applyBorder="1" applyAlignment="1">
      <alignment vertical="center"/>
    </xf>
    <xf numFmtId="44" fontId="0" fillId="0" borderId="0" xfId="1" applyFont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1" fillId="2" borderId="0" xfId="0" applyFont="1" applyFill="1" applyBorder="1" applyAlignment="1">
      <alignment vertical="center" wrapText="1"/>
    </xf>
    <xf numFmtId="14" fontId="1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44" fontId="1" fillId="2" borderId="0" xfId="1" applyFont="1" applyFill="1" applyBorder="1" applyAlignment="1">
      <alignment vertical="center" wrapText="1"/>
    </xf>
    <xf numFmtId="0" fontId="1" fillId="2" borderId="0" xfId="0" applyNumberFormat="1" applyFont="1" applyFill="1" applyBorder="1" applyAlignment="1">
      <alignment vertical="center" wrapText="1"/>
    </xf>
    <xf numFmtId="14" fontId="10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0" fillId="0" borderId="0" xfId="0" applyNumberFormat="1" applyFont="1" applyAlignment="1">
      <alignment horizontal="center" vertical="center"/>
    </xf>
    <xf numFmtId="44" fontId="6" fillId="0" borderId="0" xfId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4" fontId="10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44" fontId="11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7" fillId="12" borderId="0" xfId="0" applyFont="1" applyFill="1" applyAlignment="1">
      <alignment horizontal="center"/>
    </xf>
    <xf numFmtId="0" fontId="6" fillId="13" borderId="7" xfId="0" applyFont="1" applyFill="1" applyBorder="1" applyAlignment="1">
      <alignment horizontal="center"/>
    </xf>
    <xf numFmtId="0" fontId="6" fillId="13" borderId="8" xfId="0" applyFont="1" applyFill="1" applyBorder="1" applyAlignment="1">
      <alignment horizontal="center"/>
    </xf>
    <xf numFmtId="0" fontId="6" fillId="7" borderId="7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7" fillId="5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15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ill>
        <patternFill>
          <fgColor indexed="64"/>
        </patternFill>
      </fill>
      <alignment horizontal="center" vertical="center" textRotation="0" indent="0" justifyLastLine="0" shrinkToFit="0" readingOrder="0"/>
      <border diagonalUp="0" diagonalDown="0" outline="0">
        <top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>
          <fgColor indexed="64"/>
        </patternFill>
      </fill>
      <alignment horizontal="center" vertical="center" textRotation="0" indent="0" justifyLastLine="0" shrinkToFit="0" readingOrder="0"/>
      <border diagonalUp="0" diagonalDown="0" outline="0">
        <top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ill>
        <patternFill>
          <fgColor indexed="64"/>
        </patternFill>
      </fill>
      <alignment horizontal="center" vertical="center" textRotation="0" indent="0" justifyLastLine="0" shrinkToFit="0" readingOrder="0"/>
      <border diagonalUp="0" diagonalDown="0" outline="0">
        <top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>
          <fgColor indexed="64"/>
        </patternFill>
      </fill>
      <alignment horizontal="center" vertical="center" textRotation="0" indent="0" justifyLastLine="0" shrinkToFit="0" readingOrder="0"/>
      <border diagonalUp="0" diagonalDown="0" outline="0">
        <top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fill>
        <patternFill>
          <fgColor indexed="64"/>
        </patternFill>
      </fill>
      <alignment horizontal="center" vertical="center" textRotation="0" indent="0" justifyLastLine="0" shrinkToFit="0" readingOrder="0"/>
      <border diagonalUp="0" diagonalDown="0" outline="0">
        <top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>
          <fgColor indexed="64"/>
        </patternFill>
      </fill>
      <alignment horizontal="center" vertical="center" textRotation="0" indent="0" justifyLastLine="0" shrinkToFit="0" readingOrder="0"/>
      <border diagonalUp="0" diagonalDown="0" outline="0">
        <top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numFmt numFmtId="0" formatCode="General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alibri"/>
        <scheme val="minor"/>
      </font>
      <fill>
        <patternFill>
          <fgColor indexed="64"/>
        </patternFill>
      </fill>
      <alignment horizontal="general" vertical="center" textRotation="0" indent="0" justifyLastLine="0" shrinkToFit="0" readingOrder="0"/>
      <border diagonalUp="0" diagonalDown="0" outline="0">
        <top/>
      </border>
    </dxf>
    <dxf>
      <border outline="0">
        <top style="medium">
          <color indexed="64"/>
        </top>
      </border>
    </dxf>
    <dxf>
      <font>
        <b val="0"/>
        <strike val="0"/>
        <outline val="0"/>
        <shadow val="0"/>
        <u val="none"/>
        <vertAlign val="baseline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133CB"/>
      <color rgb="FFBD84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28575</xdr:rowOff>
        </xdr:from>
        <xdr:to>
          <xdr:col>8</xdr:col>
          <xdr:colOff>0</xdr:colOff>
          <xdr:row>11</xdr:row>
          <xdr:rowOff>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O3" totalsRowCount="1" headerRowDxfId="149" dataDxfId="147" totalsRowDxfId="145" headerRowBorderDxfId="148" tableBorderDxfId="146">
  <autoFilter ref="A1:O2"/>
  <tableColumns count="15">
    <tableColumn id="1" name="IMPUT" totalsRowLabel="Total" dataDxfId="144" totalsRowDxfId="143"/>
    <tableColumn id="2" name="Dates" dataDxfId="142" totalsRowDxfId="141"/>
    <tableColumn id="3" name="Groupes" dataDxfId="140" totalsRowDxfId="139"/>
    <tableColumn id="4" name="Etat négo/commentaires" dataDxfId="138" totalsRowDxfId="137"/>
    <tableColumn id="15" name="Etat contrat" dataDxfId="136" totalsRowDxfId="135"/>
    <tableColumn id="5" name="Type de rémunération" dataDxfId="134" totalsRowDxfId="133"/>
    <tableColumn id="6" name="Montant" totalsRowFunction="sum" dataDxfId="132" totalsRowDxfId="131" dataCellStyle="Monétaire"/>
    <tableColumn id="7" name="Restauration" totalsRowFunction="sum" dataDxfId="130" totalsRowDxfId="129" dataCellStyle="Monétaire"/>
    <tableColumn id="8" name="Transport / taxis" totalsRowFunction="sum" dataDxfId="128" totalsRowDxfId="127" dataCellStyle="Monétaire"/>
    <tableColumn id="9" name="Hébergement" totalsRowFunction="sum" dataDxfId="126" totalsRowDxfId="125" dataCellStyle="Monétaire"/>
    <tableColumn id="10" name="Catering" totalsRowFunction="sum" dataDxfId="124" totalsRowDxfId="123" dataCellStyle="Monétaire"/>
    <tableColumn id="11" name="Sécurité" totalsRowFunction="sum" dataDxfId="122" totalsRowDxfId="121" dataCellStyle="Monétaire"/>
    <tableColumn id="12" name="SACEM" totalsRowFunction="sum" dataDxfId="120" totalsRowDxfId="119" dataCellStyle="Monétaire">
      <calculatedColumnFormula>Tableau1[Montant]*10.8%</calculatedColumnFormula>
    </tableColumn>
    <tableColumn id="13" name="CNV" totalsRowFunction="sum" dataDxfId="118" totalsRowDxfId="117" dataCellStyle="Monétaire"/>
    <tableColumn id="14" name="TOTAL" totalsRowFunction="sum" dataDxfId="116" totalsRowDxfId="115">
      <calculatedColumnFormula>SUM(Tableau1[[#This Row],[Montant]:[CNV]])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O3" totalsRowCount="1" headerRowDxfId="111" dataDxfId="109" totalsRowDxfId="107" headerRowBorderDxfId="110" tableBorderDxfId="108">
  <autoFilter ref="A1:O2"/>
  <tableColumns count="15">
    <tableColumn id="1" name="IMPUT" totalsRowLabel="Total" dataDxfId="106" totalsRowDxfId="105"/>
    <tableColumn id="2" name="Dates" dataDxfId="104" totalsRowDxfId="103"/>
    <tableColumn id="3" name="Groupes" dataDxfId="102" totalsRowDxfId="101"/>
    <tableColumn id="4" name="Etat négo/commentaires" dataDxfId="100" totalsRowDxfId="99"/>
    <tableColumn id="15" name="Etat contrat" dataDxfId="98" totalsRowDxfId="97"/>
    <tableColumn id="5" name="Type de rémunération" dataDxfId="96" totalsRowDxfId="95"/>
    <tableColumn id="6" name="Montant" totalsRowFunction="sum" dataDxfId="94" totalsRowDxfId="93" dataCellStyle="Monétaire"/>
    <tableColumn id="7" name="Restauration" totalsRowFunction="sum" dataDxfId="92" totalsRowDxfId="91" dataCellStyle="Monétaire"/>
    <tableColumn id="8" name="Transport / taxis" totalsRowFunction="sum" dataDxfId="90" totalsRowDxfId="89" dataCellStyle="Monétaire"/>
    <tableColumn id="9" name="Hébergement" totalsRowFunction="sum" dataDxfId="88" totalsRowDxfId="87" dataCellStyle="Monétaire"/>
    <tableColumn id="10" name="Catering" totalsRowFunction="sum" dataDxfId="86" totalsRowDxfId="85" dataCellStyle="Monétaire"/>
    <tableColumn id="11" name="Sécurité" totalsRowFunction="sum" dataDxfId="84" totalsRowDxfId="83" dataCellStyle="Monétaire"/>
    <tableColumn id="12" name="SACEM" totalsRowFunction="sum" dataDxfId="82" totalsRowDxfId="81" dataCellStyle="Monétaire">
      <calculatedColumnFormula>Tableau2[Montant]*10.8%</calculatedColumnFormula>
    </tableColumn>
    <tableColumn id="13" name="CNV" totalsRowFunction="sum" dataDxfId="80" totalsRowDxfId="79" dataCellStyle="Monétaire"/>
    <tableColumn id="14" name="TOTAL" totalsRowFunction="sum" dataDxfId="78" totalsRowDxfId="77" dataCellStyle="Monétaire">
      <calculatedColumnFormula>SUM(Tableau2[[#This Row],[Montant]:[CNV]])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O3" totalsRowCount="1" headerRowDxfId="72" dataDxfId="70" totalsRowDxfId="68" headerRowBorderDxfId="71" tableBorderDxfId="69">
  <autoFilter ref="A1:O2"/>
  <tableColumns count="15">
    <tableColumn id="1" name="IMPUT" totalsRowLabel="Total" dataDxfId="67" totalsRowDxfId="66"/>
    <tableColumn id="2" name="Dates" dataDxfId="65" totalsRowDxfId="64"/>
    <tableColumn id="3" name="Groupes" dataDxfId="63" totalsRowDxfId="62"/>
    <tableColumn id="4" name="Etat négo/commentaires" dataDxfId="61" totalsRowDxfId="60"/>
    <tableColumn id="15" name="Etat contrat" dataDxfId="59" totalsRowDxfId="58"/>
    <tableColumn id="5" name="Type de rémunération" dataDxfId="57" totalsRowDxfId="56"/>
    <tableColumn id="6" name="Montant" totalsRowFunction="sum" dataDxfId="55" totalsRowDxfId="54" dataCellStyle="Monétaire"/>
    <tableColumn id="7" name="Restauration" totalsRowFunction="sum" dataDxfId="53" totalsRowDxfId="52" dataCellStyle="Monétaire"/>
    <tableColumn id="8" name="Transport / taxis" totalsRowFunction="sum" dataDxfId="51" totalsRowDxfId="50" dataCellStyle="Monétaire"/>
    <tableColumn id="9" name="Hébergement" totalsRowFunction="sum" dataDxfId="49" totalsRowDxfId="48" dataCellStyle="Monétaire"/>
    <tableColumn id="10" name="Catering" totalsRowFunction="sum" dataDxfId="47" totalsRowDxfId="46" dataCellStyle="Monétaire"/>
    <tableColumn id="11" name="Sécurité" totalsRowFunction="sum" dataDxfId="45" totalsRowDxfId="44" dataCellStyle="Monétaire"/>
    <tableColumn id="12" name="SACEM" totalsRowFunction="sum" dataDxfId="43" totalsRowDxfId="42" dataCellStyle="Monétaire">
      <calculatedColumnFormula>Tableau3[Montant]*10.8%</calculatedColumnFormula>
    </tableColumn>
    <tableColumn id="13" name="CNV" totalsRowFunction="sum" dataDxfId="41" totalsRowDxfId="40" dataCellStyle="Monétaire"/>
    <tableColumn id="14" name="TOTAL" totalsRowFunction="sum" dataDxfId="39" totalsRowDxfId="38" dataCellStyle="Monétaire">
      <calculatedColumnFormula>SUM(Tableau3[[#This Row],[Montant]:[CNV]])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O3" totalsRowCount="1" headerRowDxfId="34" dataDxfId="32" totalsRowDxfId="30" headerRowBorderDxfId="33" tableBorderDxfId="31">
  <autoFilter ref="A1:O2"/>
  <tableColumns count="15">
    <tableColumn id="1" name="IMPUT" totalsRowLabel="Total" dataDxfId="29" totalsRowDxfId="28"/>
    <tableColumn id="2" name="Dates" dataDxfId="27" totalsRowDxfId="26"/>
    <tableColumn id="3" name="Groupes" dataDxfId="25" totalsRowDxfId="24"/>
    <tableColumn id="4" name="Etat négo/commentaires" dataDxfId="23" totalsRowDxfId="22"/>
    <tableColumn id="15" name="Etat contrat" dataDxfId="21" totalsRowDxfId="20"/>
    <tableColumn id="5" name="Type de rémunération" dataDxfId="19" totalsRowDxfId="18"/>
    <tableColumn id="6" name="Montant" totalsRowFunction="count" dataDxfId="17" totalsRowDxfId="16" dataCellStyle="Monétaire"/>
    <tableColumn id="7" name="Restauration" totalsRowFunction="count" dataDxfId="15" totalsRowDxfId="14" dataCellStyle="Monétaire"/>
    <tableColumn id="8" name="Transport / taxis" totalsRowFunction="count" dataDxfId="13" totalsRowDxfId="12" dataCellStyle="Monétaire"/>
    <tableColumn id="9" name="Hébergement" totalsRowFunction="count" dataDxfId="11" totalsRowDxfId="10" dataCellStyle="Monétaire"/>
    <tableColumn id="10" name="Catering" totalsRowFunction="count" dataDxfId="9" totalsRowDxfId="8" dataCellStyle="Monétaire"/>
    <tableColumn id="11" name="Sécurité" totalsRowFunction="count" dataDxfId="7" totalsRowDxfId="6" dataCellStyle="Monétaire"/>
    <tableColumn id="12" name="SACEM" totalsRowFunction="count" dataDxfId="5" totalsRowDxfId="4" dataCellStyle="Monétaire">
      <calculatedColumnFormula>Tableau4[Montant]*10.8%</calculatedColumnFormula>
    </tableColumn>
    <tableColumn id="13" name="CNV" totalsRowFunction="count" dataDxfId="3" totalsRowDxfId="2" dataCellStyle="Monétaire"/>
    <tableColumn id="14" name="TOTAL" totalsRowFunction="count" dataDxfId="1" totalsRow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13:H36"/>
  <sheetViews>
    <sheetView zoomScale="60" zoomScaleNormal="60" workbookViewId="0">
      <selection activeCell="E42" sqref="E42"/>
    </sheetView>
  </sheetViews>
  <sheetFormatPr baseColWidth="10" defaultRowHeight="15.75" x14ac:dyDescent="0.25"/>
  <sheetData>
    <row r="13" spans="2:8" ht="15.75" customHeight="1" x14ac:dyDescent="0.25">
      <c r="B13" s="55" t="s">
        <v>38</v>
      </c>
      <c r="C13" s="55"/>
      <c r="D13" s="55"/>
      <c r="E13" s="55"/>
      <c r="F13" s="55"/>
      <c r="G13" s="55"/>
      <c r="H13" s="55"/>
    </row>
    <row r="14" spans="2:8" x14ac:dyDescent="0.25">
      <c r="B14" s="55"/>
      <c r="C14" s="55"/>
      <c r="D14" s="55"/>
      <c r="E14" s="55"/>
      <c r="F14" s="55"/>
      <c r="G14" s="55"/>
      <c r="H14" s="55"/>
    </row>
    <row r="15" spans="2:8" x14ac:dyDescent="0.25">
      <c r="B15" s="55"/>
      <c r="C15" s="55"/>
      <c r="D15" s="55"/>
      <c r="E15" s="55"/>
      <c r="F15" s="55"/>
      <c r="G15" s="55"/>
      <c r="H15" s="55"/>
    </row>
    <row r="16" spans="2:8" x14ac:dyDescent="0.25">
      <c r="B16" s="55"/>
      <c r="C16" s="55"/>
      <c r="D16" s="55"/>
      <c r="E16" s="55"/>
      <c r="F16" s="55"/>
      <c r="G16" s="55"/>
      <c r="H16" s="55"/>
    </row>
    <row r="17" spans="2:8" x14ac:dyDescent="0.25">
      <c r="B17" s="55"/>
      <c r="C17" s="55"/>
      <c r="D17" s="55"/>
      <c r="E17" s="55"/>
      <c r="F17" s="55"/>
      <c r="G17" s="55"/>
      <c r="H17" s="55"/>
    </row>
    <row r="18" spans="2:8" x14ac:dyDescent="0.25">
      <c r="B18" s="55"/>
      <c r="C18" s="55"/>
      <c r="D18" s="55"/>
      <c r="E18" s="55"/>
      <c r="F18" s="55"/>
      <c r="G18" s="55"/>
      <c r="H18" s="55"/>
    </row>
    <row r="19" spans="2:8" x14ac:dyDescent="0.25">
      <c r="B19" s="55"/>
      <c r="C19" s="55"/>
      <c r="D19" s="55"/>
      <c r="E19" s="55"/>
      <c r="F19" s="55"/>
      <c r="G19" s="55"/>
      <c r="H19" s="55"/>
    </row>
    <row r="20" spans="2:8" x14ac:dyDescent="0.25">
      <c r="B20" s="55"/>
      <c r="C20" s="55"/>
      <c r="D20" s="55"/>
      <c r="E20" s="55"/>
      <c r="F20" s="55"/>
      <c r="G20" s="55"/>
      <c r="H20" s="55"/>
    </row>
    <row r="21" spans="2:8" x14ac:dyDescent="0.25">
      <c r="B21" s="55"/>
      <c r="C21" s="55"/>
      <c r="D21" s="55"/>
      <c r="E21" s="55"/>
      <c r="F21" s="55"/>
      <c r="G21" s="55"/>
      <c r="H21" s="55"/>
    </row>
    <row r="22" spans="2:8" x14ac:dyDescent="0.25">
      <c r="B22" s="55"/>
      <c r="C22" s="55"/>
      <c r="D22" s="55"/>
      <c r="E22" s="55"/>
      <c r="F22" s="55"/>
      <c r="G22" s="55"/>
      <c r="H22" s="55"/>
    </row>
    <row r="23" spans="2:8" x14ac:dyDescent="0.25">
      <c r="B23" s="55"/>
      <c r="C23" s="55"/>
      <c r="D23" s="55"/>
      <c r="E23" s="55"/>
      <c r="F23" s="55"/>
      <c r="G23" s="55"/>
      <c r="H23" s="55"/>
    </row>
    <row r="24" spans="2:8" x14ac:dyDescent="0.25">
      <c r="B24" s="55"/>
      <c r="C24" s="55"/>
      <c r="D24" s="55"/>
      <c r="E24" s="55"/>
      <c r="F24" s="55"/>
      <c r="G24" s="55"/>
      <c r="H24" s="55"/>
    </row>
    <row r="25" spans="2:8" x14ac:dyDescent="0.25">
      <c r="B25" s="55"/>
      <c r="C25" s="55"/>
      <c r="D25" s="55"/>
      <c r="E25" s="55"/>
      <c r="F25" s="55"/>
      <c r="G25" s="55"/>
      <c r="H25" s="55"/>
    </row>
    <row r="26" spans="2:8" x14ac:dyDescent="0.25">
      <c r="B26" s="55"/>
      <c r="C26" s="55"/>
      <c r="D26" s="55"/>
      <c r="E26" s="55"/>
      <c r="F26" s="55"/>
      <c r="G26" s="55"/>
      <c r="H26" s="55"/>
    </row>
    <row r="27" spans="2:8" x14ac:dyDescent="0.25">
      <c r="B27" s="55"/>
      <c r="C27" s="55"/>
      <c r="D27" s="55"/>
      <c r="E27" s="55"/>
      <c r="F27" s="55"/>
      <c r="G27" s="55"/>
      <c r="H27" s="55"/>
    </row>
    <row r="28" spans="2:8" x14ac:dyDescent="0.25">
      <c r="B28" s="55"/>
      <c r="C28" s="55"/>
      <c r="D28" s="55"/>
      <c r="E28" s="55"/>
      <c r="F28" s="55"/>
      <c r="G28" s="55"/>
      <c r="H28" s="55"/>
    </row>
    <row r="29" spans="2:8" x14ac:dyDescent="0.25">
      <c r="B29" s="55"/>
      <c r="C29" s="55"/>
      <c r="D29" s="55"/>
      <c r="E29" s="55"/>
      <c r="F29" s="55"/>
      <c r="G29" s="55"/>
      <c r="H29" s="55"/>
    </row>
    <row r="30" spans="2:8" x14ac:dyDescent="0.25">
      <c r="B30" s="55"/>
      <c r="C30" s="55"/>
      <c r="D30" s="55"/>
      <c r="E30" s="55"/>
      <c r="F30" s="55"/>
      <c r="G30" s="55"/>
      <c r="H30" s="55"/>
    </row>
    <row r="31" spans="2:8" x14ac:dyDescent="0.25">
      <c r="B31" s="55"/>
      <c r="C31" s="55"/>
      <c r="D31" s="55"/>
      <c r="E31" s="55"/>
      <c r="F31" s="55"/>
      <c r="G31" s="55"/>
      <c r="H31" s="55"/>
    </row>
    <row r="32" spans="2:8" x14ac:dyDescent="0.25">
      <c r="B32" s="55"/>
      <c r="C32" s="55"/>
      <c r="D32" s="55"/>
      <c r="E32" s="55"/>
      <c r="F32" s="55"/>
      <c r="G32" s="55"/>
      <c r="H32" s="55"/>
    </row>
    <row r="33" spans="1:8" x14ac:dyDescent="0.25">
      <c r="B33" s="55"/>
      <c r="C33" s="55"/>
      <c r="D33" s="55"/>
      <c r="E33" s="55"/>
      <c r="F33" s="55"/>
      <c r="G33" s="55"/>
      <c r="H33" s="55"/>
    </row>
    <row r="34" spans="1:8" x14ac:dyDescent="0.25">
      <c r="B34" s="55"/>
      <c r="C34" s="55"/>
      <c r="D34" s="55"/>
      <c r="E34" s="55"/>
      <c r="F34" s="55"/>
      <c r="G34" s="55"/>
      <c r="H34" s="55"/>
    </row>
    <row r="36" spans="1:8" x14ac:dyDescent="0.25">
      <c r="A36" t="s">
        <v>23</v>
      </c>
      <c r="B36" t="s">
        <v>23</v>
      </c>
      <c r="C36" t="s">
        <v>23</v>
      </c>
      <c r="D36" t="s">
        <v>23</v>
      </c>
    </row>
  </sheetData>
  <mergeCells count="1">
    <mergeCell ref="B13:H3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autoPict="0" r:id="rId5">
            <anchor moveWithCells="1">
              <from>
                <xdr:col>1</xdr:col>
                <xdr:colOff>0</xdr:colOff>
                <xdr:row>3</xdr:row>
                <xdr:rowOff>28575</xdr:rowOff>
              </from>
              <to>
                <xdr:col>8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AE32"/>
  <sheetViews>
    <sheetView zoomScale="80" zoomScaleNormal="80" workbookViewId="0">
      <selection activeCell="C35" sqref="C35"/>
    </sheetView>
  </sheetViews>
  <sheetFormatPr baseColWidth="10" defaultRowHeight="15.75" x14ac:dyDescent="0.25"/>
  <cols>
    <col min="1" max="1" width="22.5" style="33" customWidth="1"/>
    <col min="2" max="2" width="12" style="33" customWidth="1"/>
    <col min="3" max="3" width="22.375" style="33" customWidth="1"/>
    <col min="4" max="4" width="40" style="33" customWidth="1"/>
    <col min="5" max="5" width="10" style="33" customWidth="1"/>
    <col min="6" max="6" width="13.75" style="33" customWidth="1"/>
    <col min="7" max="7" width="12.5" style="35" customWidth="1"/>
    <col min="8" max="15" width="12.5" style="33" customWidth="1"/>
    <col min="16" max="16384" width="11" style="33"/>
  </cols>
  <sheetData>
    <row r="1" spans="1:31" ht="45.75" customHeight="1" thickBot="1" x14ac:dyDescent="0.3">
      <c r="A1" s="2" t="s">
        <v>0</v>
      </c>
      <c r="B1" s="2" t="s">
        <v>1</v>
      </c>
      <c r="C1" s="5" t="s">
        <v>2</v>
      </c>
      <c r="D1" s="5" t="s">
        <v>33</v>
      </c>
      <c r="E1" s="5" t="s">
        <v>34</v>
      </c>
      <c r="F1" s="3" t="s">
        <v>37</v>
      </c>
      <c r="G1" s="6" t="s">
        <v>21</v>
      </c>
      <c r="H1" s="3" t="s">
        <v>3</v>
      </c>
      <c r="I1" s="3" t="s">
        <v>4</v>
      </c>
      <c r="J1" s="3" t="s">
        <v>22</v>
      </c>
      <c r="K1" s="3" t="s">
        <v>5</v>
      </c>
      <c r="L1" s="3" t="s">
        <v>6</v>
      </c>
      <c r="M1" s="3" t="s">
        <v>7</v>
      </c>
      <c r="N1" s="3" t="s">
        <v>8</v>
      </c>
      <c r="O1" s="4" t="s">
        <v>9</v>
      </c>
      <c r="Q1" s="39" t="s">
        <v>10</v>
      </c>
      <c r="R1" s="39" t="s">
        <v>11</v>
      </c>
      <c r="S1" s="39" t="s">
        <v>12</v>
      </c>
      <c r="T1" s="39" t="s">
        <v>13</v>
      </c>
      <c r="U1" s="39" t="s">
        <v>14</v>
      </c>
      <c r="V1" s="39" t="s">
        <v>15</v>
      </c>
      <c r="W1" s="39" t="s">
        <v>16</v>
      </c>
      <c r="Y1" s="39" t="s">
        <v>17</v>
      </c>
      <c r="Z1" s="39" t="s">
        <v>12</v>
      </c>
      <c r="AA1" s="39" t="s">
        <v>18</v>
      </c>
      <c r="AB1" s="39" t="s">
        <v>19</v>
      </c>
      <c r="AC1" s="39" t="s">
        <v>16</v>
      </c>
      <c r="AE1" s="39" t="s">
        <v>20</v>
      </c>
    </row>
    <row r="2" spans="1:31" hidden="1" x14ac:dyDescent="0.25">
      <c r="A2" s="40"/>
      <c r="B2" s="41"/>
      <c r="C2" s="40"/>
      <c r="D2" s="42"/>
      <c r="E2" s="42"/>
      <c r="F2" s="40"/>
      <c r="G2" s="43"/>
      <c r="H2" s="43"/>
      <c r="I2" s="43"/>
      <c r="J2" s="43"/>
      <c r="K2" s="43"/>
      <c r="L2" s="43"/>
      <c r="M2" s="43">
        <f>Tableau1[Montant]*10.8%</f>
        <v>0</v>
      </c>
      <c r="N2" s="43"/>
      <c r="O2" s="44">
        <f>SUM(Tableau1[[#This Row],[Montant]:[CNV]])</f>
        <v>0</v>
      </c>
    </row>
    <row r="3" spans="1:31" x14ac:dyDescent="0.25">
      <c r="A3" s="7" t="s">
        <v>30</v>
      </c>
      <c r="B3" s="34"/>
      <c r="C3" s="7"/>
      <c r="D3" s="7"/>
      <c r="E3" s="7"/>
      <c r="F3" s="7"/>
      <c r="G3" s="48">
        <f>SUBTOTAL(109,Tableau1[Montant])</f>
        <v>0</v>
      </c>
      <c r="H3" s="48">
        <f>SUBTOTAL(109,Tableau1[Restauration])</f>
        <v>0</v>
      </c>
      <c r="I3" s="48">
        <f>SUBTOTAL(109,Tableau1[Transport / taxis])</f>
        <v>0</v>
      </c>
      <c r="J3" s="48">
        <f>SUBTOTAL(109,Tableau1[Hébergement])</f>
        <v>0</v>
      </c>
      <c r="K3" s="48">
        <f>SUBTOTAL(109,Tableau1[Catering])</f>
        <v>0</v>
      </c>
      <c r="L3" s="48">
        <f>SUBTOTAL(109,Tableau1[Sécurité])</f>
        <v>0</v>
      </c>
      <c r="M3" s="48">
        <f>SUBTOTAL(109,Tableau1[SACEM])</f>
        <v>0</v>
      </c>
      <c r="N3" s="48">
        <f>SUBTOTAL(109,Tableau1[CNV])</f>
        <v>0</v>
      </c>
      <c r="O3" s="48">
        <f>SUBTOTAL(109,Tableau1[TOTAL])</f>
        <v>0</v>
      </c>
    </row>
    <row r="32" spans="1:15" x14ac:dyDescent="0.25">
      <c r="A32" s="36"/>
      <c r="B32" s="36"/>
      <c r="C32" s="36"/>
      <c r="D32" s="36"/>
      <c r="E32" s="36"/>
      <c r="F32" s="36"/>
      <c r="G32" s="37"/>
      <c r="H32" s="36"/>
      <c r="I32" s="36"/>
      <c r="J32" s="36"/>
      <c r="K32" s="36"/>
      <c r="L32" s="36"/>
      <c r="M32" s="36"/>
      <c r="N32" s="36"/>
      <c r="O32" s="36"/>
    </row>
  </sheetData>
  <conditionalFormatting sqref="A1:O1048576">
    <cfRule type="expression" dxfId="152" priority="1">
      <formula>$E1="Non édité"</formula>
    </cfRule>
    <cfRule type="expression" dxfId="151" priority="2">
      <formula>$E1="A signer"</formula>
    </cfRule>
    <cfRule type="expression" dxfId="150" priority="3">
      <formula>$E1="Signé"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AE31"/>
  <sheetViews>
    <sheetView zoomScale="80" zoomScaleNormal="80" workbookViewId="0">
      <selection activeCell="C1" sqref="C1"/>
    </sheetView>
  </sheetViews>
  <sheetFormatPr baseColWidth="10" defaultRowHeight="15.75" x14ac:dyDescent="0.25"/>
  <cols>
    <col min="1" max="1" width="22.5" style="22" customWidth="1"/>
    <col min="2" max="2" width="12" style="22" customWidth="1"/>
    <col min="3" max="3" width="22.375" style="22" customWidth="1"/>
    <col min="4" max="4" width="40" style="7" customWidth="1"/>
    <col min="5" max="5" width="10" style="7" customWidth="1"/>
    <col min="6" max="6" width="13.75" style="22" customWidth="1"/>
    <col min="7" max="15" width="12.5" style="22" customWidth="1"/>
    <col min="16" max="16384" width="11" style="22"/>
  </cols>
  <sheetData>
    <row r="1" spans="1:31" ht="45.75" thickBot="1" x14ac:dyDescent="0.3">
      <c r="A1" s="2" t="s">
        <v>0</v>
      </c>
      <c r="B1" s="2" t="s">
        <v>1</v>
      </c>
      <c r="C1" s="5" t="s">
        <v>2</v>
      </c>
      <c r="D1" s="5" t="s">
        <v>33</v>
      </c>
      <c r="E1" s="5" t="s">
        <v>34</v>
      </c>
      <c r="F1" s="3" t="s">
        <v>37</v>
      </c>
      <c r="G1" s="3" t="s">
        <v>21</v>
      </c>
      <c r="H1" s="3" t="s">
        <v>3</v>
      </c>
      <c r="I1" s="3" t="s">
        <v>4</v>
      </c>
      <c r="J1" s="3" t="s">
        <v>22</v>
      </c>
      <c r="K1" s="3" t="s">
        <v>5</v>
      </c>
      <c r="L1" s="3" t="s">
        <v>6</v>
      </c>
      <c r="M1" s="3" t="s">
        <v>7</v>
      </c>
      <c r="N1" s="3" t="s">
        <v>8</v>
      </c>
      <c r="O1" s="4" t="s">
        <v>9</v>
      </c>
      <c r="Q1" s="1" t="s">
        <v>10</v>
      </c>
      <c r="R1" s="1" t="s">
        <v>11</v>
      </c>
      <c r="S1" s="1" t="s">
        <v>12</v>
      </c>
      <c r="T1" s="1" t="s">
        <v>13</v>
      </c>
      <c r="U1" s="1" t="s">
        <v>14</v>
      </c>
      <c r="V1" s="1" t="s">
        <v>15</v>
      </c>
      <c r="W1" s="1" t="s">
        <v>16</v>
      </c>
      <c r="Y1" s="1" t="s">
        <v>17</v>
      </c>
      <c r="Z1" s="1" t="s">
        <v>12</v>
      </c>
      <c r="AA1" s="1" t="s">
        <v>18</v>
      </c>
      <c r="AB1" s="1" t="s">
        <v>19</v>
      </c>
      <c r="AC1" s="1" t="s">
        <v>16</v>
      </c>
      <c r="AE1" s="1" t="s">
        <v>20</v>
      </c>
    </row>
    <row r="2" spans="1:31" hidden="1" x14ac:dyDescent="0.25">
      <c r="A2" s="20"/>
      <c r="B2" s="45"/>
      <c r="C2" s="20"/>
      <c r="D2" s="46"/>
      <c r="E2" s="46"/>
      <c r="F2" s="20"/>
      <c r="G2" s="21"/>
      <c r="H2" s="21"/>
      <c r="I2" s="21"/>
      <c r="J2" s="21"/>
      <c r="K2" s="21"/>
      <c r="L2" s="21"/>
      <c r="M2" s="21">
        <f>Tableau2[Montant]*10.8%</f>
        <v>0</v>
      </c>
      <c r="N2" s="21"/>
      <c r="O2" s="21">
        <f>SUM(Tableau2[[#This Row],[Montant]:[CNV]])</f>
        <v>0</v>
      </c>
    </row>
    <row r="3" spans="1:31" x14ac:dyDescent="0.25">
      <c r="A3" s="51" t="s">
        <v>30</v>
      </c>
      <c r="B3" s="51"/>
      <c r="C3" s="51"/>
      <c r="D3" s="53"/>
      <c r="E3" s="53"/>
      <c r="F3" s="51"/>
      <c r="G3" s="52">
        <f>SUBTOTAL(109,Tableau2[Montant])</f>
        <v>0</v>
      </c>
      <c r="H3" s="52">
        <f>SUBTOTAL(109,Tableau2[Restauration])</f>
        <v>0</v>
      </c>
      <c r="I3" s="52">
        <f>SUBTOTAL(109,Tableau2[Transport / taxis])</f>
        <v>0</v>
      </c>
      <c r="J3" s="52">
        <f>SUBTOTAL(109,Tableau2[Hébergement])</f>
        <v>0</v>
      </c>
      <c r="K3" s="52">
        <f>SUBTOTAL(109,Tableau2[Catering])</f>
        <v>0</v>
      </c>
      <c r="L3" s="52">
        <f>SUBTOTAL(109,Tableau2[Sécurité])</f>
        <v>0</v>
      </c>
      <c r="M3" s="52">
        <f>SUBTOTAL(109,Tableau2[SACEM])</f>
        <v>0</v>
      </c>
      <c r="N3" s="52">
        <f>SUBTOTAL(109,Tableau2[CNV])</f>
        <v>0</v>
      </c>
      <c r="O3" s="52">
        <f>SUBTOTAL(109,Tableau2[TOTAL])</f>
        <v>0</v>
      </c>
    </row>
    <row r="31" spans="4:5" x14ac:dyDescent="0.25">
      <c r="D31" s="8"/>
      <c r="E31" s="8"/>
    </row>
  </sheetData>
  <conditionalFormatting sqref="A1:O1048576">
    <cfRule type="expression" dxfId="114" priority="13">
      <formula>$E1="Non édité"</formula>
    </cfRule>
    <cfRule type="expression" dxfId="113" priority="14">
      <formula>$E1="A signer"</formula>
    </cfRule>
    <cfRule type="expression" dxfId="112" priority="15">
      <formula>$E1="Signé"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E30"/>
  <sheetViews>
    <sheetView zoomScale="80" zoomScaleNormal="80" workbookViewId="0">
      <selection activeCell="E16" sqref="E16"/>
    </sheetView>
  </sheetViews>
  <sheetFormatPr baseColWidth="10" defaultRowHeight="15.75" x14ac:dyDescent="0.25"/>
  <cols>
    <col min="1" max="1" width="22.5" style="22" customWidth="1"/>
    <col min="2" max="2" width="12" style="22" customWidth="1"/>
    <col min="3" max="3" width="22.375" style="22" customWidth="1"/>
    <col min="4" max="4" width="40" style="7" customWidth="1"/>
    <col min="5" max="5" width="10" style="7" customWidth="1"/>
    <col min="6" max="6" width="13.75" style="22" customWidth="1"/>
    <col min="7" max="15" width="12.5" style="22" customWidth="1"/>
    <col min="16" max="16384" width="11" style="22"/>
  </cols>
  <sheetData>
    <row r="1" spans="1:31" ht="45.75" thickBot="1" x14ac:dyDescent="0.3">
      <c r="A1" s="2" t="s">
        <v>0</v>
      </c>
      <c r="B1" s="2" t="s">
        <v>1</v>
      </c>
      <c r="C1" s="5" t="s">
        <v>2</v>
      </c>
      <c r="D1" s="5" t="s">
        <v>33</v>
      </c>
      <c r="E1" s="5" t="s">
        <v>34</v>
      </c>
      <c r="F1" s="3" t="s">
        <v>37</v>
      </c>
      <c r="G1" s="3" t="s">
        <v>21</v>
      </c>
      <c r="H1" s="3" t="s">
        <v>3</v>
      </c>
      <c r="I1" s="3" t="s">
        <v>4</v>
      </c>
      <c r="J1" s="3" t="s">
        <v>22</v>
      </c>
      <c r="K1" s="3" t="s">
        <v>5</v>
      </c>
      <c r="L1" s="3" t="s">
        <v>6</v>
      </c>
      <c r="M1" s="3" t="s">
        <v>7</v>
      </c>
      <c r="N1" s="3" t="s">
        <v>8</v>
      </c>
      <c r="O1" s="4" t="s">
        <v>9</v>
      </c>
      <c r="Q1" s="1" t="s">
        <v>10</v>
      </c>
      <c r="R1" s="1" t="s">
        <v>11</v>
      </c>
      <c r="S1" s="1" t="s">
        <v>12</v>
      </c>
      <c r="T1" s="1" t="s">
        <v>13</v>
      </c>
      <c r="U1" s="1" t="s">
        <v>14</v>
      </c>
      <c r="V1" s="1" t="s">
        <v>15</v>
      </c>
      <c r="W1" s="1" t="s">
        <v>16</v>
      </c>
      <c r="Y1" s="1" t="s">
        <v>17</v>
      </c>
      <c r="Z1" s="1" t="s">
        <v>12</v>
      </c>
      <c r="AA1" s="1" t="s">
        <v>18</v>
      </c>
      <c r="AB1" s="1" t="s">
        <v>19</v>
      </c>
      <c r="AC1" s="1" t="s">
        <v>16</v>
      </c>
      <c r="AE1" s="1" t="s">
        <v>20</v>
      </c>
    </row>
    <row r="2" spans="1:31" hidden="1" x14ac:dyDescent="0.25">
      <c r="A2" s="7"/>
      <c r="B2" s="7"/>
      <c r="C2" s="7"/>
      <c r="D2" s="47"/>
      <c r="E2" s="47"/>
      <c r="F2" s="7"/>
      <c r="G2" s="38"/>
      <c r="H2" s="38"/>
      <c r="I2" s="38"/>
      <c r="J2" s="38"/>
      <c r="K2" s="38"/>
      <c r="L2" s="38"/>
      <c r="M2" s="38">
        <f>Tableau3[Montant]*10.8%</f>
        <v>0</v>
      </c>
      <c r="N2" s="38"/>
      <c r="O2" s="49">
        <f>SUM(Tableau3[[#This Row],[Montant]:[CNV]])</f>
        <v>0</v>
      </c>
    </row>
    <row r="3" spans="1:31" x14ac:dyDescent="0.25">
      <c r="A3" s="51" t="s">
        <v>30</v>
      </c>
      <c r="B3" s="51"/>
      <c r="C3" s="51"/>
      <c r="D3" s="53"/>
      <c r="E3" s="53"/>
      <c r="F3" s="51"/>
      <c r="G3" s="54">
        <f>SUBTOTAL(109,Tableau3[Montant])</f>
        <v>0</v>
      </c>
      <c r="H3" s="54">
        <f>SUBTOTAL(109,Tableau3[Restauration])</f>
        <v>0</v>
      </c>
      <c r="I3" s="54">
        <f>SUBTOTAL(109,Tableau3[Transport / taxis])</f>
        <v>0</v>
      </c>
      <c r="J3" s="54">
        <f>SUBTOTAL(109,Tableau3[Hébergement])</f>
        <v>0</v>
      </c>
      <c r="K3" s="54">
        <f>SUBTOTAL(109,Tableau3[Catering])</f>
        <v>0</v>
      </c>
      <c r="L3" s="54">
        <f>SUBTOTAL(109,Tableau3[Sécurité])</f>
        <v>0</v>
      </c>
      <c r="M3" s="54">
        <f>SUBTOTAL(109,Tableau3[SACEM])</f>
        <v>0</v>
      </c>
      <c r="N3" s="54">
        <f>SUBTOTAL(109,Tableau3[CNV])</f>
        <v>0</v>
      </c>
      <c r="O3" s="54">
        <f>SUBTOTAL(109,Tableau3[TOTAL])</f>
        <v>0</v>
      </c>
    </row>
    <row r="30" spans="4:5" x14ac:dyDescent="0.25">
      <c r="D30" s="8"/>
      <c r="E30" s="8"/>
    </row>
  </sheetData>
  <conditionalFormatting sqref="A1048575:O1048576">
    <cfRule type="expression" dxfId="76" priority="10">
      <formula>$E1="Signé"</formula>
    </cfRule>
  </conditionalFormatting>
  <conditionalFormatting sqref="A1:O1048576">
    <cfRule type="expression" dxfId="75" priority="1">
      <formula>$E1="Signé"</formula>
    </cfRule>
    <cfRule type="expression" dxfId="74" priority="6">
      <formula>$E1="A signer"</formula>
    </cfRule>
    <cfRule type="expression" dxfId="73" priority="8">
      <formula>$E1="Non édité"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AE32"/>
  <sheetViews>
    <sheetView zoomScale="80" zoomScaleNormal="80" workbookViewId="0">
      <selection activeCell="D37" sqref="D37"/>
    </sheetView>
  </sheetViews>
  <sheetFormatPr baseColWidth="10" defaultRowHeight="15.75" x14ac:dyDescent="0.25"/>
  <cols>
    <col min="1" max="1" width="22.5" style="22" customWidth="1"/>
    <col min="2" max="2" width="12" style="22" customWidth="1"/>
    <col min="3" max="3" width="22.375" style="22" customWidth="1"/>
    <col min="4" max="4" width="40" style="7" customWidth="1"/>
    <col min="5" max="5" width="10" style="7" customWidth="1"/>
    <col min="6" max="6" width="13.75" style="22" customWidth="1"/>
    <col min="7" max="15" width="12.5" style="22" customWidth="1"/>
    <col min="16" max="16384" width="11" style="22"/>
  </cols>
  <sheetData>
    <row r="1" spans="1:31" ht="45.75" thickBot="1" x14ac:dyDescent="0.3">
      <c r="A1" s="2" t="s">
        <v>0</v>
      </c>
      <c r="B1" s="2" t="s">
        <v>1</v>
      </c>
      <c r="C1" s="5" t="s">
        <v>2</v>
      </c>
      <c r="D1" s="5" t="s">
        <v>33</v>
      </c>
      <c r="E1" s="5" t="s">
        <v>34</v>
      </c>
      <c r="F1" s="3" t="s">
        <v>37</v>
      </c>
      <c r="G1" s="3" t="s">
        <v>21</v>
      </c>
      <c r="H1" s="3" t="s">
        <v>3</v>
      </c>
      <c r="I1" s="3" t="s">
        <v>4</v>
      </c>
      <c r="J1" s="3" t="s">
        <v>22</v>
      </c>
      <c r="K1" s="3" t="s">
        <v>5</v>
      </c>
      <c r="L1" s="3" t="s">
        <v>6</v>
      </c>
      <c r="M1" s="3" t="s">
        <v>7</v>
      </c>
      <c r="N1" s="3" t="s">
        <v>8</v>
      </c>
      <c r="O1" s="4" t="s">
        <v>9</v>
      </c>
      <c r="Q1" s="1" t="s">
        <v>10</v>
      </c>
      <c r="R1" s="1" t="s">
        <v>11</v>
      </c>
      <c r="S1" s="1" t="s">
        <v>12</v>
      </c>
      <c r="T1" s="1" t="s">
        <v>13</v>
      </c>
      <c r="U1" s="1" t="s">
        <v>14</v>
      </c>
      <c r="V1" s="1" t="s">
        <v>15</v>
      </c>
      <c r="W1" s="1" t="s">
        <v>16</v>
      </c>
      <c r="Y1" s="1" t="s">
        <v>17</v>
      </c>
      <c r="Z1" s="1" t="s">
        <v>12</v>
      </c>
      <c r="AA1" s="1" t="s">
        <v>18</v>
      </c>
      <c r="AB1" s="1" t="s">
        <v>19</v>
      </c>
      <c r="AC1" s="1" t="s">
        <v>16</v>
      </c>
      <c r="AE1" s="1" t="s">
        <v>20</v>
      </c>
    </row>
    <row r="2" spans="1:31" hidden="1" x14ac:dyDescent="0.25">
      <c r="A2" s="7"/>
      <c r="B2" s="7"/>
      <c r="C2" s="7"/>
      <c r="D2" s="47"/>
      <c r="E2" s="47"/>
      <c r="F2" s="7"/>
      <c r="G2" s="38"/>
      <c r="H2" s="38"/>
      <c r="I2" s="38"/>
      <c r="J2" s="38"/>
      <c r="K2" s="38"/>
      <c r="L2" s="38"/>
      <c r="M2" s="38">
        <f>Tableau4[Montant]*10.8%</f>
        <v>0</v>
      </c>
      <c r="N2" s="38"/>
      <c r="O2" s="49"/>
    </row>
    <row r="3" spans="1:31" x14ac:dyDescent="0.25">
      <c r="A3" s="7" t="s">
        <v>30</v>
      </c>
      <c r="B3" s="7"/>
      <c r="C3" s="7"/>
      <c r="D3" s="47"/>
      <c r="E3" s="47"/>
      <c r="F3" s="7"/>
      <c r="G3" s="50">
        <f>SUBTOTAL(103,Tableau4[Montant])</f>
        <v>0</v>
      </c>
      <c r="H3" s="50">
        <f>SUBTOTAL(103,Tableau4[Restauration])</f>
        <v>0</v>
      </c>
      <c r="I3" s="50">
        <f>SUBTOTAL(103,Tableau4[Transport / taxis])</f>
        <v>0</v>
      </c>
      <c r="J3" s="50">
        <f>SUBTOTAL(103,Tableau4[Hébergement])</f>
        <v>0</v>
      </c>
      <c r="K3" s="50">
        <f>SUBTOTAL(103,Tableau4[Catering])</f>
        <v>0</v>
      </c>
      <c r="L3" s="50">
        <f>SUBTOTAL(103,Tableau4[Sécurité])</f>
        <v>0</v>
      </c>
      <c r="M3" s="50">
        <f>SUBTOTAL(103,Tableau4[SACEM])</f>
        <v>0</v>
      </c>
      <c r="N3" s="50">
        <f>SUBTOTAL(103,Tableau4[CNV])</f>
        <v>0</v>
      </c>
      <c r="O3" s="50">
        <f>SUBTOTAL(103,Tableau4[TOTAL])</f>
        <v>0</v>
      </c>
    </row>
    <row r="20" spans="4:5" x14ac:dyDescent="0.25">
      <c r="D20" s="22" t="s">
        <v>32</v>
      </c>
      <c r="E20" s="22"/>
    </row>
    <row r="32" spans="4:5" x14ac:dyDescent="0.25">
      <c r="D32" s="8"/>
      <c r="E32" s="8"/>
    </row>
  </sheetData>
  <conditionalFormatting sqref="A1:O1048576">
    <cfRule type="expression" dxfId="37" priority="3">
      <formula>$E1="Signé"</formula>
    </cfRule>
    <cfRule type="expression" dxfId="36" priority="2">
      <formula>$E1="A signer"</formula>
    </cfRule>
    <cfRule type="expression" dxfId="35" priority="1">
      <formula>$E1="Non édité"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2"/>
  <sheetViews>
    <sheetView tabSelected="1" zoomScaleNormal="100" workbookViewId="0">
      <selection activeCell="H18" sqref="H18"/>
    </sheetView>
  </sheetViews>
  <sheetFormatPr baseColWidth="10" defaultRowHeight="15.75" x14ac:dyDescent="0.25"/>
  <cols>
    <col min="1" max="1" width="17.625" customWidth="1"/>
    <col min="2" max="2" width="16.875" customWidth="1"/>
    <col min="3" max="3" width="2.625" customWidth="1"/>
    <col min="4" max="4" width="17.625" customWidth="1"/>
    <col min="5" max="5" width="16.875" customWidth="1"/>
    <col min="6" max="6" width="2.625" customWidth="1"/>
    <col min="7" max="7" width="17.625" customWidth="1"/>
    <col min="8" max="8" width="16.875" customWidth="1"/>
    <col min="9" max="9" width="2.625" customWidth="1"/>
    <col min="10" max="10" width="17.625" customWidth="1"/>
    <col min="11" max="11" width="16.875" customWidth="1"/>
    <col min="12" max="12" width="2.625" customWidth="1"/>
  </cols>
  <sheetData>
    <row r="1" spans="1:12" ht="23.25" x14ac:dyDescent="0.35">
      <c r="A1" s="61" t="s">
        <v>24</v>
      </c>
      <c r="B1" s="61"/>
      <c r="C1" s="14"/>
      <c r="D1" s="62" t="s">
        <v>25</v>
      </c>
      <c r="E1" s="62"/>
      <c r="F1" s="15"/>
      <c r="G1" s="63" t="s">
        <v>26</v>
      </c>
      <c r="H1" s="63"/>
      <c r="I1" s="15"/>
      <c r="J1" s="56" t="s">
        <v>27</v>
      </c>
      <c r="K1" s="56"/>
      <c r="L1" s="14"/>
    </row>
    <row r="2" spans="1:12" x14ac:dyDescent="0.25">
      <c r="A2" s="11" t="s">
        <v>35</v>
      </c>
      <c r="B2" s="9">
        <f>SUM(Tableau1[Montant])</f>
        <v>0</v>
      </c>
      <c r="C2" s="14"/>
      <c r="D2" s="10" t="s">
        <v>35</v>
      </c>
      <c r="E2" s="9">
        <f>SUM(montant2)</f>
        <v>0</v>
      </c>
      <c r="F2" s="14"/>
      <c r="G2" s="25" t="s">
        <v>35</v>
      </c>
      <c r="H2" s="9">
        <f>SUM(montant3)</f>
        <v>0</v>
      </c>
      <c r="I2" s="14"/>
      <c r="J2" s="26" t="s">
        <v>35</v>
      </c>
      <c r="K2" s="9">
        <f>SUM(montant4)</f>
        <v>0</v>
      </c>
      <c r="L2" s="14"/>
    </row>
    <row r="3" spans="1:12" x14ac:dyDescent="0.25">
      <c r="A3" s="11" t="s">
        <v>3</v>
      </c>
      <c r="B3" s="9">
        <f>SUM(resto1)</f>
        <v>0</v>
      </c>
      <c r="C3" s="14"/>
      <c r="D3" s="10" t="s">
        <v>3</v>
      </c>
      <c r="E3" s="9">
        <f>SUM(resto2)</f>
        <v>0</v>
      </c>
      <c r="F3" s="14"/>
      <c r="G3" s="12" t="s">
        <v>3</v>
      </c>
      <c r="H3" s="9">
        <f>SUM(resto3)</f>
        <v>0</v>
      </c>
      <c r="I3" s="14"/>
      <c r="J3" s="13" t="s">
        <v>3</v>
      </c>
      <c r="K3" s="9">
        <f>SUM(resto4)</f>
        <v>0</v>
      </c>
      <c r="L3" s="14"/>
    </row>
    <row r="4" spans="1:12" x14ac:dyDescent="0.25">
      <c r="A4" s="11" t="s">
        <v>28</v>
      </c>
      <c r="B4" s="9">
        <f>SUM(transporttaxi1)</f>
        <v>0</v>
      </c>
      <c r="C4" s="14"/>
      <c r="D4" s="10" t="s">
        <v>28</v>
      </c>
      <c r="E4" s="9">
        <f>SUM(transporttaxi2)</f>
        <v>0</v>
      </c>
      <c r="F4" s="14"/>
      <c r="G4" s="12" t="s">
        <v>28</v>
      </c>
      <c r="H4" s="9">
        <f>SUM(transporttaxi3)</f>
        <v>0</v>
      </c>
      <c r="I4" s="14"/>
      <c r="J4" s="13" t="s">
        <v>28</v>
      </c>
      <c r="K4" s="9">
        <f>SUM(transporttaxi4)</f>
        <v>0</v>
      </c>
      <c r="L4" s="14"/>
    </row>
    <row r="5" spans="1:12" x14ac:dyDescent="0.25">
      <c r="A5" s="11" t="s">
        <v>22</v>
      </c>
      <c r="B5" s="9">
        <f>SUM(hebergement1)</f>
        <v>0</v>
      </c>
      <c r="C5" s="14"/>
      <c r="D5" s="10" t="s">
        <v>22</v>
      </c>
      <c r="E5" s="9">
        <f>SUM(hebergement2)</f>
        <v>0</v>
      </c>
      <c r="F5" s="14"/>
      <c r="G5" s="12" t="s">
        <v>22</v>
      </c>
      <c r="H5" s="9">
        <f>SUM(hebergement3)</f>
        <v>0</v>
      </c>
      <c r="I5" s="14"/>
      <c r="J5" s="13" t="s">
        <v>22</v>
      </c>
      <c r="K5" s="9">
        <f>SUM(hebergement4)</f>
        <v>0</v>
      </c>
      <c r="L5" s="14"/>
    </row>
    <row r="6" spans="1:12" x14ac:dyDescent="0.25">
      <c r="A6" s="11" t="s">
        <v>5</v>
      </c>
      <c r="B6" s="9">
        <f>SUM(catering1)</f>
        <v>0</v>
      </c>
      <c r="C6" s="14"/>
      <c r="D6" s="10" t="s">
        <v>5</v>
      </c>
      <c r="E6" s="9">
        <f>SUM(catering2)</f>
        <v>0</v>
      </c>
      <c r="F6" s="14"/>
      <c r="G6" s="12" t="s">
        <v>5</v>
      </c>
      <c r="H6" s="9">
        <f>SUM(catering3)</f>
        <v>0</v>
      </c>
      <c r="I6" s="14"/>
      <c r="J6" s="13" t="s">
        <v>5</v>
      </c>
      <c r="K6" s="9">
        <f>SUM(catering4)</f>
        <v>0</v>
      </c>
      <c r="L6" s="14"/>
    </row>
    <row r="7" spans="1:12" x14ac:dyDescent="0.25">
      <c r="A7" s="11" t="s">
        <v>6</v>
      </c>
      <c r="B7" s="9">
        <f>SUM(securite1)</f>
        <v>0</v>
      </c>
      <c r="C7" s="14"/>
      <c r="D7" s="10" t="s">
        <v>6</v>
      </c>
      <c r="E7" s="9">
        <f>SUM(securite2)</f>
        <v>0</v>
      </c>
      <c r="F7" s="14"/>
      <c r="G7" s="12" t="s">
        <v>6</v>
      </c>
      <c r="H7" s="9">
        <f>SUM(securite3)</f>
        <v>0</v>
      </c>
      <c r="I7" s="14"/>
      <c r="J7" s="13" t="s">
        <v>6</v>
      </c>
      <c r="K7" s="9">
        <f>SUM(securite4)</f>
        <v>0</v>
      </c>
      <c r="L7" s="14"/>
    </row>
    <row r="8" spans="1:12" x14ac:dyDescent="0.25">
      <c r="A8" s="11" t="s">
        <v>29</v>
      </c>
      <c r="B8" s="9">
        <f>SUM(sacem1)</f>
        <v>0</v>
      </c>
      <c r="C8" s="14"/>
      <c r="D8" s="10" t="s">
        <v>29</v>
      </c>
      <c r="E8" s="9">
        <f>SUM(sacem2)</f>
        <v>0</v>
      </c>
      <c r="F8" s="14"/>
      <c r="G8" s="12" t="s">
        <v>29</v>
      </c>
      <c r="H8" s="9">
        <f>SUM(sacem3)</f>
        <v>0</v>
      </c>
      <c r="I8" s="14"/>
      <c r="J8" s="13" t="s">
        <v>29</v>
      </c>
      <c r="K8" s="9">
        <f>SUM(sacem4)</f>
        <v>0</v>
      </c>
      <c r="L8" s="14"/>
    </row>
    <row r="9" spans="1:12" x14ac:dyDescent="0.25">
      <c r="A9" s="11" t="s">
        <v>8</v>
      </c>
      <c r="B9" s="9">
        <f>SUM(cnva1)</f>
        <v>0</v>
      </c>
      <c r="C9" s="14"/>
      <c r="D9" s="10" t="s">
        <v>8</v>
      </c>
      <c r="E9" s="9">
        <f>SUM(cnvb)</f>
        <v>0</v>
      </c>
      <c r="F9" s="14"/>
      <c r="G9" s="12" t="s">
        <v>8</v>
      </c>
      <c r="H9" s="9">
        <f>SUM(cnvcc)</f>
        <v>0</v>
      </c>
      <c r="I9" s="14"/>
      <c r="J9" s="13" t="s">
        <v>8</v>
      </c>
      <c r="K9" s="9">
        <f>SUM(cnvd)</f>
        <v>0</v>
      </c>
      <c r="L9" s="14"/>
    </row>
    <row r="10" spans="1:12" x14ac:dyDescent="0.25">
      <c r="A10" s="16" t="s">
        <v>30</v>
      </c>
      <c r="B10" s="9">
        <f>SUM(total1)</f>
        <v>0</v>
      </c>
      <c r="C10" s="14"/>
      <c r="D10" s="17" t="s">
        <v>30</v>
      </c>
      <c r="E10" s="9">
        <f>SUM(Tableau2[TOTAL])</f>
        <v>0</v>
      </c>
      <c r="F10" s="14"/>
      <c r="G10" s="18" t="s">
        <v>30</v>
      </c>
      <c r="H10" s="9">
        <f>SUM(total3)</f>
        <v>0</v>
      </c>
      <c r="I10" s="14"/>
      <c r="J10" s="19" t="s">
        <v>30</v>
      </c>
      <c r="K10" s="9">
        <f>SUM(total4)</f>
        <v>0</v>
      </c>
      <c r="L10" s="14"/>
    </row>
    <row r="11" spans="1:12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</row>
    <row r="12" spans="1:12" ht="16.5" thickBot="1" x14ac:dyDescent="0.3"/>
    <row r="13" spans="1:12" x14ac:dyDescent="0.25">
      <c r="A13" s="57" t="s">
        <v>36</v>
      </c>
      <c r="B13" s="58"/>
      <c r="D13" s="59" t="s">
        <v>31</v>
      </c>
      <c r="E13" s="60"/>
    </row>
    <row r="14" spans="1:12" x14ac:dyDescent="0.25">
      <c r="A14" s="27" t="s">
        <v>35</v>
      </c>
      <c r="B14" s="29">
        <v>0</v>
      </c>
      <c r="D14" s="27" t="s">
        <v>35</v>
      </c>
      <c r="E14" s="24">
        <f t="shared" ref="E14:E21" si="0">B14-(B2+E2+H2+K2)</f>
        <v>0</v>
      </c>
    </row>
    <row r="15" spans="1:12" x14ac:dyDescent="0.25">
      <c r="A15" s="23" t="s">
        <v>3</v>
      </c>
      <c r="B15" s="24">
        <v>0</v>
      </c>
      <c r="D15" s="23" t="s">
        <v>3</v>
      </c>
      <c r="E15" s="24">
        <f t="shared" si="0"/>
        <v>0</v>
      </c>
    </row>
    <row r="16" spans="1:12" x14ac:dyDescent="0.25">
      <c r="A16" s="23" t="s">
        <v>28</v>
      </c>
      <c r="B16" s="24">
        <v>0</v>
      </c>
      <c r="D16" s="23" t="s">
        <v>28</v>
      </c>
      <c r="E16" s="24">
        <f t="shared" si="0"/>
        <v>0</v>
      </c>
    </row>
    <row r="17" spans="1:5" x14ac:dyDescent="0.25">
      <c r="A17" s="23" t="s">
        <v>22</v>
      </c>
      <c r="B17" s="24">
        <v>0</v>
      </c>
      <c r="D17" s="23" t="s">
        <v>22</v>
      </c>
      <c r="E17" s="24">
        <f t="shared" si="0"/>
        <v>0</v>
      </c>
    </row>
    <row r="18" spans="1:5" x14ac:dyDescent="0.25">
      <c r="A18" s="23" t="s">
        <v>5</v>
      </c>
      <c r="B18" s="24">
        <v>0</v>
      </c>
      <c r="D18" s="23" t="s">
        <v>5</v>
      </c>
      <c r="E18" s="24">
        <f t="shared" si="0"/>
        <v>0</v>
      </c>
    </row>
    <row r="19" spans="1:5" x14ac:dyDescent="0.25">
      <c r="A19" s="23" t="s">
        <v>6</v>
      </c>
      <c r="B19" s="24">
        <v>0</v>
      </c>
      <c r="D19" s="23" t="s">
        <v>6</v>
      </c>
      <c r="E19" s="24">
        <f t="shared" si="0"/>
        <v>0</v>
      </c>
    </row>
    <row r="20" spans="1:5" x14ac:dyDescent="0.25">
      <c r="A20" s="23" t="s">
        <v>29</v>
      </c>
      <c r="B20" s="24">
        <v>0</v>
      </c>
      <c r="D20" s="23" t="s">
        <v>29</v>
      </c>
      <c r="E20" s="24">
        <f t="shared" si="0"/>
        <v>0</v>
      </c>
    </row>
    <row r="21" spans="1:5" x14ac:dyDescent="0.25">
      <c r="A21" s="23" t="s">
        <v>8</v>
      </c>
      <c r="B21" s="24">
        <v>0</v>
      </c>
      <c r="D21" s="23" t="s">
        <v>8</v>
      </c>
      <c r="E21" s="24">
        <f t="shared" si="0"/>
        <v>0</v>
      </c>
    </row>
    <row r="22" spans="1:5" ht="16.5" thickBot="1" x14ac:dyDescent="0.3">
      <c r="A22" s="31" t="s">
        <v>9</v>
      </c>
      <c r="B22" s="32">
        <f>SUM(B14:B21)</f>
        <v>0</v>
      </c>
      <c r="D22" s="30" t="s">
        <v>9</v>
      </c>
      <c r="E22" s="28">
        <f>SUM(E14:E21)</f>
        <v>0</v>
      </c>
    </row>
  </sheetData>
  <mergeCells count="6">
    <mergeCell ref="J1:K1"/>
    <mergeCell ref="A13:B13"/>
    <mergeCell ref="D13:E13"/>
    <mergeCell ref="A1:B1"/>
    <mergeCell ref="D1:E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46</vt:i4>
      </vt:variant>
    </vt:vector>
  </HeadingPairs>
  <TitlesOfParts>
    <vt:vector size="52" baseType="lpstr">
      <vt:lpstr>Formulaire</vt:lpstr>
      <vt:lpstr>Jan-Mars</vt:lpstr>
      <vt:lpstr>Festival</vt:lpstr>
      <vt:lpstr>Avril-Juil</vt:lpstr>
      <vt:lpstr>Sept-Déc</vt:lpstr>
      <vt:lpstr>Totaux</vt:lpstr>
      <vt:lpstr>catering1</vt:lpstr>
      <vt:lpstr>catering2</vt:lpstr>
      <vt:lpstr>catering3</vt:lpstr>
      <vt:lpstr>catering4</vt:lpstr>
      <vt:lpstr>cnva1</vt:lpstr>
      <vt:lpstr>cnvb</vt:lpstr>
      <vt:lpstr>cnvcc</vt:lpstr>
      <vt:lpstr>cnvd</vt:lpstr>
      <vt:lpstr>date1</vt:lpstr>
      <vt:lpstr>date2</vt:lpstr>
      <vt:lpstr>etatcom1</vt:lpstr>
      <vt:lpstr>etatcom2</vt:lpstr>
      <vt:lpstr>etatcom3</vt:lpstr>
      <vt:lpstr>etatcom4</vt:lpstr>
      <vt:lpstr>groupes1</vt:lpstr>
      <vt:lpstr>groupes2</vt:lpstr>
      <vt:lpstr>hebergement1</vt:lpstr>
      <vt:lpstr>hebergement2</vt:lpstr>
      <vt:lpstr>hebergement3</vt:lpstr>
      <vt:lpstr>hebergement4</vt:lpstr>
      <vt:lpstr>input1</vt:lpstr>
      <vt:lpstr>montant1</vt:lpstr>
      <vt:lpstr>montant2</vt:lpstr>
      <vt:lpstr>montant3</vt:lpstr>
      <vt:lpstr>montant4</vt:lpstr>
      <vt:lpstr>resto1</vt:lpstr>
      <vt:lpstr>resto2</vt:lpstr>
      <vt:lpstr>resto3</vt:lpstr>
      <vt:lpstr>resto4</vt:lpstr>
      <vt:lpstr>sacem1</vt:lpstr>
      <vt:lpstr>sacem2</vt:lpstr>
      <vt:lpstr>sacem3</vt:lpstr>
      <vt:lpstr>sacem4</vt:lpstr>
      <vt:lpstr>securite1</vt:lpstr>
      <vt:lpstr>securite2</vt:lpstr>
      <vt:lpstr>securite3</vt:lpstr>
      <vt:lpstr>securite4</vt:lpstr>
      <vt:lpstr>total1</vt:lpstr>
      <vt:lpstr>total2</vt:lpstr>
      <vt:lpstr>total3</vt:lpstr>
      <vt:lpstr>total4</vt:lpstr>
      <vt:lpstr>transporttaxi1</vt:lpstr>
      <vt:lpstr>transporttaxi2</vt:lpstr>
      <vt:lpstr>transporttaxi3</vt:lpstr>
      <vt:lpstr>transporttaxi4</vt:lpstr>
      <vt:lpstr>typeremun1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cp:lastPrinted>2021-02-22T15:09:34Z</cp:lastPrinted>
  <dcterms:created xsi:type="dcterms:W3CDTF">2021-02-12T15:32:16Z</dcterms:created>
  <dcterms:modified xsi:type="dcterms:W3CDTF">2021-03-01T09:34:25Z</dcterms:modified>
</cp:coreProperties>
</file>