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Tableau de bord" sheetId="16" r:id="rId1"/>
    <sheet name="Janvier" sheetId="15" r:id="rId2"/>
    <sheet name="Février" sheetId="1" r:id="rId3"/>
    <sheet name="Feuil2" sheetId="53" r:id="rId4"/>
  </sheets>
  <definedNames>
    <definedName name="_xlnm.Print_Area" localSheetId="2">Février!$B$1:$L$36</definedName>
    <definedName name="_xlnm.Print_Area" localSheetId="1">Janvier!$B$1:$L$35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27" i="16" l="1"/>
  <c r="W27" i="16"/>
  <c r="AA9" i="16"/>
  <c r="AH8" i="16"/>
  <c r="B9" i="16"/>
  <c r="B8" i="16"/>
  <c r="B11" i="16"/>
  <c r="B10" i="16"/>
  <c r="AH12" i="16" l="1"/>
  <c r="AH13" i="16" s="1"/>
  <c r="AH14" i="16" s="1"/>
  <c r="AH15" i="16" s="1"/>
  <c r="AH16" i="16" s="1"/>
  <c r="AH17" i="16" s="1"/>
  <c r="W24" i="16"/>
  <c r="X24" i="16" s="1"/>
  <c r="W25" i="16"/>
  <c r="X25" i="16" s="1"/>
  <c r="Y25" i="16"/>
  <c r="W26" i="16"/>
  <c r="X26" i="16" s="1"/>
  <c r="AH18" i="16" l="1"/>
  <c r="AH19" i="16" s="1"/>
  <c r="AH20" i="16" s="1"/>
  <c r="AH21" i="16" s="1"/>
  <c r="AH22" i="16" s="1"/>
  <c r="AH23" i="16" s="1"/>
  <c r="Y24" i="16"/>
  <c r="Y26" i="16" l="1"/>
  <c r="Y27" i="16" s="1"/>
  <c r="M33" i="1" l="1"/>
  <c r="M34" i="1"/>
  <c r="M35" i="1"/>
  <c r="M32" i="1" l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9" i="1"/>
  <c r="M8" i="1"/>
  <c r="M7" i="1"/>
  <c r="M6" i="1"/>
  <c r="M5" i="1"/>
  <c r="M33" i="15"/>
  <c r="M32" i="15"/>
  <c r="M31" i="15"/>
  <c r="M30" i="15"/>
  <c r="M29" i="15"/>
  <c r="M28" i="15"/>
  <c r="M27" i="15"/>
  <c r="M26" i="15"/>
  <c r="M25" i="15"/>
  <c r="M24" i="15"/>
  <c r="M23" i="15"/>
  <c r="M22" i="15"/>
  <c r="M21" i="15"/>
  <c r="M20" i="15"/>
  <c r="M19" i="15"/>
  <c r="M18" i="15"/>
  <c r="M17" i="15"/>
  <c r="M16" i="15"/>
  <c r="M15" i="15"/>
  <c r="M14" i="15"/>
  <c r="M13" i="15"/>
  <c r="M12" i="15"/>
  <c r="M11" i="15"/>
  <c r="M10" i="15"/>
  <c r="M9" i="15"/>
  <c r="M8" i="15"/>
  <c r="M7" i="15"/>
  <c r="M6" i="15"/>
  <c r="M5" i="15"/>
  <c r="A35" i="1" l="1"/>
  <c r="A34" i="1"/>
  <c r="C10" i="1"/>
  <c r="E10" i="1"/>
  <c r="E11" i="1" s="1"/>
  <c r="H12" i="1"/>
  <c r="J12" i="1" s="1"/>
  <c r="I12" i="1"/>
  <c r="K12" i="1" s="1"/>
  <c r="C11" i="1" l="1"/>
  <c r="M11" i="1" s="1"/>
  <c r="M10" i="1"/>
  <c r="L12" i="1"/>
  <c r="A5" i="15"/>
  <c r="B6" i="15"/>
  <c r="B7" i="15" s="1"/>
  <c r="B8" i="15" s="1"/>
  <c r="A8" i="15" s="1"/>
  <c r="A6" i="15" l="1"/>
  <c r="A7" i="15"/>
  <c r="B9" i="15"/>
  <c r="B10" i="15" l="1"/>
  <c r="A9" i="15"/>
  <c r="B11" i="15" l="1"/>
  <c r="A10" i="15"/>
  <c r="B12" i="15" l="1"/>
  <c r="A11" i="15"/>
  <c r="B13" i="15" l="1"/>
  <c r="A12" i="15"/>
  <c r="B14" i="15" l="1"/>
  <c r="A13" i="15"/>
  <c r="B15" i="15" l="1"/>
  <c r="A14" i="15"/>
  <c r="B16" i="15" l="1"/>
  <c r="A15" i="15"/>
  <c r="B17" i="15" l="1"/>
  <c r="A16" i="15"/>
  <c r="B18" i="15" l="1"/>
  <c r="A17" i="15"/>
  <c r="B19" i="15" l="1"/>
  <c r="A18" i="15"/>
  <c r="B20" i="15" l="1"/>
  <c r="A19" i="15"/>
  <c r="B21" i="15" l="1"/>
  <c r="A20" i="15"/>
  <c r="B22" i="15" l="1"/>
  <c r="A21" i="15"/>
  <c r="B23" i="15" l="1"/>
  <c r="A22" i="15"/>
  <c r="B24" i="15" l="1"/>
  <c r="A23" i="15"/>
  <c r="B25" i="15" l="1"/>
  <c r="A24" i="15"/>
  <c r="B26" i="15" l="1"/>
  <c r="A25" i="15"/>
  <c r="B27" i="15" l="1"/>
  <c r="A26" i="15"/>
  <c r="B28" i="15" l="1"/>
  <c r="A27" i="15"/>
  <c r="B29" i="15" l="1"/>
  <c r="A28" i="15"/>
  <c r="B30" i="15" l="1"/>
  <c r="A29" i="15"/>
  <c r="B31" i="15" l="1"/>
  <c r="A30" i="15"/>
  <c r="B32" i="15" l="1"/>
  <c r="A31" i="15"/>
  <c r="B33" i="15" l="1"/>
  <c r="A32" i="15"/>
  <c r="B34" i="15" l="1"/>
  <c r="A33" i="15"/>
  <c r="B35" i="15" l="1"/>
  <c r="A35" i="15" s="1"/>
  <c r="A34" i="15"/>
  <c r="M35" i="15" l="1"/>
  <c r="M34" i="15" l="1"/>
  <c r="B6" i="1"/>
  <c r="A5" i="1"/>
  <c r="A6" i="1" l="1"/>
  <c r="B7" i="1"/>
  <c r="A7" i="1" l="1"/>
  <c r="B8" i="1"/>
  <c r="B9" i="1" l="1"/>
  <c r="A8" i="1"/>
  <c r="A9" i="1" l="1"/>
  <c r="B10" i="1"/>
  <c r="A10" i="1" l="1"/>
  <c r="B11" i="1"/>
  <c r="A11" i="1" l="1"/>
  <c r="B12" i="1"/>
  <c r="A12" i="1" l="1"/>
  <c r="B13" i="1"/>
  <c r="A13" i="1" l="1"/>
  <c r="B14" i="1"/>
  <c r="A14" i="1" l="1"/>
  <c r="B15" i="1"/>
  <c r="B16" i="1" l="1"/>
  <c r="A15" i="1"/>
  <c r="A16" i="1" l="1"/>
  <c r="B17" i="1"/>
  <c r="A17" i="1" l="1"/>
  <c r="B18" i="1"/>
  <c r="A18" i="1" l="1"/>
  <c r="B19" i="1"/>
  <c r="A19" i="1" l="1"/>
  <c r="B20" i="1"/>
  <c r="A20" i="1" l="1"/>
  <c r="B21" i="1"/>
  <c r="A21" i="1" l="1"/>
  <c r="B22" i="1"/>
  <c r="A22" i="1" l="1"/>
  <c r="B23" i="1"/>
  <c r="B24" i="1" l="1"/>
  <c r="A23" i="1"/>
  <c r="A24" i="1" l="1"/>
  <c r="B25" i="1"/>
  <c r="A25" i="1" l="1"/>
  <c r="B26" i="1"/>
  <c r="A26" i="1" l="1"/>
  <c r="B27" i="1"/>
  <c r="A27" i="1" l="1"/>
  <c r="B28" i="1"/>
  <c r="A28" i="1" l="1"/>
  <c r="B29" i="1"/>
  <c r="B30" i="1" l="1"/>
  <c r="A29" i="1"/>
  <c r="B31" i="1" l="1"/>
  <c r="A30" i="1"/>
  <c r="A31" i="1" l="1"/>
  <c r="B32" i="1"/>
  <c r="A32" i="1" s="1"/>
</calcChain>
</file>

<file path=xl/sharedStrings.xml><?xml version="1.0" encoding="utf-8"?>
<sst xmlns="http://schemas.openxmlformats.org/spreadsheetml/2006/main" count="62" uniqueCount="45">
  <si>
    <t>Suivi Trésorerie</t>
  </si>
  <si>
    <t>Date</t>
  </si>
  <si>
    <t>Solde</t>
  </si>
  <si>
    <t>Hors Effets</t>
  </si>
  <si>
    <t>Total Echus</t>
  </si>
  <si>
    <r>
      <t xml:space="preserve">Balance Clients - </t>
    </r>
    <r>
      <rPr>
        <b/>
        <sz val="11"/>
        <color rgb="FFFF0000"/>
        <rFont val="Calibri"/>
        <family val="2"/>
        <scheme val="minor"/>
      </rPr>
      <t>D Douanes</t>
    </r>
    <r>
      <rPr>
        <b/>
        <sz val="11"/>
        <rFont val="Calibri"/>
        <family val="2"/>
        <scheme val="minor"/>
      </rPr>
      <t xml:space="preserve"> - </t>
    </r>
    <r>
      <rPr>
        <b/>
        <sz val="11"/>
        <color theme="4" tint="-0.249977111117893"/>
        <rFont val="Calibri"/>
        <family val="2"/>
        <scheme val="minor"/>
      </rPr>
      <t>P Prestations</t>
    </r>
  </si>
  <si>
    <t>BFR</t>
  </si>
  <si>
    <r>
      <t>En cours</t>
    </r>
    <r>
      <rPr>
        <b/>
        <sz val="11"/>
        <color rgb="FFFF0000"/>
        <rFont val="Calibri"/>
        <family val="2"/>
        <scheme val="minor"/>
      </rPr>
      <t xml:space="preserve"> D</t>
    </r>
  </si>
  <si>
    <r>
      <t xml:space="preserve">Echue </t>
    </r>
    <r>
      <rPr>
        <b/>
        <sz val="11"/>
        <color rgb="FFFF0000"/>
        <rFont val="Calibri"/>
        <family val="2"/>
        <scheme val="minor"/>
      </rPr>
      <t>D</t>
    </r>
  </si>
  <si>
    <r>
      <t>Total</t>
    </r>
    <r>
      <rPr>
        <b/>
        <sz val="11"/>
        <color rgb="FFFF0000"/>
        <rFont val="Calibri"/>
        <family val="2"/>
        <scheme val="minor"/>
      </rPr>
      <t xml:space="preserve"> D</t>
    </r>
  </si>
  <si>
    <r>
      <t xml:space="preserve">En cours </t>
    </r>
    <r>
      <rPr>
        <b/>
        <sz val="11"/>
        <color theme="4" tint="-0.249977111117893"/>
        <rFont val="Calibri"/>
        <family val="2"/>
        <scheme val="minor"/>
      </rPr>
      <t>P</t>
    </r>
  </si>
  <si>
    <r>
      <t xml:space="preserve">Echue </t>
    </r>
    <r>
      <rPr>
        <b/>
        <sz val="11"/>
        <color theme="4" tint="-0.249977111117893"/>
        <rFont val="Calibri"/>
        <family val="2"/>
        <scheme val="minor"/>
      </rPr>
      <t>P</t>
    </r>
  </si>
  <si>
    <r>
      <t xml:space="preserve">Total </t>
    </r>
    <r>
      <rPr>
        <b/>
        <sz val="11"/>
        <color theme="4" tint="-0.249977111117893"/>
        <rFont val="Calibri"/>
        <family val="2"/>
        <scheme val="minor"/>
      </rPr>
      <t>P</t>
    </r>
  </si>
  <si>
    <t>Tableau Evolution Trésorerie</t>
  </si>
  <si>
    <t>Solde en Banque</t>
  </si>
  <si>
    <t xml:space="preserve">Jours </t>
  </si>
  <si>
    <t>K.XOF</t>
  </si>
  <si>
    <t>Petit cercle</t>
  </si>
  <si>
    <t>Grand cercle</t>
  </si>
  <si>
    <t>Limite</t>
  </si>
  <si>
    <t>Calculs automatiques</t>
  </si>
  <si>
    <t>Largeur</t>
  </si>
  <si>
    <t>Paramètre de l'aiguille</t>
  </si>
  <si>
    <t>Vert</t>
  </si>
  <si>
    <t>Orange</t>
  </si>
  <si>
    <t>Valeur</t>
  </si>
  <si>
    <t>Rouge</t>
  </si>
  <si>
    <t>Valeurs</t>
  </si>
  <si>
    <t>Paramètres (%)</t>
  </si>
  <si>
    <t>Mois de: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</si>
  <si>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</si>
  <si>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</si>
  <si>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</si>
  <si>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</si>
  <si>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</si>
  <si>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</si>
  <si>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</si>
  <si>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</si>
  <si>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</si>
  <si>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</si>
  <si>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</si>
  <si>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</si>
  <si>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Société</t>
  </si>
  <si>
    <t>ABCDEF</t>
  </si>
  <si>
    <t>test colonne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</si>
</sst>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\ _C_F_A_-;\-* #,##0\ _C_F_A_-;_-* &quot;-&quot;\ _C_F_A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6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83">
    <xf numFmtId="0" fontId="0" fillId="0" borderId="0" xfId="0"/>
    <xf numFmtId="0" fontId="0" fillId="0" borderId="0" xfId="0" applyBorder="1"/>
    <xf numFmtId="0" fontId="3" fillId="0" borderId="0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16" fontId="0" fillId="2" borderId="13" xfId="0" applyNumberFormat="1" applyFill="1" applyBorder="1"/>
    <xf numFmtId="16" fontId="0" fillId="0" borderId="6" xfId="0" applyNumberFormat="1" applyBorder="1"/>
    <xf numFmtId="16" fontId="0" fillId="2" borderId="6" xfId="0" applyNumberFormat="1" applyFill="1" applyBorder="1"/>
    <xf numFmtId="0" fontId="4" fillId="0" borderId="2" xfId="0" applyFont="1" applyBorder="1" applyAlignment="1"/>
    <xf numFmtId="0" fontId="3" fillId="0" borderId="6" xfId="0" applyFont="1" applyBorder="1" applyAlignment="1">
      <alignment horizontal="center"/>
    </xf>
    <xf numFmtId="0" fontId="0" fillId="0" borderId="6" xfId="0" applyBorder="1"/>
    <xf numFmtId="16" fontId="0" fillId="2" borderId="8" xfId="0" applyNumberFormat="1" applyFill="1" applyBorder="1"/>
    <xf numFmtId="0" fontId="0" fillId="0" borderId="22" xfId="0" applyBorder="1"/>
    <xf numFmtId="0" fontId="0" fillId="0" borderId="24" xfId="0" applyBorder="1"/>
    <xf numFmtId="0" fontId="0" fillId="0" borderId="23" xfId="0" applyBorder="1"/>
    <xf numFmtId="0" fontId="3" fillId="0" borderId="13" xfId="0" applyFont="1" applyBorder="1" applyAlignment="1">
      <alignment horizontal="center"/>
    </xf>
    <xf numFmtId="16" fontId="0" fillId="0" borderId="24" xfId="0" applyNumberFormat="1" applyBorder="1"/>
    <xf numFmtId="16" fontId="0" fillId="0" borderId="23" xfId="0" applyNumberFormat="1" applyBorder="1"/>
    <xf numFmtId="164" fontId="0" fillId="0" borderId="6" xfId="1" applyFont="1" applyBorder="1"/>
    <xf numFmtId="164" fontId="0" fillId="2" borderId="13" xfId="1" applyFont="1" applyFill="1" applyBorder="1"/>
    <xf numFmtId="164" fontId="0" fillId="2" borderId="1" xfId="1" applyFont="1" applyFill="1" applyBorder="1"/>
    <xf numFmtId="164" fontId="0" fillId="2" borderId="4" xfId="1" applyFont="1" applyFill="1" applyBorder="1"/>
    <xf numFmtId="164" fontId="0" fillId="2" borderId="5" xfId="1" applyFont="1" applyFill="1" applyBorder="1"/>
    <xf numFmtId="164" fontId="0" fillId="0" borderId="1" xfId="1" applyFont="1" applyBorder="1"/>
    <xf numFmtId="164" fontId="0" fillId="0" borderId="7" xfId="1" applyFont="1" applyBorder="1"/>
    <xf numFmtId="164" fontId="0" fillId="2" borderId="6" xfId="1" applyFont="1" applyFill="1" applyBorder="1"/>
    <xf numFmtId="164" fontId="0" fillId="2" borderId="7" xfId="1" applyFont="1" applyFill="1" applyBorder="1"/>
    <xf numFmtId="164" fontId="0" fillId="2" borderId="8" xfId="1" applyFont="1" applyFill="1" applyBorder="1"/>
    <xf numFmtId="164" fontId="0" fillId="2" borderId="9" xfId="1" applyFont="1" applyFill="1" applyBorder="1"/>
    <xf numFmtId="164" fontId="0" fillId="2" borderId="10" xfId="1" applyFont="1" applyFill="1" applyBorder="1"/>
    <xf numFmtId="16" fontId="0" fillId="2" borderId="24" xfId="0" applyNumberFormat="1" applyFill="1" applyBorder="1"/>
    <xf numFmtId="164" fontId="0" fillId="0" borderId="11" xfId="1" applyFont="1" applyBorder="1"/>
    <xf numFmtId="164" fontId="0" fillId="0" borderId="25" xfId="1" applyFont="1" applyBorder="1"/>
    <xf numFmtId="164" fontId="0" fillId="2" borderId="11" xfId="1" applyFont="1" applyFill="1" applyBorder="1"/>
    <xf numFmtId="164" fontId="0" fillId="2" borderId="25" xfId="1" applyFont="1" applyFill="1" applyBorder="1"/>
    <xf numFmtId="164" fontId="0" fillId="0" borderId="15" xfId="1" applyFont="1" applyBorder="1"/>
    <xf numFmtId="164" fontId="0" fillId="0" borderId="9" xfId="1" applyFont="1" applyBorder="1"/>
    <xf numFmtId="164" fontId="0" fillId="0" borderId="26" xfId="1" applyFont="1" applyBorder="1"/>
    <xf numFmtId="164" fontId="0" fillId="0" borderId="10" xfId="1" applyFont="1" applyBorder="1"/>
    <xf numFmtId="164" fontId="0" fillId="0" borderId="0" xfId="1" applyFont="1"/>
    <xf numFmtId="164" fontId="0" fillId="0" borderId="0" xfId="1" applyFont="1" applyBorder="1"/>
    <xf numFmtId="164" fontId="0" fillId="0" borderId="0" xfId="0" applyNumberFormat="1"/>
    <xf numFmtId="0" fontId="0" fillId="0" borderId="0" xfId="0" applyFill="1" applyBorder="1"/>
    <xf numFmtId="16" fontId="0" fillId="0" borderId="0" xfId="0" applyNumberFormat="1" applyFill="1" applyBorder="1"/>
    <xf numFmtId="164" fontId="0" fillId="0" borderId="0" xfId="1" applyFont="1" applyFill="1" applyBorder="1"/>
    <xf numFmtId="0" fontId="8" fillId="0" borderId="0" xfId="0" applyFont="1"/>
    <xf numFmtId="0" fontId="1" fillId="0" borderId="0" xfId="2"/>
    <xf numFmtId="0" fontId="1" fillId="5" borderId="29" xfId="2" applyFill="1" applyBorder="1"/>
    <xf numFmtId="0" fontId="1" fillId="5" borderId="29" xfId="2" applyFont="1" applyFill="1" applyBorder="1"/>
    <xf numFmtId="0" fontId="1" fillId="0" borderId="29" xfId="2" applyBorder="1"/>
    <xf numFmtId="0" fontId="1" fillId="0" borderId="29" xfId="2" applyFont="1" applyBorder="1"/>
    <xf numFmtId="0" fontId="1" fillId="6" borderId="29" xfId="2" applyFill="1" applyBorder="1"/>
    <xf numFmtId="0" fontId="1" fillId="4" borderId="29" xfId="2" applyFont="1" applyFill="1" applyBorder="1"/>
    <xf numFmtId="0" fontId="1" fillId="7" borderId="29" xfId="2" applyFill="1" applyBorder="1"/>
    <xf numFmtId="0" fontId="0" fillId="0" borderId="0" xfId="0" applyNumberFormat="1"/>
    <xf numFmtId="0" fontId="0" fillId="0" borderId="0" xfId="0" quotePrefix="1"/>
    <xf numFmtId="3" fontId="0" fillId="0" borderId="0" xfId="0" applyNumberFormat="1"/>
    <xf numFmtId="3" fontId="0" fillId="2" borderId="4" xfId="1" applyNumberFormat="1" applyFont="1" applyFill="1" applyBorder="1" applyAlignment="1">
      <alignment horizontal="center"/>
    </xf>
    <xf numFmtId="3" fontId="0" fillId="0" borderId="1" xfId="1" applyNumberFormat="1" applyFont="1" applyBorder="1" applyAlignment="1">
      <alignment horizontal="center"/>
    </xf>
    <xf numFmtId="3" fontId="0" fillId="2" borderId="1" xfId="1" applyNumberFormat="1" applyFont="1" applyFill="1" applyBorder="1" applyAlignment="1">
      <alignment horizontal="center"/>
    </xf>
    <xf numFmtId="3" fontId="0" fillId="0" borderId="0" xfId="0" applyNumberFormat="1" applyAlignment="1">
      <alignment horizontal="center"/>
    </xf>
    <xf numFmtId="0" fontId="2" fillId="3" borderId="17" xfId="0" applyFont="1" applyFill="1" applyBorder="1" applyAlignment="1"/>
    <xf numFmtId="0" fontId="2" fillId="3" borderId="18" xfId="0" applyFont="1" applyFill="1" applyBorder="1" applyAlignment="1"/>
    <xf numFmtId="0" fontId="2" fillId="3" borderId="19" xfId="0" applyFont="1" applyFill="1" applyBorder="1" applyAlignment="1"/>
    <xf numFmtId="0" fontId="0" fillId="8" borderId="0" xfId="0" applyFill="1"/>
    <xf numFmtId="164" fontId="0" fillId="8" borderId="0" xfId="1" applyFont="1" applyFill="1"/>
    <xf numFmtId="0" fontId="9" fillId="0" borderId="29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 wrapText="1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3" fontId="3" fillId="0" borderId="22" xfId="0" applyNumberFormat="1" applyFont="1" applyBorder="1" applyAlignment="1">
      <alignment horizontal="center" vertical="center"/>
    </xf>
    <xf numFmtId="3" fontId="3" fillId="0" borderId="23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center"/>
    </xf>
    <xf numFmtId="0" fontId="2" fillId="3" borderId="21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</cellXfs>
  <cellStyles count="3">
    <cellStyle name="Milliers [0]" xfId="1" builtinId="6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FF7C8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noFill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FA3F-47B7-8098-00AB3BA0FCB5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FA3F-47B7-8098-00AB3BA0FCB5}"/>
              </c:ext>
            </c:extLst>
          </c:dPt>
          <c:dPt>
            <c:idx val="2"/>
            <c:bubble3D val="0"/>
            <c:spPr>
              <a:noFill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FA3F-47B7-8098-00AB3BA0FCB5}"/>
              </c:ext>
            </c:extLst>
          </c:dPt>
          <c:dPt>
            <c:idx val="3"/>
            <c:bubble3D val="0"/>
            <c:spPr>
              <a:noFill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FA3F-47B7-8098-00AB3BA0FCB5}"/>
              </c:ext>
            </c:extLst>
          </c:dPt>
          <c:val>
            <c:numRef>
              <c:f>'Tableau de bord'!$Y$24:$Y$27</c:f>
              <c:numCache>
                <c:formatCode>General</c:formatCode>
                <c:ptCount val="4"/>
                <c:pt idx="0">
                  <c:v>83.7</c:v>
                </c:pt>
                <c:pt idx="1">
                  <c:v>1.3</c:v>
                </c:pt>
                <c:pt idx="2">
                  <c:v>14.999999999999996</c:v>
                </c:pt>
                <c:pt idx="3">
                  <c:v>100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FA3F-47B7-8098-00AB3BA0FCB5}"/>
            </c:ext>
          </c:extLst>
        </c:ser>
        <c:ser>
          <c:idx val="1"/>
          <c:order val="1"/>
          <c:spPr>
            <a:ln>
              <a:noFill/>
            </a:ln>
          </c:spPr>
          <c:dPt>
            <c:idx val="0"/>
            <c:bubble3D val="0"/>
            <c:spPr>
              <a:gradFill>
                <a:gsLst>
                  <a:gs pos="0">
                    <a:srgbClr val="FF0000"/>
                  </a:gs>
                  <a:gs pos="100000">
                    <a:srgbClr val="680000"/>
                  </a:gs>
                </a:gsLst>
                <a:lin ang="10800000" scaled="1"/>
              </a:gradFill>
              <a:ln>
                <a:noFill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A-FA3F-47B7-8098-00AB3BA0FCB5}"/>
              </c:ext>
            </c:extLst>
          </c:dPt>
          <c:dPt>
            <c:idx val="1"/>
            <c:bubble3D val="0"/>
            <c:spPr>
              <a:gradFill>
                <a:gsLst>
                  <a:gs pos="97000">
                    <a:srgbClr val="FF0000"/>
                  </a:gs>
                  <a:gs pos="75000">
                    <a:srgbClr val="FFFF00"/>
                  </a:gs>
                  <a:gs pos="0">
                    <a:srgbClr val="92D050"/>
                  </a:gs>
                  <a:gs pos="18000">
                    <a:srgbClr val="92D050"/>
                  </a:gs>
                </a:gsLst>
                <a:lin ang="10800000" scaled="1"/>
              </a:gradFill>
              <a:ln>
                <a:noFill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C-FA3F-47B7-8098-00AB3BA0FCB5}"/>
              </c:ext>
            </c:extLst>
          </c:dPt>
          <c:dPt>
            <c:idx val="2"/>
            <c:bubble3D val="0"/>
            <c:spPr>
              <a:gradFill flip="none" rotWithShape="1">
                <a:gsLst>
                  <a:gs pos="97000">
                    <a:srgbClr val="C4DB3D"/>
                  </a:gs>
                  <a:gs pos="28000">
                    <a:srgbClr val="00B050"/>
                  </a:gs>
                </a:gsLst>
                <a:lin ang="13500000" scaled="1"/>
                <a:tileRect/>
              </a:gradFill>
              <a:ln>
                <a:noFill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E-FA3F-47B7-8098-00AB3BA0FCB5}"/>
              </c:ext>
            </c:extLst>
          </c:dPt>
          <c:dPt>
            <c:idx val="3"/>
            <c:bubble3D val="0"/>
            <c:spPr>
              <a:noFill/>
              <a:ln>
                <a:noFill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0-FA3F-47B7-8098-00AB3BA0FCB5}"/>
              </c:ext>
            </c:extLst>
          </c:dPt>
          <c:val>
            <c:numRef>
              <c:f>'Tableau de bord'!$X$24:$X$27</c:f>
              <c:numCache>
                <c:formatCode>General</c:formatCode>
                <c:ptCount val="4"/>
                <c:pt idx="0">
                  <c:v>40</c:v>
                </c:pt>
                <c:pt idx="1">
                  <c:v>30</c:v>
                </c:pt>
                <c:pt idx="2">
                  <c:v>30</c:v>
                </c:pt>
                <c:pt idx="3">
                  <c:v>100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FA3F-47B7-8098-00AB3BA0FC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20"/>
      </c:doughnutChart>
    </c:plotArea>
    <c:plotVisOnly val="1"/>
    <c:dispBlanksAs val="gap"/>
    <c:showDLblsOverMax val="0"/>
  </c:chart>
  <c:spPr>
    <a:noFill/>
    <a:ln w="0">
      <a:noFill/>
    </a:ln>
  </c:spPr>
  <c:printSettings>
    <c:headerFooter/>
    <c:pageMargins b="0.75000000000000189" l="0.70000000000000062" r="0.70000000000000062" t="0.75000000000000189" header="0.30000000000000032" footer="0.30000000000000032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755196</xdr:colOff>
      <xdr:row>6</xdr:row>
      <xdr:rowOff>27214</xdr:rowOff>
    </xdr:from>
    <xdr:to>
      <xdr:col>32</xdr:col>
      <xdr:colOff>742950</xdr:colOff>
      <xdr:row>21</xdr:row>
      <xdr:rowOff>149677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xmlns="" id="{F00A3EA2-9C61-4B36-98D9-881DD8DB14F2}"/>
            </a:ext>
          </a:extLst>
        </xdr:cNvPr>
        <xdr:cNvGrpSpPr/>
      </xdr:nvGrpSpPr>
      <xdr:grpSpPr>
        <a:xfrm>
          <a:off x="23691396" y="1170214"/>
          <a:ext cx="3788229" cy="2979963"/>
          <a:chOff x="6555921" y="1360714"/>
          <a:chExt cx="3701143" cy="2979963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xmlns="" id="{33CD2483-7FEF-4DB5-A023-A0EA331639FF}"/>
              </a:ext>
            </a:extLst>
          </xdr:cNvPr>
          <xdr:cNvSpPr/>
        </xdr:nvSpPr>
        <xdr:spPr>
          <a:xfrm>
            <a:off x="6555921" y="1360714"/>
            <a:ext cx="3701143" cy="2517321"/>
          </a:xfrm>
          <a:prstGeom prst="rect">
            <a:avLst/>
          </a:prstGeom>
          <a:solidFill>
            <a:sysClr val="window" lastClr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graphicFrame macro="">
        <xdr:nvGraphicFramePr>
          <xdr:cNvPr id="4" name="Graphique 3">
            <a:extLst>
              <a:ext uri="{FF2B5EF4-FFF2-40B4-BE49-F238E27FC236}">
                <a16:creationId xmlns:a16="http://schemas.microsoft.com/office/drawing/2014/main" xmlns="" id="{093123A9-2443-4A44-9F28-2DB9EBF206FE}"/>
              </a:ext>
            </a:extLst>
          </xdr:cNvPr>
          <xdr:cNvGraphicFramePr/>
        </xdr:nvGraphicFramePr>
        <xdr:xfrm>
          <a:off x="6844848" y="1534292"/>
          <a:ext cx="3112859" cy="280638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sp macro="" textlink="#REF!">
        <xdr:nvSpPr>
          <xdr:cNvPr id="5" name="ZoneTexte 4">
            <a:extLst>
              <a:ext uri="{FF2B5EF4-FFF2-40B4-BE49-F238E27FC236}">
                <a16:creationId xmlns:a16="http://schemas.microsoft.com/office/drawing/2014/main" xmlns="" id="{EC7F5BEC-B8D6-48DA-9E1D-25A23EAEE1A1}"/>
              </a:ext>
            </a:extLst>
          </xdr:cNvPr>
          <xdr:cNvSpPr txBox="1"/>
        </xdr:nvSpPr>
        <xdr:spPr>
          <a:xfrm>
            <a:off x="8162925" y="2895600"/>
            <a:ext cx="561975" cy="34278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wrap="square" rtlCol="0" anchor="t">
            <a:noAutofit/>
          </a:bodyPr>
          <a:lstStyle/>
          <a:p>
            <a:pPr algn="ctr"/>
            <a:fld id="{ACFAE94C-DC82-4696-A59C-C5D87DD822E7}" type="TxLink">
              <a:rPr lang="en-US" sz="1600" b="1" i="0" u="none" strike="noStrike">
                <a:solidFill>
                  <a:schemeClr val="bg1"/>
                </a:solidFill>
                <a:latin typeface="Calibri"/>
              </a:rPr>
              <a:pPr algn="ctr"/>
              <a:t>35</a:t>
            </a:fld>
            <a:endParaRPr lang="fr-FR" sz="16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0.40289</cdr:x>
      <cdr:y>0.43706</cdr:y>
    </cdr:from>
    <cdr:to>
      <cdr:x>0.58591</cdr:x>
      <cdr:y>0.50921</cdr:y>
    </cdr:to>
    <cdr:sp macro="" textlink="'Tableau de bord'!$Z$1">
      <cdr:nvSpPr>
        <cdr:cNvPr id="2" name="ZoneTexte 1"/>
        <cdr:cNvSpPr txBox="1"/>
      </cdr:nvSpPr>
      <cdr:spPr>
        <a:xfrm xmlns:a="http://schemas.openxmlformats.org/drawingml/2006/main">
          <a:off x="1794670" y="1394619"/>
          <a:ext cx="815296" cy="23019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fld id="{BADC8E05-E7B5-403B-9289-F1D68A0C7183}" type="TxLink">
            <a:rPr lang="en-US" sz="1400" b="0" i="0" u="none" strike="noStrike">
              <a:solidFill>
                <a:srgbClr val="000000"/>
              </a:solidFill>
              <a:latin typeface="FuturaA Hv BT" pitchFamily="34" charset="0"/>
              <a:cs typeface="Calibri"/>
            </a:rPr>
            <a:pPr algn="ctr"/>
            <a:t> </a:t>
          </a:fld>
          <a:endParaRPr lang="fr-FR" sz="1400">
            <a:latin typeface="FuturaA Hv BT" pitchFamily="34" charset="0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7"/>
  <sheetViews>
    <sheetView tabSelected="1" workbookViewId="0">
      <selection activeCell="B10" sqref="B10"/>
    </sheetView>
  </sheetViews>
  <sheetFormatPr baseColWidth="10" defaultRowHeight="15" x14ac:dyDescent="0.25"/>
  <cols>
    <col min="1" max="1" width="16.7109375" customWidth="1"/>
    <col min="2" max="2" width="18.7109375" bestFit="1" customWidth="1"/>
    <col min="3" max="5" width="17.7109375" bestFit="1" customWidth="1"/>
    <col min="23" max="23" width="18.140625" style="45" bestFit="1" customWidth="1"/>
    <col min="24" max="24" width="15.28515625" style="45" customWidth="1"/>
    <col min="25" max="25" width="11.42578125" style="45"/>
    <col min="26" max="26" width="12" style="45" bestFit="1" customWidth="1"/>
    <col min="27" max="27" width="11" style="45" bestFit="1" customWidth="1"/>
    <col min="28" max="28" width="4.5703125" style="45" customWidth="1"/>
    <col min="29" max="35" width="11.42578125" style="45"/>
  </cols>
  <sheetData>
    <row r="1" spans="1:35" x14ac:dyDescent="0.25">
      <c r="A1" t="s">
        <v>13</v>
      </c>
      <c r="W1" s="53"/>
      <c r="X1" s="53"/>
      <c r="Y1" s="53"/>
    </row>
    <row r="2" spans="1:35" x14ac:dyDescent="0.25">
      <c r="A2" s="44" t="s">
        <v>16</v>
      </c>
      <c r="W2" s="53"/>
      <c r="X2" s="53"/>
      <c r="Y2" s="53"/>
    </row>
    <row r="3" spans="1:35" x14ac:dyDescent="0.25">
      <c r="A3" s="44"/>
      <c r="W3" s="53"/>
      <c r="X3" s="53"/>
      <c r="Y3" s="53"/>
    </row>
    <row r="4" spans="1:35" x14ac:dyDescent="0.25">
      <c r="A4" t="s">
        <v>29</v>
      </c>
      <c r="B4" t="s">
        <v>30</v>
      </c>
      <c r="W4" s="53"/>
      <c r="X4" s="53"/>
      <c r="Y4" s="53"/>
    </row>
    <row r="5" spans="1:35" x14ac:dyDescent="0.25">
      <c r="A5" s="44"/>
      <c r="W5" s="53"/>
      <c r="X5" s="53"/>
      <c r="Y5" s="53"/>
    </row>
    <row r="6" spans="1:35" x14ac:dyDescent="0.25">
      <c r="A6" t="s">
        <v>42</v>
      </c>
      <c r="B6" t="s">
        <v>43</v>
      </c>
      <c r="W6" s="53"/>
      <c r="X6" s="53"/>
      <c r="Y6" s="53"/>
    </row>
    <row r="7" spans="1:35" x14ac:dyDescent="0.25">
      <c r="W7" s="65" t="s">
        <v>28</v>
      </c>
      <c r="X7" s="65"/>
      <c r="Y7" s="53"/>
      <c r="Z7" s="65" t="s">
        <v>27</v>
      </c>
      <c r="AA7" s="65"/>
      <c r="AH7">
        <v>1500</v>
      </c>
      <c r="AI7"/>
    </row>
    <row r="8" spans="1:35" x14ac:dyDescent="0.25">
      <c r="A8" t="s">
        <v>14</v>
      </c>
      <c r="B8" s="38">
        <f ca="1">LOOKUP(9^9^9,INDIRECT("'"&amp;$B$4&amp;"'!C:C"))</f>
        <v>97533949</v>
      </c>
      <c r="C8" s="38"/>
      <c r="W8" s="65"/>
      <c r="X8" s="65"/>
      <c r="Y8" s="53"/>
      <c r="Z8" s="65"/>
      <c r="AA8" s="65"/>
      <c r="AH8">
        <f>+VLOOKUP($AH$7,$AH$11:$AI$23,2)</f>
        <v>85</v>
      </c>
      <c r="AI8"/>
    </row>
    <row r="9" spans="1:35" x14ac:dyDescent="0.25">
      <c r="A9" t="s">
        <v>3</v>
      </c>
      <c r="B9" s="38">
        <f ca="1">LOOKUP(9^9^9,INDIRECT("'"&amp;$B$4&amp;"'!D:D"))</f>
        <v>2185623879</v>
      </c>
      <c r="C9" s="38"/>
      <c r="D9" s="55"/>
      <c r="W9" s="52" t="s">
        <v>26</v>
      </c>
      <c r="X9" s="48">
        <v>40</v>
      </c>
      <c r="Z9" s="48" t="s">
        <v>25</v>
      </c>
      <c r="AA9">
        <f>+VLOOKUP($AH$7,$AH$11:$AI$23,2)</f>
        <v>85</v>
      </c>
      <c r="AH9"/>
      <c r="AI9"/>
    </row>
    <row r="10" spans="1:35" x14ac:dyDescent="0.25">
      <c r="A10" t="s">
        <v>6</v>
      </c>
      <c r="B10" s="38">
        <f ca="1">LOOKUP(9^9,INDIRECT("'"&amp;$B$4&amp;"'!e5:e500"))</f>
        <v>99993419</v>
      </c>
      <c r="W10" s="51" t="s">
        <v>24</v>
      </c>
      <c r="X10" s="48">
        <v>70</v>
      </c>
      <c r="AH10"/>
      <c r="AI10"/>
    </row>
    <row r="11" spans="1:35" x14ac:dyDescent="0.25">
      <c r="A11" s="63" t="s">
        <v>44</v>
      </c>
      <c r="B11" s="64">
        <f ca="1">LOOKUP(9^9^9,INDIRECT("'"&amp;$B$4&amp;"'!F:F"))</f>
        <v>2450236135</v>
      </c>
      <c r="C11" s="40"/>
      <c r="W11" s="50" t="s">
        <v>23</v>
      </c>
      <c r="X11" s="48">
        <v>100</v>
      </c>
      <c r="AH11">
        <v>-3000</v>
      </c>
      <c r="AI11">
        <v>0</v>
      </c>
    </row>
    <row r="12" spans="1:35" x14ac:dyDescent="0.25">
      <c r="AH12">
        <f t="shared" ref="AH12:AH23" si="0">+AH11+500</f>
        <v>-2500</v>
      </c>
      <c r="AI12">
        <v>15</v>
      </c>
    </row>
    <row r="13" spans="1:35" x14ac:dyDescent="0.25">
      <c r="AH13">
        <f t="shared" si="0"/>
        <v>-2000</v>
      </c>
      <c r="AI13">
        <v>25</v>
      </c>
    </row>
    <row r="14" spans="1:35" x14ac:dyDescent="0.25">
      <c r="W14" s="65" t="s">
        <v>22</v>
      </c>
      <c r="X14" s="65"/>
      <c r="AH14">
        <f t="shared" si="0"/>
        <v>-1500</v>
      </c>
      <c r="AI14">
        <v>30</v>
      </c>
    </row>
    <row r="15" spans="1:35" x14ac:dyDescent="0.25">
      <c r="W15" s="65"/>
      <c r="X15" s="65"/>
      <c r="AH15">
        <f t="shared" si="0"/>
        <v>-1000</v>
      </c>
      <c r="AI15">
        <v>35</v>
      </c>
    </row>
    <row r="16" spans="1:35" x14ac:dyDescent="0.25">
      <c r="W16" s="49" t="s">
        <v>21</v>
      </c>
      <c r="X16" s="48">
        <v>1.3</v>
      </c>
      <c r="AH16">
        <f t="shared" si="0"/>
        <v>-500</v>
      </c>
      <c r="AI16">
        <v>40</v>
      </c>
    </row>
    <row r="17" spans="23:35" x14ac:dyDescent="0.25">
      <c r="AH17">
        <f t="shared" si="0"/>
        <v>0</v>
      </c>
      <c r="AI17">
        <v>50</v>
      </c>
    </row>
    <row r="18" spans="23:35" x14ac:dyDescent="0.25">
      <c r="AH18">
        <f t="shared" si="0"/>
        <v>500</v>
      </c>
      <c r="AI18">
        <v>70</v>
      </c>
    </row>
    <row r="19" spans="23:35" x14ac:dyDescent="0.25">
      <c r="AH19">
        <f t="shared" si="0"/>
        <v>1000</v>
      </c>
      <c r="AI19">
        <v>80</v>
      </c>
    </row>
    <row r="20" spans="23:35" x14ac:dyDescent="0.25">
      <c r="AH20">
        <f t="shared" si="0"/>
        <v>1500</v>
      </c>
      <c r="AI20">
        <v>85</v>
      </c>
    </row>
    <row r="21" spans="23:35" x14ac:dyDescent="0.25">
      <c r="W21" s="65" t="s">
        <v>20</v>
      </c>
      <c r="X21" s="65"/>
      <c r="Y21" s="65"/>
      <c r="AH21">
        <f t="shared" si="0"/>
        <v>2000</v>
      </c>
      <c r="AI21">
        <v>90</v>
      </c>
    </row>
    <row r="22" spans="23:35" x14ac:dyDescent="0.25">
      <c r="W22" s="65"/>
      <c r="X22" s="65"/>
      <c r="Y22" s="65"/>
      <c r="AH22">
        <f t="shared" si="0"/>
        <v>2500</v>
      </c>
      <c r="AI22">
        <v>95</v>
      </c>
    </row>
    <row r="23" spans="23:35" x14ac:dyDescent="0.25">
      <c r="W23" s="47" t="s">
        <v>19</v>
      </c>
      <c r="X23" s="47" t="s">
        <v>18</v>
      </c>
      <c r="Y23" s="47" t="s">
        <v>17</v>
      </c>
      <c r="AH23">
        <f t="shared" si="0"/>
        <v>3000</v>
      </c>
      <c r="AI23">
        <v>100</v>
      </c>
    </row>
    <row r="24" spans="23:35" x14ac:dyDescent="0.25">
      <c r="W24" s="46">
        <f>X9</f>
        <v>40</v>
      </c>
      <c r="X24" s="46">
        <f>W24</f>
        <v>40</v>
      </c>
      <c r="Y24" s="46">
        <f>AA9-X16</f>
        <v>83.7</v>
      </c>
    </row>
    <row r="25" spans="23:35" x14ac:dyDescent="0.25">
      <c r="W25" s="46">
        <f>X10-X9</f>
        <v>30</v>
      </c>
      <c r="X25" s="46">
        <f>W25</f>
        <v>30</v>
      </c>
      <c r="Y25" s="46">
        <f>X16</f>
        <v>1.3</v>
      </c>
    </row>
    <row r="26" spans="23:35" x14ac:dyDescent="0.25">
      <c r="W26" s="46">
        <f>X11-X10</f>
        <v>30</v>
      </c>
      <c r="X26" s="46">
        <f>W26</f>
        <v>30</v>
      </c>
      <c r="Y26" s="46">
        <f>X27-Y24-Y25</f>
        <v>14.999999999999996</v>
      </c>
    </row>
    <row r="27" spans="23:35" x14ac:dyDescent="0.25">
      <c r="W27" s="46">
        <f>SUM(W24:W26)</f>
        <v>100</v>
      </c>
      <c r="X27" s="46">
        <f>SUM(X24:X26)</f>
        <v>100</v>
      </c>
      <c r="Y27" s="46">
        <f>SUM(Y24:Y26)</f>
        <v>100</v>
      </c>
    </row>
  </sheetData>
  <mergeCells count="4">
    <mergeCell ref="W7:X8"/>
    <mergeCell ref="Z7:AA8"/>
    <mergeCell ref="W14:X15"/>
    <mergeCell ref="W21:Y22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Feuil2!$A$1:$A$12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6"/>
  <sheetViews>
    <sheetView showGridLines="0" topLeftCell="A16" zoomScale="85" zoomScaleNormal="85" workbookViewId="0">
      <selection activeCell="F36" sqref="F36"/>
    </sheetView>
  </sheetViews>
  <sheetFormatPr baseColWidth="10" defaultRowHeight="15" x14ac:dyDescent="0.25"/>
  <cols>
    <col min="1" max="1" width="2.5703125" bestFit="1" customWidth="1"/>
    <col min="2" max="2" width="8.42578125" customWidth="1"/>
    <col min="3" max="3" width="18.5703125" bestFit="1" customWidth="1"/>
    <col min="4" max="4" width="18.85546875" style="59" customWidth="1"/>
    <col min="5" max="5" width="19" bestFit="1" customWidth="1"/>
    <col min="6" max="8" width="17.7109375" customWidth="1"/>
    <col min="9" max="9" width="18.7109375" bestFit="1" customWidth="1"/>
    <col min="10" max="11" width="16.28515625" bestFit="1" customWidth="1"/>
    <col min="12" max="12" width="17.7109375" customWidth="1"/>
    <col min="13" max="13" width="7.28515625" hidden="1" customWidth="1"/>
    <col min="14" max="14" width="16.28515625" bestFit="1" customWidth="1"/>
    <col min="15" max="15" width="16.42578125" bestFit="1" customWidth="1"/>
    <col min="16" max="18" width="16.28515625" bestFit="1" customWidth="1"/>
    <col min="19" max="22" width="17.7109375" customWidth="1"/>
    <col min="23" max="23" width="18.7109375" bestFit="1" customWidth="1"/>
  </cols>
  <sheetData>
    <row r="1" spans="1:23" s="1" customFormat="1" ht="21.75" thickBot="1" x14ac:dyDescent="0.4">
      <c r="C1" s="7" t="s">
        <v>0</v>
      </c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2" spans="1:23" s="1" customFormat="1" ht="15.75" thickBot="1" x14ac:dyDescent="0.3">
      <c r="C2" s="60"/>
      <c r="D2" s="61"/>
      <c r="E2" s="61"/>
      <c r="F2" s="61"/>
      <c r="G2" s="61"/>
      <c r="H2" s="61"/>
      <c r="I2" s="61"/>
      <c r="J2" s="61"/>
      <c r="K2" s="61"/>
      <c r="L2" s="62"/>
    </row>
    <row r="3" spans="1:23" s="2" customFormat="1" ht="15.75" thickBot="1" x14ac:dyDescent="0.3">
      <c r="A3" s="8"/>
      <c r="B3" s="67" t="s">
        <v>1</v>
      </c>
      <c r="C3" s="69" t="s">
        <v>2</v>
      </c>
      <c r="D3" s="71" t="s">
        <v>3</v>
      </c>
      <c r="E3" s="69" t="s">
        <v>6</v>
      </c>
      <c r="F3" s="73" t="s">
        <v>5</v>
      </c>
      <c r="G3" s="74"/>
      <c r="H3" s="74"/>
      <c r="I3" s="74"/>
      <c r="J3" s="74"/>
      <c r="K3" s="74"/>
      <c r="L3" s="75"/>
      <c r="M3" s="66" t="s">
        <v>15</v>
      </c>
    </row>
    <row r="4" spans="1:23" s="2" customFormat="1" ht="15.75" thickBot="1" x14ac:dyDescent="0.3">
      <c r="A4" s="8"/>
      <c r="B4" s="68"/>
      <c r="C4" s="70"/>
      <c r="D4" s="72"/>
      <c r="E4" s="70"/>
      <c r="F4" s="3" t="s">
        <v>7</v>
      </c>
      <c r="G4" s="3" t="s">
        <v>10</v>
      </c>
      <c r="H4" s="3" t="s">
        <v>8</v>
      </c>
      <c r="I4" s="3" t="s">
        <v>11</v>
      </c>
      <c r="J4" s="3" t="s">
        <v>9</v>
      </c>
      <c r="K4" s="3" t="s">
        <v>12</v>
      </c>
      <c r="L4" s="3" t="s">
        <v>4</v>
      </c>
      <c r="M4" s="66"/>
    </row>
    <row r="5" spans="1:23" s="1" customFormat="1" x14ac:dyDescent="0.25">
      <c r="A5" s="11">
        <f>+WEEKDAY(B5,2)</f>
        <v>5</v>
      </c>
      <c r="B5" s="4">
        <v>44197</v>
      </c>
      <c r="C5" s="18">
        <v>1369010754</v>
      </c>
      <c r="D5" s="56">
        <v>2212536172</v>
      </c>
      <c r="E5" s="20">
        <v>1369010754</v>
      </c>
      <c r="F5" s="20"/>
      <c r="G5" s="20"/>
      <c r="H5" s="20"/>
      <c r="I5" s="20"/>
      <c r="J5" s="20"/>
      <c r="K5" s="20"/>
      <c r="L5" s="21"/>
      <c r="M5" s="39">
        <f>+IF(C5&lt;&gt;0,1,0)</f>
        <v>1</v>
      </c>
      <c r="N5" s="2"/>
    </row>
    <row r="6" spans="1:23" s="1" customFormat="1" x14ac:dyDescent="0.25">
      <c r="A6" s="12">
        <f t="shared" ref="A6:A35" si="0">+WEEKDAY(B6,2)</f>
        <v>6</v>
      </c>
      <c r="B6" s="5">
        <f>+B5+1</f>
        <v>44198</v>
      </c>
      <c r="C6" s="17">
        <v>1369010754</v>
      </c>
      <c r="D6" s="57">
        <v>2212536172</v>
      </c>
      <c r="E6" s="22">
        <v>1369010754</v>
      </c>
      <c r="F6" s="22"/>
      <c r="G6" s="22"/>
      <c r="H6" s="22"/>
      <c r="I6" s="22"/>
      <c r="J6" s="22"/>
      <c r="K6" s="22"/>
      <c r="L6" s="23"/>
      <c r="M6" s="39">
        <f t="shared" ref="M6:M35" si="1">+IF(C6&lt;&gt;0,1,0)</f>
        <v>1</v>
      </c>
      <c r="O6" s="39"/>
    </row>
    <row r="7" spans="1:23" s="1" customFormat="1" x14ac:dyDescent="0.25">
      <c r="A7" s="12">
        <f t="shared" si="0"/>
        <v>7</v>
      </c>
      <c r="B7" s="6">
        <f t="shared" ref="B7:B33" si="2">+B6+1</f>
        <v>44199</v>
      </c>
      <c r="C7" s="24">
        <v>1369010754</v>
      </c>
      <c r="D7" s="58">
        <v>2212536172</v>
      </c>
      <c r="E7" s="19">
        <v>1369010754</v>
      </c>
      <c r="F7" s="19"/>
      <c r="G7" s="19"/>
      <c r="H7" s="19"/>
      <c r="I7" s="19"/>
      <c r="J7" s="19"/>
      <c r="K7" s="19"/>
      <c r="L7" s="25"/>
      <c r="M7" s="39">
        <f t="shared" si="1"/>
        <v>1</v>
      </c>
    </row>
    <row r="8" spans="1:23" s="1" customFormat="1" x14ac:dyDescent="0.25">
      <c r="A8" s="12">
        <f t="shared" si="0"/>
        <v>1</v>
      </c>
      <c r="B8" s="5">
        <f t="shared" si="2"/>
        <v>44200</v>
      </c>
      <c r="C8" s="17">
        <v>1382087099</v>
      </c>
      <c r="D8" s="57">
        <v>2146429205</v>
      </c>
      <c r="E8" s="22">
        <v>-1358416884</v>
      </c>
      <c r="F8" s="22"/>
      <c r="G8" s="22"/>
      <c r="H8" s="22"/>
      <c r="I8" s="22"/>
      <c r="J8" s="22"/>
      <c r="K8" s="22"/>
      <c r="L8" s="23"/>
      <c r="M8" s="39">
        <f t="shared" si="1"/>
        <v>1</v>
      </c>
      <c r="O8" s="39"/>
    </row>
    <row r="9" spans="1:23" s="1" customFormat="1" x14ac:dyDescent="0.25">
      <c r="A9" s="12">
        <f t="shared" si="0"/>
        <v>2</v>
      </c>
      <c r="B9" s="6">
        <f t="shared" si="2"/>
        <v>44201</v>
      </c>
      <c r="C9" s="24">
        <v>1288887128</v>
      </c>
      <c r="D9" s="58">
        <v>1812856122</v>
      </c>
      <c r="E9" s="19">
        <v>-1274071208</v>
      </c>
      <c r="F9" s="19"/>
      <c r="G9" s="19"/>
      <c r="H9" s="19"/>
      <c r="I9" s="19"/>
      <c r="J9" s="19"/>
      <c r="K9" s="19"/>
      <c r="L9" s="25"/>
      <c r="M9" s="39">
        <f t="shared" si="1"/>
        <v>1</v>
      </c>
      <c r="N9" s="41"/>
      <c r="O9" s="39"/>
    </row>
    <row r="10" spans="1:23" s="1" customFormat="1" x14ac:dyDescent="0.25">
      <c r="A10" s="12">
        <f t="shared" si="0"/>
        <v>3</v>
      </c>
      <c r="B10" s="5">
        <f t="shared" si="2"/>
        <v>44202</v>
      </c>
      <c r="C10" s="17">
        <v>1085291403</v>
      </c>
      <c r="D10" s="57">
        <v>2016451847</v>
      </c>
      <c r="E10" s="22">
        <v>-1073220283</v>
      </c>
      <c r="F10" s="22"/>
      <c r="G10" s="22"/>
      <c r="H10" s="22"/>
      <c r="I10" s="22"/>
      <c r="J10" s="22"/>
      <c r="K10" s="22"/>
      <c r="L10" s="23"/>
      <c r="M10" s="39">
        <f t="shared" si="1"/>
        <v>1</v>
      </c>
      <c r="N10" s="41"/>
      <c r="O10" s="39"/>
    </row>
    <row r="11" spans="1:23" s="1" customFormat="1" x14ac:dyDescent="0.25">
      <c r="A11" s="12">
        <f t="shared" si="0"/>
        <v>4</v>
      </c>
      <c r="B11" s="6">
        <f t="shared" si="2"/>
        <v>44203</v>
      </c>
      <c r="C11" s="24">
        <v>-841645086</v>
      </c>
      <c r="D11" s="58">
        <v>2260098164</v>
      </c>
      <c r="E11" s="19">
        <v>-832988916</v>
      </c>
      <c r="F11" s="19"/>
      <c r="G11" s="19"/>
      <c r="H11" s="19"/>
      <c r="I11" s="19"/>
      <c r="J11" s="19"/>
      <c r="K11" s="19"/>
      <c r="L11" s="25"/>
      <c r="M11" s="39">
        <f t="shared" si="1"/>
        <v>1</v>
      </c>
      <c r="N11" s="41"/>
      <c r="O11" s="43"/>
    </row>
    <row r="12" spans="1:23" s="1" customFormat="1" x14ac:dyDescent="0.25">
      <c r="A12" s="12">
        <f t="shared" si="0"/>
        <v>5</v>
      </c>
      <c r="B12" s="5">
        <f t="shared" si="2"/>
        <v>44204</v>
      </c>
      <c r="C12" s="17">
        <v>-1059439676</v>
      </c>
      <c r="D12" s="57">
        <v>2042303574</v>
      </c>
      <c r="E12" s="22">
        <v>-1056890006</v>
      </c>
      <c r="F12" s="22"/>
      <c r="G12" s="22"/>
      <c r="H12" s="22"/>
      <c r="I12" s="22"/>
      <c r="J12" s="22"/>
      <c r="K12" s="22"/>
      <c r="L12" s="23"/>
      <c r="M12" s="39">
        <f t="shared" si="1"/>
        <v>1</v>
      </c>
    </row>
    <row r="13" spans="1:23" s="1" customFormat="1" x14ac:dyDescent="0.25">
      <c r="A13" s="12">
        <f t="shared" si="0"/>
        <v>6</v>
      </c>
      <c r="B13" s="6">
        <f t="shared" si="2"/>
        <v>44205</v>
      </c>
      <c r="C13" s="24">
        <v>-1059439676</v>
      </c>
      <c r="D13" s="58">
        <v>2042303574</v>
      </c>
      <c r="E13" s="19">
        <v>-1056890006</v>
      </c>
      <c r="F13" s="19"/>
      <c r="G13" s="19"/>
      <c r="H13" s="19"/>
      <c r="I13" s="19"/>
      <c r="J13" s="19"/>
      <c r="K13" s="19"/>
      <c r="L13" s="25"/>
      <c r="M13" s="39">
        <f t="shared" si="1"/>
        <v>1</v>
      </c>
    </row>
    <row r="14" spans="1:23" s="1" customFormat="1" x14ac:dyDescent="0.25">
      <c r="A14" s="12">
        <f t="shared" si="0"/>
        <v>7</v>
      </c>
      <c r="B14" s="5">
        <f t="shared" si="2"/>
        <v>44206</v>
      </c>
      <c r="C14" s="17">
        <v>-1059439676</v>
      </c>
      <c r="D14" s="57">
        <v>2042303574</v>
      </c>
      <c r="E14" s="22">
        <v>-1056890006</v>
      </c>
      <c r="F14" s="22"/>
      <c r="G14" s="22"/>
      <c r="H14" s="22"/>
      <c r="I14" s="22"/>
      <c r="J14" s="22"/>
      <c r="K14" s="22"/>
      <c r="L14" s="23"/>
      <c r="M14" s="39">
        <f t="shared" si="1"/>
        <v>1</v>
      </c>
    </row>
    <row r="15" spans="1:23" s="1" customFormat="1" x14ac:dyDescent="0.25">
      <c r="A15" s="12">
        <f t="shared" si="0"/>
        <v>1</v>
      </c>
      <c r="B15" s="6">
        <f t="shared" si="2"/>
        <v>44207</v>
      </c>
      <c r="C15" s="24">
        <v>-894114457</v>
      </c>
      <c r="D15" s="58">
        <v>2207628793</v>
      </c>
      <c r="E15" s="19">
        <v>-884370282</v>
      </c>
      <c r="F15" s="19"/>
      <c r="G15" s="19"/>
      <c r="H15" s="19"/>
      <c r="I15" s="19"/>
      <c r="J15" s="19"/>
      <c r="K15" s="19"/>
      <c r="L15" s="25"/>
      <c r="M15" s="39">
        <f t="shared" si="1"/>
        <v>1</v>
      </c>
    </row>
    <row r="16" spans="1:23" s="1" customFormat="1" x14ac:dyDescent="0.25">
      <c r="A16" s="12">
        <f t="shared" si="0"/>
        <v>2</v>
      </c>
      <c r="B16" s="5">
        <f t="shared" si="2"/>
        <v>44208</v>
      </c>
      <c r="C16" s="17">
        <v>-194447443</v>
      </c>
      <c r="D16" s="57">
        <v>2907295807</v>
      </c>
      <c r="E16" s="22">
        <v>-188934728</v>
      </c>
      <c r="F16" s="22"/>
      <c r="G16" s="22"/>
      <c r="H16" s="22"/>
      <c r="I16" s="22"/>
      <c r="J16" s="22"/>
      <c r="K16" s="22"/>
      <c r="L16" s="23"/>
      <c r="M16" s="39">
        <f t="shared" si="1"/>
        <v>1</v>
      </c>
    </row>
    <row r="17" spans="1:15" s="1" customFormat="1" x14ac:dyDescent="0.25">
      <c r="A17" s="12">
        <f t="shared" si="0"/>
        <v>3</v>
      </c>
      <c r="B17" s="6">
        <f t="shared" si="2"/>
        <v>44209</v>
      </c>
      <c r="C17" s="24">
        <v>-14308745040</v>
      </c>
      <c r="D17" s="58">
        <v>3045316894</v>
      </c>
      <c r="E17" s="19">
        <v>-1425806454</v>
      </c>
      <c r="F17" s="19"/>
      <c r="G17" s="19"/>
      <c r="H17" s="19"/>
      <c r="I17" s="19"/>
      <c r="J17" s="19"/>
      <c r="K17" s="19"/>
      <c r="L17" s="25"/>
      <c r="M17" s="39">
        <f t="shared" si="1"/>
        <v>1</v>
      </c>
    </row>
    <row r="18" spans="1:15" s="1" customFormat="1" x14ac:dyDescent="0.25">
      <c r="A18" s="12">
        <f t="shared" si="0"/>
        <v>4</v>
      </c>
      <c r="B18" s="5">
        <f t="shared" si="2"/>
        <v>44210</v>
      </c>
      <c r="C18" s="17">
        <v>-1178247024</v>
      </c>
      <c r="D18" s="57">
        <v>2881192010</v>
      </c>
      <c r="E18" s="22">
        <v>-1166567974</v>
      </c>
      <c r="F18" s="22"/>
      <c r="G18" s="22"/>
      <c r="H18" s="22"/>
      <c r="I18" s="22"/>
      <c r="J18" s="22"/>
      <c r="K18" s="22"/>
      <c r="L18" s="23"/>
      <c r="M18" s="39">
        <f t="shared" si="1"/>
        <v>1</v>
      </c>
    </row>
    <row r="19" spans="1:15" s="1" customFormat="1" x14ac:dyDescent="0.25">
      <c r="A19" s="12">
        <f t="shared" si="0"/>
        <v>5</v>
      </c>
      <c r="B19" s="6">
        <f t="shared" si="2"/>
        <v>44211</v>
      </c>
      <c r="C19" s="24">
        <v>-1087577542</v>
      </c>
      <c r="D19" s="58">
        <v>2971861492</v>
      </c>
      <c r="E19" s="19">
        <v>-1072343774</v>
      </c>
      <c r="F19" s="19"/>
      <c r="G19" s="19"/>
      <c r="H19" s="19"/>
      <c r="I19" s="19"/>
      <c r="J19" s="19"/>
      <c r="K19" s="19"/>
      <c r="L19" s="25"/>
      <c r="M19" s="39">
        <f t="shared" si="1"/>
        <v>1</v>
      </c>
    </row>
    <row r="20" spans="1:15" s="1" customFormat="1" x14ac:dyDescent="0.25">
      <c r="A20" s="12">
        <f t="shared" si="0"/>
        <v>6</v>
      </c>
      <c r="B20" s="5">
        <f t="shared" si="2"/>
        <v>44212</v>
      </c>
      <c r="C20" s="17">
        <v>-1087577542</v>
      </c>
      <c r="D20" s="57">
        <v>2971861492</v>
      </c>
      <c r="E20" s="22">
        <v>-1072343774</v>
      </c>
      <c r="F20" s="22"/>
      <c r="G20" s="22"/>
      <c r="H20" s="22"/>
      <c r="I20" s="22"/>
      <c r="J20" s="22"/>
      <c r="K20" s="22"/>
      <c r="L20" s="23"/>
      <c r="M20" s="39">
        <f t="shared" si="1"/>
        <v>1</v>
      </c>
    </row>
    <row r="21" spans="1:15" s="1" customFormat="1" x14ac:dyDescent="0.25">
      <c r="A21" s="12">
        <f t="shared" si="0"/>
        <v>7</v>
      </c>
      <c r="B21" s="6">
        <f t="shared" si="2"/>
        <v>44213</v>
      </c>
      <c r="C21" s="24">
        <v>-1087577542</v>
      </c>
      <c r="D21" s="58">
        <v>2971861492</v>
      </c>
      <c r="E21" s="19">
        <v>-1072343774</v>
      </c>
      <c r="F21" s="19"/>
      <c r="G21" s="19"/>
      <c r="H21" s="19"/>
      <c r="I21" s="19"/>
      <c r="J21" s="19"/>
      <c r="K21" s="19"/>
      <c r="L21" s="25"/>
      <c r="M21" s="39">
        <f t="shared" si="1"/>
        <v>1</v>
      </c>
    </row>
    <row r="22" spans="1:15" s="1" customFormat="1" x14ac:dyDescent="0.25">
      <c r="A22" s="12">
        <f t="shared" si="0"/>
        <v>1</v>
      </c>
      <c r="B22" s="5">
        <f t="shared" si="2"/>
        <v>44214</v>
      </c>
      <c r="C22" s="17">
        <v>-1048537323</v>
      </c>
      <c r="D22" s="57">
        <v>3010901711</v>
      </c>
      <c r="E22" s="22">
        <v>-1034761808</v>
      </c>
      <c r="F22" s="22"/>
      <c r="G22" s="22"/>
      <c r="H22" s="22"/>
      <c r="I22" s="22"/>
      <c r="J22" s="22"/>
      <c r="K22" s="22"/>
      <c r="L22" s="23"/>
      <c r="M22" s="39">
        <f t="shared" si="1"/>
        <v>1</v>
      </c>
      <c r="O22" s="39"/>
    </row>
    <row r="23" spans="1:15" s="1" customFormat="1" x14ac:dyDescent="0.25">
      <c r="A23" s="12">
        <f t="shared" si="0"/>
        <v>2</v>
      </c>
      <c r="B23" s="6">
        <f t="shared" si="2"/>
        <v>44215</v>
      </c>
      <c r="C23" s="24">
        <v>-1085941473</v>
      </c>
      <c r="D23" s="58">
        <v>2973497561</v>
      </c>
      <c r="E23" s="19">
        <v>-1074976398</v>
      </c>
      <c r="F23" s="19"/>
      <c r="G23" s="19"/>
      <c r="H23" s="19"/>
      <c r="I23" s="19"/>
      <c r="J23" s="19"/>
      <c r="K23" s="19"/>
      <c r="L23" s="25"/>
      <c r="M23" s="39">
        <f t="shared" si="1"/>
        <v>1</v>
      </c>
    </row>
    <row r="24" spans="1:15" s="1" customFormat="1" x14ac:dyDescent="0.25">
      <c r="A24" s="12">
        <f t="shared" si="0"/>
        <v>3</v>
      </c>
      <c r="B24" s="5">
        <f t="shared" si="2"/>
        <v>44216</v>
      </c>
      <c r="C24" s="17">
        <v>-868162751</v>
      </c>
      <c r="D24" s="57">
        <v>3191276283</v>
      </c>
      <c r="E24" s="22">
        <v>-859941641</v>
      </c>
      <c r="F24" s="22"/>
      <c r="G24" s="22"/>
      <c r="H24" s="22"/>
      <c r="I24" s="22"/>
      <c r="J24" s="22"/>
      <c r="K24" s="22"/>
      <c r="L24" s="23"/>
      <c r="M24" s="39">
        <f t="shared" si="1"/>
        <v>1</v>
      </c>
    </row>
    <row r="25" spans="1:15" s="1" customFormat="1" x14ac:dyDescent="0.25">
      <c r="A25" s="12">
        <f t="shared" si="0"/>
        <v>4</v>
      </c>
      <c r="B25" s="6">
        <f t="shared" si="2"/>
        <v>44217</v>
      </c>
      <c r="C25" s="24">
        <v>-679612519</v>
      </c>
      <c r="D25" s="58">
        <v>3379826515</v>
      </c>
      <c r="E25" s="19">
        <v>-674937464</v>
      </c>
      <c r="F25" s="19"/>
      <c r="G25" s="19"/>
      <c r="H25" s="19"/>
      <c r="I25" s="19"/>
      <c r="J25" s="19"/>
      <c r="K25" s="19"/>
      <c r="L25" s="25"/>
      <c r="M25" s="39">
        <f t="shared" si="1"/>
        <v>1</v>
      </c>
    </row>
    <row r="26" spans="1:15" s="1" customFormat="1" x14ac:dyDescent="0.25">
      <c r="A26" s="12">
        <f t="shared" si="0"/>
        <v>5</v>
      </c>
      <c r="B26" s="5">
        <f t="shared" si="2"/>
        <v>44218</v>
      </c>
      <c r="C26" s="17">
        <v>-365386670</v>
      </c>
      <c r="D26" s="57">
        <v>3694052364</v>
      </c>
      <c r="E26" s="22">
        <v>-351997620</v>
      </c>
      <c r="F26" s="22"/>
      <c r="G26" s="22"/>
      <c r="H26" s="22"/>
      <c r="I26" s="22"/>
      <c r="J26" s="22"/>
      <c r="K26" s="22"/>
      <c r="L26" s="23"/>
      <c r="M26" s="39">
        <f t="shared" si="1"/>
        <v>1</v>
      </c>
    </row>
    <row r="27" spans="1:15" s="1" customFormat="1" x14ac:dyDescent="0.25">
      <c r="A27" s="12">
        <f t="shared" si="0"/>
        <v>6</v>
      </c>
      <c r="B27" s="6">
        <f t="shared" si="2"/>
        <v>44219</v>
      </c>
      <c r="C27" s="24">
        <v>-365386670</v>
      </c>
      <c r="D27" s="58">
        <v>3694052364</v>
      </c>
      <c r="E27" s="19">
        <v>-351997620</v>
      </c>
      <c r="F27" s="19"/>
      <c r="G27" s="19"/>
      <c r="H27" s="19"/>
      <c r="I27" s="19"/>
      <c r="J27" s="19"/>
      <c r="K27" s="19"/>
      <c r="L27" s="25"/>
      <c r="M27" s="39">
        <f t="shared" si="1"/>
        <v>1</v>
      </c>
    </row>
    <row r="28" spans="1:15" s="1" customFormat="1" x14ac:dyDescent="0.25">
      <c r="A28" s="12">
        <f t="shared" si="0"/>
        <v>7</v>
      </c>
      <c r="B28" s="5">
        <f t="shared" si="2"/>
        <v>44220</v>
      </c>
      <c r="C28" s="17">
        <v>-365386670</v>
      </c>
      <c r="D28" s="57">
        <v>3694052364</v>
      </c>
      <c r="E28" s="22">
        <v>-351997620</v>
      </c>
      <c r="F28" s="22"/>
      <c r="G28" s="22"/>
      <c r="H28" s="22"/>
      <c r="I28" s="22"/>
      <c r="J28" s="22"/>
      <c r="K28" s="22"/>
      <c r="L28" s="23"/>
      <c r="M28" s="39">
        <f t="shared" si="1"/>
        <v>1</v>
      </c>
    </row>
    <row r="29" spans="1:15" s="1" customFormat="1" x14ac:dyDescent="0.25">
      <c r="A29" s="12">
        <f t="shared" si="0"/>
        <v>1</v>
      </c>
      <c r="B29" s="6">
        <f t="shared" si="2"/>
        <v>44221</v>
      </c>
      <c r="C29" s="24">
        <v>-197202977</v>
      </c>
      <c r="D29" s="58">
        <v>3862236057</v>
      </c>
      <c r="E29" s="19">
        <v>-186909347</v>
      </c>
      <c r="F29" s="19"/>
      <c r="G29" s="19"/>
      <c r="H29" s="19"/>
      <c r="I29" s="19"/>
      <c r="J29" s="19"/>
      <c r="K29" s="19"/>
      <c r="L29" s="25"/>
      <c r="M29" s="39">
        <f t="shared" si="1"/>
        <v>1</v>
      </c>
    </row>
    <row r="30" spans="1:15" s="1" customFormat="1" x14ac:dyDescent="0.25">
      <c r="A30" s="12">
        <f t="shared" si="0"/>
        <v>2</v>
      </c>
      <c r="B30" s="5">
        <f t="shared" si="2"/>
        <v>44222</v>
      </c>
      <c r="C30" s="17">
        <v>-6964292</v>
      </c>
      <c r="D30" s="57">
        <v>2501897316</v>
      </c>
      <c r="E30" s="22">
        <v>2277688</v>
      </c>
      <c r="F30" s="22"/>
      <c r="G30" s="22"/>
      <c r="H30" s="22"/>
      <c r="I30" s="22"/>
      <c r="J30" s="22"/>
      <c r="K30" s="22"/>
      <c r="L30" s="23"/>
      <c r="M30" s="39">
        <f t="shared" si="1"/>
        <v>1</v>
      </c>
    </row>
    <row r="31" spans="1:15" s="1" customFormat="1" x14ac:dyDescent="0.25">
      <c r="A31" s="12">
        <f t="shared" si="0"/>
        <v>3</v>
      </c>
      <c r="B31" s="6">
        <f t="shared" si="2"/>
        <v>44223</v>
      </c>
      <c r="C31" s="24">
        <v>34449541</v>
      </c>
      <c r="D31" s="58">
        <v>2543311149</v>
      </c>
      <c r="E31" s="19">
        <v>48099396</v>
      </c>
      <c r="F31" s="19"/>
      <c r="G31" s="19"/>
      <c r="H31" s="19"/>
      <c r="I31" s="19"/>
      <c r="J31" s="19"/>
      <c r="K31" s="19"/>
      <c r="L31" s="25"/>
      <c r="M31" s="39">
        <f t="shared" si="1"/>
        <v>1</v>
      </c>
    </row>
    <row r="32" spans="1:15" s="1" customFormat="1" x14ac:dyDescent="0.25">
      <c r="A32" s="12">
        <f t="shared" si="0"/>
        <v>4</v>
      </c>
      <c r="B32" s="5">
        <f t="shared" si="2"/>
        <v>44224</v>
      </c>
      <c r="C32" s="17">
        <v>10271051</v>
      </c>
      <c r="D32" s="57">
        <v>2519132659</v>
      </c>
      <c r="E32" s="22">
        <v>19367071</v>
      </c>
      <c r="F32" s="22"/>
      <c r="G32" s="22"/>
      <c r="H32" s="22"/>
      <c r="I32" s="22"/>
      <c r="J32" s="22"/>
      <c r="K32" s="22"/>
      <c r="L32" s="23"/>
      <c r="M32" s="39">
        <f t="shared" si="1"/>
        <v>1</v>
      </c>
    </row>
    <row r="33" spans="1:13" s="1" customFormat="1" x14ac:dyDescent="0.25">
      <c r="A33" s="12">
        <f t="shared" si="0"/>
        <v>5</v>
      </c>
      <c r="B33" s="6">
        <f t="shared" si="2"/>
        <v>44225</v>
      </c>
      <c r="C33" s="24">
        <v>97533943</v>
      </c>
      <c r="D33" s="58">
        <v>2185623879</v>
      </c>
      <c r="E33" s="19">
        <v>99993413</v>
      </c>
      <c r="F33" s="19"/>
      <c r="G33" s="19"/>
      <c r="H33" s="19"/>
      <c r="I33" s="19"/>
      <c r="J33" s="19"/>
      <c r="K33" s="19"/>
      <c r="L33" s="25"/>
      <c r="M33" s="39">
        <f t="shared" si="1"/>
        <v>1</v>
      </c>
    </row>
    <row r="34" spans="1:13" s="1" customFormat="1" x14ac:dyDescent="0.25">
      <c r="A34" s="12">
        <f t="shared" si="0"/>
        <v>6</v>
      </c>
      <c r="B34" s="5">
        <f>+B33+1</f>
        <v>44226</v>
      </c>
      <c r="C34" s="17">
        <v>97533943</v>
      </c>
      <c r="D34" s="57">
        <v>2185623879</v>
      </c>
      <c r="E34" s="22">
        <v>99993413</v>
      </c>
      <c r="F34" s="22"/>
      <c r="G34" s="22"/>
      <c r="H34" s="22"/>
      <c r="I34" s="22"/>
      <c r="J34" s="22"/>
      <c r="K34" s="22"/>
      <c r="L34" s="23"/>
      <c r="M34" s="39">
        <f t="shared" si="1"/>
        <v>1</v>
      </c>
    </row>
    <row r="35" spans="1:13" s="1" customFormat="1" ht="15.75" thickBot="1" x14ac:dyDescent="0.3">
      <c r="A35" s="13">
        <f t="shared" si="0"/>
        <v>7</v>
      </c>
      <c r="B35" s="10">
        <f>+B34+1</f>
        <v>44227</v>
      </c>
      <c r="C35" s="26">
        <v>97533949</v>
      </c>
      <c r="D35" s="58">
        <v>2185623879</v>
      </c>
      <c r="E35" s="27">
        <v>99993419</v>
      </c>
      <c r="F35" s="27">
        <v>2450236135</v>
      </c>
      <c r="G35" s="27"/>
      <c r="H35" s="27"/>
      <c r="I35" s="27"/>
      <c r="J35" s="27"/>
      <c r="K35" s="27"/>
      <c r="L35" s="28"/>
      <c r="M35" s="39">
        <f t="shared" si="1"/>
        <v>1</v>
      </c>
    </row>
    <row r="36" spans="1:13" s="41" customFormat="1" x14ac:dyDescent="0.25">
      <c r="B36" s="42"/>
      <c r="C36" s="43"/>
      <c r="D36" s="59"/>
      <c r="E36" s="43"/>
      <c r="F36" s="43"/>
      <c r="G36" s="43"/>
      <c r="H36" s="43"/>
      <c r="I36" s="43"/>
      <c r="J36" s="43"/>
      <c r="K36" s="43"/>
      <c r="L36" s="43"/>
      <c r="M36" s="43"/>
    </row>
  </sheetData>
  <mergeCells count="6">
    <mergeCell ref="M3:M4"/>
    <mergeCell ref="B3:B4"/>
    <mergeCell ref="C3:C4"/>
    <mergeCell ref="D3:D4"/>
    <mergeCell ref="E3:E4"/>
    <mergeCell ref="F3:L3"/>
  </mergeCells>
  <pageMargins left="0.15748031496062992" right="0.15748031496062992" top="0.15748031496062992" bottom="0.15748031496062992" header="0.31496062992125984" footer="0.31496062992125984"/>
  <pageSetup paperSize="9" scale="5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7"/>
  <sheetViews>
    <sheetView showGridLines="0" zoomScale="85" zoomScaleNormal="85" workbookViewId="0">
      <selection activeCell="D38" sqref="D38"/>
    </sheetView>
  </sheetViews>
  <sheetFormatPr baseColWidth="10" defaultRowHeight="15" x14ac:dyDescent="0.25"/>
  <cols>
    <col min="1" max="1" width="2" bestFit="1" customWidth="1"/>
    <col min="2" max="2" width="9.5703125" bestFit="1" customWidth="1"/>
    <col min="3" max="4" width="17.7109375" customWidth="1"/>
    <col min="5" max="5" width="18" bestFit="1" customWidth="1"/>
    <col min="6" max="8" width="17.7109375" customWidth="1"/>
    <col min="9" max="9" width="18.85546875" bestFit="1" customWidth="1"/>
    <col min="10" max="11" width="18" bestFit="1" customWidth="1"/>
    <col min="12" max="12" width="17.7109375" customWidth="1"/>
    <col min="13" max="13" width="7.28515625" hidden="1" customWidth="1"/>
    <col min="14" max="15" width="17.7109375" customWidth="1"/>
    <col min="16" max="16" width="18.7109375" bestFit="1" customWidth="1"/>
  </cols>
  <sheetData>
    <row r="1" spans="1:16" s="1" customFormat="1" ht="21.75" thickBot="1" x14ac:dyDescent="0.4">
      <c r="B1"/>
      <c r="C1" s="76" t="s">
        <v>0</v>
      </c>
      <c r="D1" s="77"/>
      <c r="E1" s="77"/>
      <c r="F1" s="77"/>
      <c r="G1" s="77"/>
      <c r="H1" s="77"/>
      <c r="I1" s="77"/>
      <c r="J1" s="77"/>
      <c r="K1" s="77"/>
      <c r="L1" s="77"/>
      <c r="M1" s="7"/>
      <c r="N1" s="7"/>
      <c r="O1" s="7"/>
      <c r="P1" s="7"/>
    </row>
    <row r="2" spans="1:16" s="1" customFormat="1" ht="15.75" thickBot="1" x14ac:dyDescent="0.3">
      <c r="B2"/>
      <c r="C2" s="80"/>
      <c r="D2" s="81"/>
      <c r="E2" s="81"/>
      <c r="F2" s="81"/>
      <c r="G2" s="81"/>
      <c r="H2" s="81"/>
      <c r="I2" s="81"/>
      <c r="J2" s="81"/>
      <c r="K2" s="81"/>
      <c r="L2" s="82"/>
    </row>
    <row r="3" spans="1:16" s="2" customFormat="1" ht="15.75" thickBot="1" x14ac:dyDescent="0.3">
      <c r="A3" s="14"/>
      <c r="B3" s="67" t="s">
        <v>1</v>
      </c>
      <c r="C3" s="78" t="s">
        <v>2</v>
      </c>
      <c r="D3" s="69" t="s">
        <v>3</v>
      </c>
      <c r="E3" s="69" t="s">
        <v>6</v>
      </c>
      <c r="F3" s="73" t="s">
        <v>5</v>
      </c>
      <c r="G3" s="74"/>
      <c r="H3" s="74"/>
      <c r="I3" s="74"/>
      <c r="J3" s="74"/>
      <c r="K3" s="74"/>
      <c r="L3" s="75"/>
      <c r="M3" s="66" t="s">
        <v>15</v>
      </c>
    </row>
    <row r="4" spans="1:16" s="2" customFormat="1" ht="15.75" thickBot="1" x14ac:dyDescent="0.3">
      <c r="A4" s="8"/>
      <c r="B4" s="68"/>
      <c r="C4" s="79"/>
      <c r="D4" s="70"/>
      <c r="E4" s="70"/>
      <c r="F4" s="3" t="s">
        <v>7</v>
      </c>
      <c r="G4" s="3" t="s">
        <v>10</v>
      </c>
      <c r="H4" s="3" t="s">
        <v>8</v>
      </c>
      <c r="I4" s="3" t="s">
        <v>11</v>
      </c>
      <c r="J4" s="3" t="s">
        <v>9</v>
      </c>
      <c r="K4" s="3" t="s">
        <v>12</v>
      </c>
      <c r="L4" s="3" t="s">
        <v>4</v>
      </c>
      <c r="M4" s="66"/>
    </row>
    <row r="5" spans="1:16" s="1" customFormat="1" x14ac:dyDescent="0.25">
      <c r="A5" s="9">
        <f t="shared" ref="A5:A35" si="0">IF(B5&lt;&gt;0,WEEKDAY(B5,2),"")</f>
        <v>1</v>
      </c>
      <c r="B5" s="15">
        <v>44228</v>
      </c>
      <c r="C5" s="30">
        <v>-1854035539</v>
      </c>
      <c r="D5" s="22">
        <v>2174937671</v>
      </c>
      <c r="E5" s="31">
        <v>-1842789864</v>
      </c>
      <c r="F5" s="22">
        <v>0</v>
      </c>
      <c r="G5" s="22">
        <v>0</v>
      </c>
      <c r="H5" s="22">
        <v>0</v>
      </c>
      <c r="I5" s="22">
        <v>0</v>
      </c>
      <c r="J5" s="22">
        <v>0</v>
      </c>
      <c r="K5" s="22">
        <v>0</v>
      </c>
      <c r="L5" s="23">
        <v>0</v>
      </c>
      <c r="M5" s="39">
        <f t="shared" ref="M5:M35" si="1">+IF(C5&lt;&gt;0,1,0)</f>
        <v>1</v>
      </c>
    </row>
    <row r="6" spans="1:16" s="1" customFormat="1" x14ac:dyDescent="0.25">
      <c r="A6" s="9">
        <f t="shared" si="0"/>
        <v>2</v>
      </c>
      <c r="B6" s="29">
        <f>+B5+1</f>
        <v>44229</v>
      </c>
      <c r="C6" s="32">
        <v>-1905820180</v>
      </c>
      <c r="D6" s="19">
        <v>2123153030</v>
      </c>
      <c r="E6" s="33">
        <v>-1898099620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  <c r="L6" s="25">
        <v>0</v>
      </c>
      <c r="M6" s="39">
        <f t="shared" si="1"/>
        <v>1</v>
      </c>
    </row>
    <row r="7" spans="1:16" s="1" customFormat="1" x14ac:dyDescent="0.25">
      <c r="A7" s="9">
        <f t="shared" si="0"/>
        <v>3</v>
      </c>
      <c r="B7" s="15">
        <f>+B6+1</f>
        <v>44230</v>
      </c>
      <c r="C7" s="30">
        <v>-1428751041</v>
      </c>
      <c r="D7" s="22">
        <v>2600222169</v>
      </c>
      <c r="E7" s="31">
        <v>-1408692401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3">
        <v>0</v>
      </c>
      <c r="M7" s="39">
        <f t="shared" si="1"/>
        <v>1</v>
      </c>
    </row>
    <row r="8" spans="1:16" s="1" customFormat="1" x14ac:dyDescent="0.25">
      <c r="A8" s="9">
        <f t="shared" si="0"/>
        <v>4</v>
      </c>
      <c r="B8" s="29">
        <f t="shared" ref="B8:B31" si="2">+B7+1</f>
        <v>44231</v>
      </c>
      <c r="C8" s="32">
        <v>-1287563208</v>
      </c>
      <c r="D8" s="19">
        <v>1161777707</v>
      </c>
      <c r="E8" s="33">
        <v>-1280806313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25">
        <v>0</v>
      </c>
      <c r="M8" s="39">
        <f t="shared" si="1"/>
        <v>1</v>
      </c>
    </row>
    <row r="9" spans="1:16" s="1" customFormat="1" x14ac:dyDescent="0.25">
      <c r="A9" s="9">
        <f t="shared" si="0"/>
        <v>5</v>
      </c>
      <c r="B9" s="15">
        <f t="shared" si="2"/>
        <v>44232</v>
      </c>
      <c r="C9" s="30">
        <v>-1248537780</v>
      </c>
      <c r="D9" s="22">
        <v>1200803135</v>
      </c>
      <c r="E9" s="31">
        <v>-1230790390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3">
        <v>0</v>
      </c>
      <c r="M9" s="39">
        <f t="shared" si="1"/>
        <v>1</v>
      </c>
    </row>
    <row r="10" spans="1:16" s="1" customFormat="1" x14ac:dyDescent="0.25">
      <c r="A10" s="9">
        <f t="shared" si="0"/>
        <v>6</v>
      </c>
      <c r="B10" s="29">
        <f t="shared" si="2"/>
        <v>44233</v>
      </c>
      <c r="C10" s="32">
        <f>+C9</f>
        <v>-1248537780</v>
      </c>
      <c r="D10" s="19">
        <v>1200803135</v>
      </c>
      <c r="E10" s="33">
        <f t="shared" ref="E10:E11" si="3">+E9</f>
        <v>-1230790390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25">
        <v>0</v>
      </c>
      <c r="M10" s="39">
        <f t="shared" si="1"/>
        <v>1</v>
      </c>
    </row>
    <row r="11" spans="1:16" s="1" customFormat="1" x14ac:dyDescent="0.25">
      <c r="A11" s="9">
        <f t="shared" si="0"/>
        <v>7</v>
      </c>
      <c r="B11" s="15">
        <f t="shared" si="2"/>
        <v>44234</v>
      </c>
      <c r="C11" s="30">
        <f>+C10</f>
        <v>-1248537780</v>
      </c>
      <c r="D11" s="22">
        <v>1200803135</v>
      </c>
      <c r="E11" s="31">
        <f t="shared" si="3"/>
        <v>-1230790390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3">
        <v>0</v>
      </c>
      <c r="M11" s="39">
        <f t="shared" si="1"/>
        <v>1</v>
      </c>
    </row>
    <row r="12" spans="1:16" s="1" customFormat="1" x14ac:dyDescent="0.25">
      <c r="A12" s="9">
        <f t="shared" si="0"/>
        <v>1</v>
      </c>
      <c r="B12" s="29">
        <f t="shared" si="2"/>
        <v>44235</v>
      </c>
      <c r="C12" s="32">
        <v>-1178243075</v>
      </c>
      <c r="D12" s="19">
        <v>1272077166</v>
      </c>
      <c r="E12" s="33">
        <v>-1163800185</v>
      </c>
      <c r="F12" s="19">
        <v>0</v>
      </c>
      <c r="G12" s="19">
        <v>1031596664</v>
      </c>
      <c r="H12" s="19">
        <f>990097372+1949877127</f>
        <v>2939974499</v>
      </c>
      <c r="I12" s="19">
        <f>1175187196+379458949</f>
        <v>1554646145</v>
      </c>
      <c r="J12" s="19">
        <f>+H12+F12</f>
        <v>2939974499</v>
      </c>
      <c r="K12" s="19">
        <f>+I12+G12</f>
        <v>2586242809</v>
      </c>
      <c r="L12" s="25">
        <f>+I12+H12</f>
        <v>4494620644</v>
      </c>
      <c r="M12" s="39">
        <f t="shared" si="1"/>
        <v>1</v>
      </c>
    </row>
    <row r="13" spans="1:16" s="1" customFormat="1" x14ac:dyDescent="0.25">
      <c r="A13" s="9">
        <f t="shared" si="0"/>
        <v>2</v>
      </c>
      <c r="B13" s="15">
        <f t="shared" si="2"/>
        <v>44236</v>
      </c>
      <c r="C13" s="30">
        <v>-1070988494</v>
      </c>
      <c r="D13" s="22">
        <v>1379331747</v>
      </c>
      <c r="E13" s="31">
        <v>-1061283749</v>
      </c>
      <c r="F13" s="22"/>
      <c r="G13" s="22"/>
      <c r="H13" s="22"/>
      <c r="I13" s="22"/>
      <c r="J13" s="22"/>
      <c r="K13" s="22"/>
      <c r="L13" s="23"/>
      <c r="M13" s="39">
        <f t="shared" si="1"/>
        <v>1</v>
      </c>
    </row>
    <row r="14" spans="1:16" s="1" customFormat="1" x14ac:dyDescent="0.25">
      <c r="A14" s="9">
        <f t="shared" si="0"/>
        <v>3</v>
      </c>
      <c r="B14" s="29">
        <f t="shared" si="2"/>
        <v>44237</v>
      </c>
      <c r="C14" s="32">
        <v>-1982219435</v>
      </c>
      <c r="D14" s="19">
        <v>1208689718</v>
      </c>
      <c r="E14" s="33">
        <v>-1977203740</v>
      </c>
      <c r="F14" s="19"/>
      <c r="G14" s="19"/>
      <c r="H14" s="19"/>
      <c r="I14" s="19"/>
      <c r="J14" s="19"/>
      <c r="K14" s="19"/>
      <c r="L14" s="25"/>
      <c r="M14" s="39">
        <f t="shared" si="1"/>
        <v>1</v>
      </c>
    </row>
    <row r="15" spans="1:16" s="1" customFormat="1" x14ac:dyDescent="0.25">
      <c r="A15" s="9">
        <f t="shared" si="0"/>
        <v>4</v>
      </c>
      <c r="B15" s="15">
        <f t="shared" si="2"/>
        <v>44238</v>
      </c>
      <c r="C15" s="30"/>
      <c r="D15" s="22"/>
      <c r="E15" s="31"/>
      <c r="F15" s="22"/>
      <c r="G15" s="22"/>
      <c r="H15" s="22"/>
      <c r="I15" s="22"/>
      <c r="J15" s="22"/>
      <c r="K15" s="22"/>
      <c r="L15" s="23"/>
      <c r="M15" s="39">
        <f t="shared" si="1"/>
        <v>0</v>
      </c>
    </row>
    <row r="16" spans="1:16" s="1" customFormat="1" x14ac:dyDescent="0.25">
      <c r="A16" s="9">
        <f t="shared" si="0"/>
        <v>5</v>
      </c>
      <c r="B16" s="29">
        <f t="shared" si="2"/>
        <v>44239</v>
      </c>
      <c r="C16" s="32"/>
      <c r="D16" s="19"/>
      <c r="E16" s="33"/>
      <c r="F16" s="19"/>
      <c r="G16" s="19"/>
      <c r="H16" s="19"/>
      <c r="I16" s="19"/>
      <c r="J16" s="19"/>
      <c r="K16" s="19"/>
      <c r="L16" s="25"/>
      <c r="M16" s="39">
        <f t="shared" si="1"/>
        <v>0</v>
      </c>
    </row>
    <row r="17" spans="1:13" s="1" customFormat="1" x14ac:dyDescent="0.25">
      <c r="A17" s="9">
        <f t="shared" si="0"/>
        <v>6</v>
      </c>
      <c r="B17" s="15">
        <f t="shared" si="2"/>
        <v>44240</v>
      </c>
      <c r="C17" s="30"/>
      <c r="D17" s="22"/>
      <c r="E17" s="31"/>
      <c r="F17" s="22"/>
      <c r="G17" s="22"/>
      <c r="H17" s="22"/>
      <c r="I17" s="22"/>
      <c r="J17" s="22"/>
      <c r="K17" s="22"/>
      <c r="L17" s="23"/>
      <c r="M17" s="39">
        <f t="shared" si="1"/>
        <v>0</v>
      </c>
    </row>
    <row r="18" spans="1:13" s="1" customFormat="1" x14ac:dyDescent="0.25">
      <c r="A18" s="9">
        <f t="shared" si="0"/>
        <v>7</v>
      </c>
      <c r="B18" s="29">
        <f t="shared" si="2"/>
        <v>44241</v>
      </c>
      <c r="C18" s="32"/>
      <c r="D18" s="19"/>
      <c r="E18" s="33"/>
      <c r="F18" s="19"/>
      <c r="G18" s="19"/>
      <c r="H18" s="19"/>
      <c r="I18" s="19"/>
      <c r="J18" s="19"/>
      <c r="K18" s="19"/>
      <c r="L18" s="25"/>
      <c r="M18" s="39">
        <f t="shared" si="1"/>
        <v>0</v>
      </c>
    </row>
    <row r="19" spans="1:13" s="1" customFormat="1" x14ac:dyDescent="0.25">
      <c r="A19" s="9">
        <f t="shared" si="0"/>
        <v>1</v>
      </c>
      <c r="B19" s="15">
        <f t="shared" si="2"/>
        <v>44242</v>
      </c>
      <c r="C19" s="30"/>
      <c r="D19" s="22"/>
      <c r="E19" s="31"/>
      <c r="F19" s="22"/>
      <c r="G19" s="22"/>
      <c r="H19" s="22"/>
      <c r="I19" s="22"/>
      <c r="J19" s="22"/>
      <c r="K19" s="22"/>
      <c r="L19" s="23"/>
      <c r="M19" s="39">
        <f t="shared" si="1"/>
        <v>0</v>
      </c>
    </row>
    <row r="20" spans="1:13" s="1" customFormat="1" x14ac:dyDescent="0.25">
      <c r="A20" s="9">
        <f t="shared" si="0"/>
        <v>2</v>
      </c>
      <c r="B20" s="29">
        <f t="shared" si="2"/>
        <v>44243</v>
      </c>
      <c r="C20" s="32"/>
      <c r="D20" s="19"/>
      <c r="E20" s="33"/>
      <c r="F20" s="19"/>
      <c r="G20" s="19"/>
      <c r="H20" s="19"/>
      <c r="I20" s="19"/>
      <c r="J20" s="19"/>
      <c r="K20" s="19"/>
      <c r="L20" s="25"/>
      <c r="M20" s="39">
        <f t="shared" si="1"/>
        <v>0</v>
      </c>
    </row>
    <row r="21" spans="1:13" s="1" customFormat="1" x14ac:dyDescent="0.25">
      <c r="A21" s="9">
        <f t="shared" si="0"/>
        <v>3</v>
      </c>
      <c r="B21" s="15">
        <f t="shared" si="2"/>
        <v>44244</v>
      </c>
      <c r="C21" s="30"/>
      <c r="D21" s="22"/>
      <c r="E21" s="31"/>
      <c r="F21" s="22"/>
      <c r="G21" s="22"/>
      <c r="H21" s="22"/>
      <c r="I21" s="22"/>
      <c r="J21" s="22"/>
      <c r="K21" s="22"/>
      <c r="L21" s="23"/>
      <c r="M21" s="39">
        <f t="shared" si="1"/>
        <v>0</v>
      </c>
    </row>
    <row r="22" spans="1:13" s="1" customFormat="1" x14ac:dyDescent="0.25">
      <c r="A22" s="9">
        <f t="shared" si="0"/>
        <v>4</v>
      </c>
      <c r="B22" s="29">
        <f t="shared" si="2"/>
        <v>44245</v>
      </c>
      <c r="C22" s="32"/>
      <c r="D22" s="19"/>
      <c r="E22" s="33"/>
      <c r="F22" s="19"/>
      <c r="G22" s="19"/>
      <c r="H22" s="19"/>
      <c r="I22" s="19"/>
      <c r="J22" s="19"/>
      <c r="K22" s="19"/>
      <c r="L22" s="25"/>
      <c r="M22" s="39">
        <f t="shared" si="1"/>
        <v>0</v>
      </c>
    </row>
    <row r="23" spans="1:13" s="1" customFormat="1" x14ac:dyDescent="0.25">
      <c r="A23" s="9">
        <f t="shared" si="0"/>
        <v>5</v>
      </c>
      <c r="B23" s="15">
        <f t="shared" si="2"/>
        <v>44246</v>
      </c>
      <c r="C23" s="30"/>
      <c r="D23" s="22"/>
      <c r="E23" s="31"/>
      <c r="F23" s="22"/>
      <c r="G23" s="22"/>
      <c r="H23" s="22"/>
      <c r="I23" s="22"/>
      <c r="J23" s="22"/>
      <c r="K23" s="22"/>
      <c r="L23" s="23"/>
      <c r="M23" s="39">
        <f t="shared" si="1"/>
        <v>0</v>
      </c>
    </row>
    <row r="24" spans="1:13" s="1" customFormat="1" x14ac:dyDescent="0.25">
      <c r="A24" s="9">
        <f t="shared" si="0"/>
        <v>6</v>
      </c>
      <c r="B24" s="29">
        <f t="shared" si="2"/>
        <v>44247</v>
      </c>
      <c r="C24" s="32"/>
      <c r="D24" s="19"/>
      <c r="E24" s="33"/>
      <c r="F24" s="19"/>
      <c r="G24" s="19"/>
      <c r="H24" s="19"/>
      <c r="I24" s="19"/>
      <c r="J24" s="19"/>
      <c r="K24" s="19"/>
      <c r="L24" s="25"/>
      <c r="M24" s="39">
        <f t="shared" si="1"/>
        <v>0</v>
      </c>
    </row>
    <row r="25" spans="1:13" s="1" customFormat="1" x14ac:dyDescent="0.25">
      <c r="A25" s="9">
        <f t="shared" si="0"/>
        <v>7</v>
      </c>
      <c r="B25" s="15">
        <f t="shared" si="2"/>
        <v>44248</v>
      </c>
      <c r="C25" s="30"/>
      <c r="D25" s="22"/>
      <c r="E25" s="31"/>
      <c r="F25" s="22"/>
      <c r="G25" s="22"/>
      <c r="H25" s="22"/>
      <c r="I25" s="22"/>
      <c r="J25" s="22"/>
      <c r="K25" s="22"/>
      <c r="L25" s="23"/>
      <c r="M25" s="39">
        <f t="shared" si="1"/>
        <v>0</v>
      </c>
    </row>
    <row r="26" spans="1:13" s="1" customFormat="1" x14ac:dyDescent="0.25">
      <c r="A26" s="9">
        <f t="shared" si="0"/>
        <v>1</v>
      </c>
      <c r="B26" s="29">
        <f t="shared" si="2"/>
        <v>44249</v>
      </c>
      <c r="C26" s="32"/>
      <c r="D26" s="19"/>
      <c r="E26" s="33"/>
      <c r="F26" s="19"/>
      <c r="G26" s="19"/>
      <c r="H26" s="19"/>
      <c r="I26" s="19"/>
      <c r="J26" s="19"/>
      <c r="K26" s="19"/>
      <c r="L26" s="25"/>
      <c r="M26" s="39">
        <f t="shared" si="1"/>
        <v>0</v>
      </c>
    </row>
    <row r="27" spans="1:13" s="1" customFormat="1" x14ac:dyDescent="0.25">
      <c r="A27" s="9">
        <f t="shared" si="0"/>
        <v>2</v>
      </c>
      <c r="B27" s="15">
        <f t="shared" si="2"/>
        <v>44250</v>
      </c>
      <c r="C27" s="30"/>
      <c r="D27" s="22"/>
      <c r="E27" s="31"/>
      <c r="F27" s="22"/>
      <c r="G27" s="22"/>
      <c r="H27" s="22"/>
      <c r="I27" s="22"/>
      <c r="J27" s="22"/>
      <c r="K27" s="22"/>
      <c r="L27" s="23"/>
      <c r="M27" s="39">
        <f t="shared" si="1"/>
        <v>0</v>
      </c>
    </row>
    <row r="28" spans="1:13" s="1" customFormat="1" x14ac:dyDescent="0.25">
      <c r="A28" s="9">
        <f t="shared" si="0"/>
        <v>3</v>
      </c>
      <c r="B28" s="29">
        <f t="shared" si="2"/>
        <v>44251</v>
      </c>
      <c r="C28" s="32"/>
      <c r="D28" s="19"/>
      <c r="E28" s="33"/>
      <c r="F28" s="19"/>
      <c r="G28" s="19"/>
      <c r="H28" s="19"/>
      <c r="I28" s="19"/>
      <c r="J28" s="19"/>
      <c r="K28" s="19"/>
      <c r="L28" s="25"/>
      <c r="M28" s="39">
        <f t="shared" si="1"/>
        <v>0</v>
      </c>
    </row>
    <row r="29" spans="1:13" s="1" customFormat="1" x14ac:dyDescent="0.25">
      <c r="A29" s="9">
        <f t="shared" si="0"/>
        <v>4</v>
      </c>
      <c r="B29" s="15">
        <f t="shared" si="2"/>
        <v>44252</v>
      </c>
      <c r="C29" s="30"/>
      <c r="D29" s="22"/>
      <c r="E29" s="31"/>
      <c r="F29" s="22"/>
      <c r="G29" s="22"/>
      <c r="H29" s="22"/>
      <c r="I29" s="22"/>
      <c r="J29" s="22"/>
      <c r="K29" s="22"/>
      <c r="L29" s="23"/>
      <c r="M29" s="39">
        <f t="shared" si="1"/>
        <v>0</v>
      </c>
    </row>
    <row r="30" spans="1:13" s="1" customFormat="1" x14ac:dyDescent="0.25">
      <c r="A30" s="9">
        <f t="shared" si="0"/>
        <v>5</v>
      </c>
      <c r="B30" s="29">
        <f t="shared" si="2"/>
        <v>44253</v>
      </c>
      <c r="C30" s="32"/>
      <c r="D30" s="19"/>
      <c r="E30" s="33"/>
      <c r="F30" s="19"/>
      <c r="G30" s="19"/>
      <c r="H30" s="19"/>
      <c r="I30" s="19"/>
      <c r="J30" s="19"/>
      <c r="K30" s="19"/>
      <c r="L30" s="25"/>
      <c r="M30" s="39">
        <f t="shared" si="1"/>
        <v>0</v>
      </c>
    </row>
    <row r="31" spans="1:13" s="1" customFormat="1" x14ac:dyDescent="0.25">
      <c r="A31" s="9">
        <f t="shared" si="0"/>
        <v>6</v>
      </c>
      <c r="B31" s="15">
        <f t="shared" si="2"/>
        <v>44254</v>
      </c>
      <c r="C31" s="30"/>
      <c r="D31" s="22"/>
      <c r="E31" s="31"/>
      <c r="F31" s="22"/>
      <c r="G31" s="22"/>
      <c r="H31" s="22"/>
      <c r="I31" s="22"/>
      <c r="J31" s="22"/>
      <c r="K31" s="22"/>
      <c r="L31" s="23"/>
      <c r="M31" s="39">
        <f t="shared" si="1"/>
        <v>0</v>
      </c>
    </row>
    <row r="32" spans="1:13" s="1" customFormat="1" x14ac:dyDescent="0.25">
      <c r="A32" s="9">
        <f t="shared" si="0"/>
        <v>7</v>
      </c>
      <c r="B32" s="29">
        <f>+B31+1</f>
        <v>44255</v>
      </c>
      <c r="C32" s="32"/>
      <c r="D32" s="19"/>
      <c r="E32" s="33"/>
      <c r="F32" s="19"/>
      <c r="G32" s="19"/>
      <c r="H32" s="19"/>
      <c r="I32" s="19"/>
      <c r="J32" s="19"/>
      <c r="K32" s="19"/>
      <c r="L32" s="25"/>
      <c r="M32" s="39">
        <f t="shared" si="1"/>
        <v>0</v>
      </c>
    </row>
    <row r="33" spans="1:13" s="1" customFormat="1" x14ac:dyDescent="0.25">
      <c r="A33" s="9"/>
      <c r="B33" s="15"/>
      <c r="C33" s="30"/>
      <c r="D33" s="22"/>
      <c r="E33" s="31"/>
      <c r="F33" s="22"/>
      <c r="G33" s="22"/>
      <c r="H33" s="22"/>
      <c r="I33" s="22"/>
      <c r="J33" s="22"/>
      <c r="K33" s="22"/>
      <c r="L33" s="23"/>
      <c r="M33" s="39">
        <f t="shared" si="1"/>
        <v>0</v>
      </c>
    </row>
    <row r="34" spans="1:13" s="1" customFormat="1" x14ac:dyDescent="0.25">
      <c r="A34" s="9" t="str">
        <f t="shared" si="0"/>
        <v/>
      </c>
      <c r="B34" s="29"/>
      <c r="C34" s="32"/>
      <c r="D34" s="19"/>
      <c r="E34" s="33"/>
      <c r="F34" s="19"/>
      <c r="G34" s="19"/>
      <c r="H34" s="19"/>
      <c r="I34" s="19"/>
      <c r="J34" s="19"/>
      <c r="K34" s="19"/>
      <c r="L34" s="25"/>
      <c r="M34" s="39">
        <f t="shared" si="1"/>
        <v>0</v>
      </c>
    </row>
    <row r="35" spans="1:13" ht="15.75" thickBot="1" x14ac:dyDescent="0.3">
      <c r="A35" s="13" t="str">
        <f t="shared" si="0"/>
        <v/>
      </c>
      <c r="B35" s="16"/>
      <c r="C35" s="34"/>
      <c r="D35" s="35"/>
      <c r="E35" s="36"/>
      <c r="F35" s="35"/>
      <c r="G35" s="35"/>
      <c r="H35" s="35"/>
      <c r="I35" s="35"/>
      <c r="J35" s="35"/>
      <c r="K35" s="35"/>
      <c r="L35" s="37"/>
      <c r="M35" s="39">
        <f t="shared" si="1"/>
        <v>0</v>
      </c>
    </row>
    <row r="76" spans="1:1" x14ac:dyDescent="0.25">
      <c r="A76" s="1"/>
    </row>
    <row r="77" spans="1:1" x14ac:dyDescent="0.25">
      <c r="A77" s="1"/>
    </row>
  </sheetData>
  <mergeCells count="8">
    <mergeCell ref="M3:M4"/>
    <mergeCell ref="C1:L1"/>
    <mergeCell ref="B3:B4"/>
    <mergeCell ref="D3:D4"/>
    <mergeCell ref="E3:E4"/>
    <mergeCell ref="F3:L3"/>
    <mergeCell ref="C3:C4"/>
    <mergeCell ref="C2:L2"/>
  </mergeCells>
  <pageMargins left="0.15748031496062992" right="0.15748031496062992" top="0.15748031496062992" bottom="0.15748031496062992" header="0.31496062992125984" footer="0.31496062992125984"/>
  <pageSetup paperSize="9" scale="5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Views>
    <sheetView workbookViewId="0"/>
  </sheetViews>
  <sheetFormatPr baseColWidth="10" defaultRowHeight="15" x14ac:dyDescent="0.25"/>
  <sheetData>
    <row r="1" spans="1:1" x14ac:dyDescent="0.25">
      <c r="A1" s="54" t="s">
        <v>30</v>
      </c>
    </row>
    <row r="2" spans="1:1" x14ac:dyDescent="0.25">
      <c r="A2" t="s">
        <v>31</v>
      </c>
    </row>
    <row r="3" spans="1:1" x14ac:dyDescent="0.25">
      <c r="A3" t="s">
        <v>32</v>
      </c>
    </row>
    <row r="4" spans="1:1" x14ac:dyDescent="0.25">
      <c r="A4" t="s">
        <v>33</v>
      </c>
    </row>
    <row r="5" spans="1:1" x14ac:dyDescent="0.25">
      <c r="A5" t="s">
        <v>34</v>
      </c>
    </row>
    <row r="6" spans="1:1" x14ac:dyDescent="0.25">
      <c r="A6" t="s">
        <v>35</v>
      </c>
    </row>
    <row r="7" spans="1:1" x14ac:dyDescent="0.25">
      <c r="A7" t="s">
        <v>36</v>
      </c>
    </row>
    <row r="8" spans="1:1" x14ac:dyDescent="0.25">
      <c r="A8" t="s">
        <v>37</v>
      </c>
    </row>
    <row r="9" spans="1:1" x14ac:dyDescent="0.25">
      <c r="A9" t="s">
        <v>38</v>
      </c>
    </row>
    <row r="10" spans="1:1" x14ac:dyDescent="0.25">
      <c r="A10" t="s">
        <v>39</v>
      </c>
    </row>
    <row r="11" spans="1:1" x14ac:dyDescent="0.25">
      <c r="A11" t="s">
        <v>40</v>
      </c>
    </row>
    <row r="12" spans="1:1" x14ac:dyDescent="0.25">
      <c r="A12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Tableau de bord</vt:lpstr>
      <vt:lpstr>Janvier</vt:lpstr>
      <vt:lpstr>Février</vt:lpstr>
      <vt:lpstr>Feuil2</vt:lpstr>
      <vt:lpstr>Février!Zone_d_impression</vt:lpstr>
      <vt:lpstr>Janvier!Zone_d_impression</vt:lpstr>
    </vt:vector>
  </TitlesOfParts>
  <Company>PACKING SERVICE INTERNATIONAL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PUERTA</dc:creator>
  <cp:lastModifiedBy>LAVALLEZ Pascal</cp:lastModifiedBy>
  <cp:lastPrinted>2021-02-09T14:38:27Z</cp:lastPrinted>
  <dcterms:created xsi:type="dcterms:W3CDTF">2021-02-03T07:34:35Z</dcterms:created>
  <dcterms:modified xsi:type="dcterms:W3CDTF">2021-02-12T14:59:58Z</dcterms:modified>
</cp:coreProperties>
</file>