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5.xml" ContentType="application/vnd.openxmlformats-officedocument.drawingml.chart+xml"/>
  <Override PartName="/xl/drawings/drawing9.xml" ContentType="application/vnd.openxmlformats-officedocument.drawing+xml"/>
  <Override PartName="/xl/charts/chart6.xml" ContentType="application/vnd.openxmlformats-officedocument.drawingml.chart+xml"/>
  <Override PartName="/xl/drawings/drawing10.xml" ContentType="application/vnd.openxmlformats-officedocument.drawing+xml"/>
  <Override PartName="/xl/charts/chart7.xml" ContentType="application/vnd.openxmlformats-officedocument.drawingml.chart+xml"/>
  <Override PartName="/xl/drawings/drawing11.xml" ContentType="application/vnd.openxmlformats-officedocument.drawing+xml"/>
  <Override PartName="/xl/charts/chart8.xml" ContentType="application/vnd.openxmlformats-officedocument.drawingml.chart+xml"/>
  <Override PartName="/xl/drawings/drawing12.xml" ContentType="application/vnd.openxmlformats-officedocument.drawing+xml"/>
  <Override PartName="/xl/charts/chart9.xml" ContentType="application/vnd.openxmlformats-officedocument.drawingml.chart+xml"/>
  <Override PartName="/xl/drawings/drawing13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drawings/drawing14.xml" ContentType="application/vnd.openxmlformats-officedocument.drawing+xml"/>
  <Override PartName="/xl/charts/chart24.xml" ContentType="application/vnd.openxmlformats-officedocument.drawingml.chart+xml"/>
  <Override PartName="/xl/drawings/drawing15.xml" ContentType="application/vnd.openxmlformats-officedocument.drawing+xml"/>
  <Override PartName="/xl/charts/chart25.xml" ContentType="application/vnd.openxmlformats-officedocument.drawingml.chart+xml"/>
  <Override PartName="/xl/drawings/drawing16.xml" ContentType="application/vnd.openxmlformats-officedocument.drawing+xml"/>
  <Override PartName="/xl/charts/chart26.xml" ContentType="application/vnd.openxmlformats-officedocument.drawingml.chart+xml"/>
  <Override PartName="/xl/drawings/drawing17.xml" ContentType="application/vnd.openxmlformats-officedocument.drawing+xml"/>
  <Override PartName="/xl/charts/chart27.xml" ContentType="application/vnd.openxmlformats-officedocument.drawingml.chart+xml"/>
  <Override PartName="/xl/drawings/drawing18.xml" ContentType="application/vnd.openxmlformats-officedocument.drawing+xml"/>
  <Override PartName="/xl/charts/chart28.xml" ContentType="application/vnd.openxmlformats-officedocument.drawingml.chart+xml"/>
  <Override PartName="/xl/drawings/drawing19.xml" ContentType="application/vnd.openxmlformats-officedocument.drawing+xml"/>
  <Override PartName="/xl/charts/chart29.xml" ContentType="application/vnd.openxmlformats-officedocument.drawingml.chart+xml"/>
  <Override PartName="/xl/drawings/drawing20.xml" ContentType="application/vnd.openxmlformats-officedocument.drawing+xml"/>
  <Override PartName="/xl/charts/chart30.xml" ContentType="application/vnd.openxmlformats-officedocument.drawingml.chart+xml"/>
  <Override PartName="/xl/drawings/drawing21.xml" ContentType="application/vnd.openxmlformats-officedocument.drawing+xml"/>
  <Override PartName="/xl/pivotTables/pivotTable3.xml" ContentType="application/vnd.openxmlformats-officedocument.spreadsheetml.pivotTable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135" tabRatio="946" firstSheet="1" activeTab="4"/>
  </bookViews>
  <sheets>
    <sheet name="TCD pyramide age" sheetId="32" r:id="rId1"/>
    <sheet name="pyramide des ages par sexe" sheetId="33" r:id="rId2"/>
    <sheet name="tcd pyramide anciennete" sheetId="34" r:id="rId3"/>
    <sheet name="sommaire" sheetId="12" r:id="rId4"/>
    <sheet name="pyramide ancienneté par sexe" sheetId="35" r:id="rId5"/>
    <sheet name="base de données" sheetId="1" r:id="rId6"/>
    <sheet name="synthése de l' effectif 2 " sheetId="9" r:id="rId7"/>
    <sheet name="répartition par fonction" sheetId="17" r:id="rId8"/>
    <sheet name="ancienneté moyenne par sexe" sheetId="24" r:id="rId9"/>
    <sheet name="moyenne d'age par sexe" sheetId="23" r:id="rId10"/>
    <sheet name="répartition hom fem garage" sheetId="20" r:id="rId11"/>
    <sheet name="répartition hom fem chauffeur" sheetId="21" r:id="rId12"/>
    <sheet name="Feuil6" sheetId="25" r:id="rId13"/>
    <sheet name="graphique " sheetId="5" r:id="rId14"/>
    <sheet name="repartition hom fem directeur" sheetId="22" r:id="rId15"/>
    <sheet name="répartition hom fem quai" sheetId="19" r:id="rId16"/>
    <sheet name="répartition hom fem administrat" sheetId="18" r:id="rId17"/>
    <sheet name="répartition hom fem 1er colleg" sheetId="16" r:id="rId18"/>
    <sheet name="répartition hom fem 2eme colleg" sheetId="15" r:id="rId19"/>
    <sheet name="répartition entre les colleges" sheetId="13" r:id="rId20"/>
    <sheet name="répatition  femmes hommes effec" sheetId="14" r:id="rId21"/>
    <sheet name="anniversaire a souhaiter" sheetId="2" r:id="rId22"/>
    <sheet name="Synthèse de l'effectif" sheetId="8" r:id="rId23"/>
    <sheet name="fiche individuelle par personne" sheetId="6" r:id="rId24"/>
    <sheet name="fiche individuelle vierge a rem" sheetId="7" r:id="rId25"/>
  </sheets>
  <definedNames>
    <definedName name="_xlnm._FilterDatabase" localSheetId="21" hidden="1">'anniversaire a souhaiter'!$B$4:$F$12</definedName>
    <definedName name="EMPLOI">Tableau2[POSTE]</definedName>
    <definedName name="NIVEAU">Tableau1[STATUT]</definedName>
    <definedName name="SEX">Tableau4[SEXE]</definedName>
  </definedNames>
  <calcPr calcId="152511"/>
  <pivotCaches>
    <pivotCache cacheId="0" r:id="rId26"/>
    <pivotCache cacheId="1" r:id="rId27"/>
    <pivotCache cacheId="2" r:id="rId28"/>
  </pivotCaches>
</workbook>
</file>

<file path=xl/calcChain.xml><?xml version="1.0" encoding="utf-8"?>
<calcChain xmlns="http://schemas.openxmlformats.org/spreadsheetml/2006/main">
  <c r="G7" i="34" l="1"/>
  <c r="G8" i="34"/>
  <c r="G9" i="34"/>
  <c r="G10" i="34"/>
  <c r="G11" i="34"/>
  <c r="G12" i="34"/>
  <c r="G6" i="34"/>
  <c r="I7" i="34"/>
  <c r="I8" i="34"/>
  <c r="I9" i="34"/>
  <c r="I10" i="34"/>
  <c r="I11" i="34"/>
  <c r="I12" i="34"/>
  <c r="I6" i="34"/>
  <c r="G5" i="34"/>
  <c r="H5" i="34"/>
  <c r="I5" i="34"/>
  <c r="H6" i="34"/>
  <c r="H7" i="34"/>
  <c r="H8" i="34"/>
  <c r="H9" i="34"/>
  <c r="H10" i="34"/>
  <c r="H11" i="34"/>
  <c r="H12" i="34"/>
  <c r="H7" i="32"/>
  <c r="H8" i="32"/>
  <c r="H9" i="32"/>
  <c r="H10" i="32"/>
  <c r="H11" i="32"/>
  <c r="H12" i="32"/>
  <c r="H6" i="32"/>
  <c r="J7" i="32"/>
  <c r="J8" i="32"/>
  <c r="J9" i="32"/>
  <c r="J10" i="32"/>
  <c r="J11" i="32"/>
  <c r="J12" i="32"/>
  <c r="J6" i="32"/>
  <c r="H5" i="32"/>
  <c r="I5" i="32"/>
  <c r="J5" i="32"/>
  <c r="I6" i="32"/>
  <c r="I7" i="32"/>
  <c r="I8" i="32"/>
  <c r="I9" i="32"/>
  <c r="I10" i="32"/>
  <c r="I11" i="32"/>
  <c r="I12" i="32"/>
  <c r="E13" i="1"/>
  <c r="F13" i="1"/>
  <c r="I13" i="1"/>
  <c r="E8" i="1" l="1"/>
  <c r="F8" i="1"/>
  <c r="E12" i="1" l="1"/>
  <c r="F12" i="1"/>
  <c r="I12" i="1"/>
  <c r="E11" i="1"/>
  <c r="F11" i="1"/>
  <c r="I11" i="1"/>
  <c r="E10" i="1"/>
  <c r="F10" i="1"/>
  <c r="I10" i="1"/>
  <c r="E9" i="1"/>
  <c r="F9" i="1"/>
  <c r="I9" i="1"/>
  <c r="I8" i="1"/>
  <c r="C9" i="9"/>
  <c r="C10" i="9"/>
  <c r="C17" i="9"/>
  <c r="E7" i="1"/>
  <c r="F7" i="1"/>
  <c r="I7" i="1"/>
  <c r="C1" i="1"/>
  <c r="C6" i="9" s="1"/>
  <c r="C15" i="9"/>
  <c r="C14" i="9"/>
  <c r="C16" i="9"/>
  <c r="C18" i="9"/>
  <c r="C13" i="9"/>
  <c r="E6" i="1"/>
  <c r="F6" i="1"/>
  <c r="I6" i="1"/>
  <c r="E5" i="1"/>
  <c r="F5" i="1"/>
  <c r="I5" i="1"/>
  <c r="I4" i="1"/>
  <c r="I3" i="1"/>
  <c r="F3" i="1"/>
  <c r="F4" i="1"/>
  <c r="E4" i="1"/>
  <c r="E3" i="1"/>
  <c r="C88" i="5" l="1"/>
  <c r="O6" i="2" a="1"/>
  <c r="O6" i="2" s="1"/>
  <c r="O7" i="2" a="1"/>
  <c r="O7" i="2" s="1"/>
  <c r="O8" i="2" a="1"/>
  <c r="O8" i="2" s="1"/>
  <c r="O9" i="2" a="1"/>
  <c r="O9" i="2" s="1"/>
  <c r="O10" i="2" a="1"/>
  <c r="O10" i="2" s="1"/>
  <c r="O11" i="2" a="1"/>
  <c r="O11" i="2" s="1"/>
  <c r="O12" i="2" a="1"/>
  <c r="O12" i="2" s="1"/>
  <c r="O13" i="2" a="1"/>
  <c r="O13" i="2" s="1"/>
  <c r="O14" i="2" a="1"/>
  <c r="O14" i="2" s="1"/>
  <c r="O15" i="2" a="1"/>
  <c r="O15" i="2" s="1"/>
  <c r="O16" i="2" a="1"/>
  <c r="O16" i="2" s="1"/>
  <c r="O17" i="2" a="1"/>
  <c r="O17" i="2" s="1"/>
  <c r="O18" i="2" a="1"/>
  <c r="O18" i="2" s="1"/>
  <c r="O19" i="2" a="1"/>
  <c r="O19" i="2" s="1"/>
  <c r="O20" i="2" a="1"/>
  <c r="O20" i="2" s="1"/>
  <c r="O21" i="2" a="1"/>
  <c r="O21" i="2" s="1"/>
  <c r="O22" i="2" a="1"/>
  <c r="O22" i="2" s="1"/>
  <c r="O23" i="2" a="1"/>
  <c r="O23" i="2" s="1"/>
  <c r="O24" i="2" a="1"/>
  <c r="O24" i="2" s="1"/>
  <c r="O25" i="2" a="1"/>
  <c r="O25" i="2" s="1"/>
  <c r="O26" i="2" a="1"/>
  <c r="O26" i="2" s="1"/>
  <c r="O27" i="2" a="1"/>
  <c r="O27" i="2" s="1"/>
  <c r="O28" i="2" a="1"/>
  <c r="O28" i="2" s="1"/>
  <c r="O29" i="2" a="1"/>
  <c r="O29" i="2" s="1"/>
  <c r="O30" i="2" a="1"/>
  <c r="O30" i="2" s="1"/>
  <c r="O31" i="2" a="1"/>
  <c r="O31" i="2" s="1"/>
  <c r="O32" i="2" a="1"/>
  <c r="O32" i="2" s="1"/>
  <c r="O33" i="2" a="1"/>
  <c r="O33" i="2" s="1"/>
  <c r="O34" i="2" a="1"/>
  <c r="O34" i="2" s="1"/>
  <c r="O35" i="2" a="1"/>
  <c r="O35" i="2" s="1"/>
  <c r="O36" i="2" a="1"/>
  <c r="O36" i="2" s="1"/>
  <c r="O37" i="2" a="1"/>
  <c r="O37" i="2" s="1"/>
  <c r="O38" i="2" a="1"/>
  <c r="O38" i="2" s="1"/>
  <c r="O39" i="2" a="1"/>
  <c r="O39" i="2" s="1"/>
  <c r="O40" i="2" a="1"/>
  <c r="O40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H5" i="2" l="1" a="1"/>
  <c r="H5" i="2" s="1"/>
  <c r="A5" i="2" l="1" a="1"/>
  <c r="A5" i="2" s="1"/>
  <c r="C115" i="5" l="1"/>
  <c r="D115" i="5"/>
  <c r="D99" i="5"/>
  <c r="D88" i="5"/>
  <c r="C99" i="5"/>
  <c r="C104" i="5"/>
  <c r="C113" i="5"/>
  <c r="C111" i="5"/>
  <c r="C109" i="5"/>
  <c r="C107" i="5"/>
  <c r="C105" i="5"/>
  <c r="D113" i="5"/>
  <c r="D111" i="5"/>
  <c r="D109" i="5"/>
  <c r="D107" i="5"/>
  <c r="D105" i="5"/>
  <c r="C112" i="5"/>
  <c r="C110" i="5"/>
  <c r="C108" i="5"/>
  <c r="C106" i="5"/>
  <c r="D112" i="5"/>
  <c r="D110" i="5"/>
  <c r="D108" i="5"/>
  <c r="D106" i="5"/>
  <c r="D104" i="5"/>
  <c r="D89" i="5"/>
  <c r="D98" i="5"/>
  <c r="D94" i="5"/>
  <c r="D90" i="5"/>
  <c r="D95" i="5"/>
  <c r="D91" i="5"/>
  <c r="D96" i="5"/>
  <c r="D92" i="5"/>
  <c r="D97" i="5"/>
  <c r="D93" i="5"/>
  <c r="C95" i="5"/>
  <c r="C92" i="5"/>
  <c r="C98" i="5"/>
  <c r="C94" i="5"/>
  <c r="C90" i="5"/>
  <c r="C91" i="5"/>
  <c r="C96" i="5"/>
  <c r="C97" i="5"/>
  <c r="C93" i="5"/>
  <c r="C89" i="5"/>
  <c r="C35" i="9"/>
  <c r="C34" i="9"/>
  <c r="C32" i="9"/>
  <c r="C31" i="9"/>
  <c r="C29" i="9"/>
  <c r="C28" i="9"/>
  <c r="C26" i="9"/>
  <c r="C25" i="9"/>
  <c r="C23" i="9"/>
  <c r="C22" i="9"/>
  <c r="C33" i="9"/>
  <c r="C30" i="9"/>
  <c r="C27" i="9"/>
  <c r="C24" i="9"/>
  <c r="C21" i="9"/>
  <c r="F32" i="9" l="1"/>
  <c r="F34" i="9"/>
  <c r="F26" i="9"/>
  <c r="F35" i="9"/>
  <c r="F28" i="9"/>
  <c r="F21" i="9"/>
  <c r="F29" i="9"/>
  <c r="F30" i="9"/>
  <c r="F31" i="9"/>
  <c r="F25" i="9"/>
  <c r="F24" i="9"/>
  <c r="F22" i="9"/>
  <c r="F27" i="9"/>
  <c r="F23" i="9"/>
  <c r="F33" i="9"/>
  <c r="F17" i="9"/>
  <c r="F15" i="9"/>
  <c r="F14" i="9"/>
  <c r="F18" i="9"/>
  <c r="F16" i="9"/>
  <c r="F13" i="9"/>
  <c r="F9" i="9"/>
  <c r="O5" i="2" a="1"/>
  <c r="O5" i="2" s="1"/>
  <c r="R12" i="2" l="1"/>
  <c r="U12" i="2"/>
  <c r="Q12" i="2"/>
  <c r="T12" i="2"/>
  <c r="P12" i="2"/>
  <c r="S12" i="2"/>
  <c r="U11" i="2"/>
  <c r="T11" i="2"/>
  <c r="P11" i="2"/>
  <c r="S11" i="2"/>
  <c r="R11" i="2"/>
  <c r="Q11" i="2"/>
  <c r="U5" i="2"/>
  <c r="T5" i="2"/>
  <c r="P5" i="2"/>
  <c r="S5" i="2"/>
  <c r="R5" i="2"/>
  <c r="Q5" i="2"/>
  <c r="U13" i="2"/>
  <c r="T13" i="2"/>
  <c r="P13" i="2"/>
  <c r="S13" i="2"/>
  <c r="R13" i="2"/>
  <c r="Q13" i="2"/>
  <c r="U9" i="2"/>
  <c r="T9" i="2"/>
  <c r="P9" i="2"/>
  <c r="S9" i="2"/>
  <c r="R9" i="2"/>
  <c r="Q9" i="2"/>
  <c r="R16" i="2"/>
  <c r="U16" i="2"/>
  <c r="Q16" i="2"/>
  <c r="T16" i="2"/>
  <c r="P16" i="2"/>
  <c r="S16" i="2"/>
  <c r="P8" i="2"/>
  <c r="R8" i="2"/>
  <c r="U8" i="2"/>
  <c r="Q8" i="2"/>
  <c r="T8" i="2"/>
  <c r="S8" i="2"/>
  <c r="T15" i="2"/>
  <c r="P15" i="2"/>
  <c r="S15" i="2"/>
  <c r="R15" i="2"/>
  <c r="U15" i="2"/>
  <c r="Q15" i="2"/>
  <c r="U7" i="2"/>
  <c r="T7" i="2"/>
  <c r="P7" i="2"/>
  <c r="S7" i="2"/>
  <c r="R7" i="2"/>
  <c r="Q7" i="2"/>
  <c r="R14" i="2"/>
  <c r="U14" i="2"/>
  <c r="Q14" i="2"/>
  <c r="T14" i="2"/>
  <c r="P14" i="2"/>
  <c r="S14" i="2"/>
  <c r="R10" i="2"/>
  <c r="U10" i="2"/>
  <c r="Q10" i="2"/>
  <c r="T10" i="2"/>
  <c r="P10" i="2"/>
  <c r="S10" i="2"/>
  <c r="R6" i="2"/>
  <c r="U6" i="2"/>
  <c r="Q6" i="2"/>
  <c r="T6" i="2"/>
  <c r="P6" i="2"/>
  <c r="S6" i="2"/>
  <c r="L9" i="2"/>
  <c r="N9" i="2"/>
  <c r="J9" i="2"/>
  <c r="I9" i="2"/>
  <c r="K9" i="2"/>
  <c r="M9" i="2"/>
  <c r="N8" i="2"/>
  <c r="J8" i="2"/>
  <c r="M8" i="2"/>
  <c r="I8" i="2"/>
  <c r="L8" i="2"/>
  <c r="K8" i="2"/>
  <c r="L11" i="2"/>
  <c r="J11" i="2"/>
  <c r="I11" i="2"/>
  <c r="K11" i="2"/>
  <c r="N11" i="2"/>
  <c r="M11" i="2"/>
  <c r="L7" i="2"/>
  <c r="J7" i="2"/>
  <c r="M7" i="2"/>
  <c r="I7" i="2"/>
  <c r="K7" i="2"/>
  <c r="N7" i="2"/>
  <c r="L5" i="2"/>
  <c r="N5" i="2"/>
  <c r="M5" i="2"/>
  <c r="K5" i="2"/>
  <c r="J5" i="2"/>
  <c r="I5" i="2"/>
  <c r="N12" i="2"/>
  <c r="J12" i="2"/>
  <c r="L12" i="2"/>
  <c r="K12" i="2"/>
  <c r="M12" i="2"/>
  <c r="I12" i="2"/>
  <c r="N10" i="2"/>
  <c r="J10" i="2"/>
  <c r="K10" i="2"/>
  <c r="M10" i="2"/>
  <c r="I10" i="2"/>
  <c r="L10" i="2"/>
  <c r="N6" i="2"/>
  <c r="J6" i="2"/>
  <c r="M6" i="2"/>
  <c r="I6" i="2"/>
  <c r="L6" i="2"/>
  <c r="K6" i="2"/>
  <c r="F12" i="2"/>
  <c r="B12" i="2"/>
  <c r="D12" i="2"/>
  <c r="E12" i="2"/>
  <c r="C12" i="2"/>
  <c r="C7" i="2"/>
  <c r="E7" i="2"/>
  <c r="D7" i="2"/>
  <c r="F7" i="2"/>
  <c r="B7" i="2"/>
  <c r="D10" i="2"/>
  <c r="F10" i="2"/>
  <c r="C10" i="2"/>
  <c r="B10" i="2"/>
  <c r="E10" i="2"/>
  <c r="D6" i="2"/>
  <c r="B6" i="2"/>
  <c r="C6" i="2"/>
  <c r="F6" i="2"/>
  <c r="E6" i="2"/>
  <c r="F8" i="2"/>
  <c r="B8" i="2"/>
  <c r="E8" i="2"/>
  <c r="D8" i="2"/>
  <c r="C8" i="2"/>
  <c r="C11" i="2"/>
  <c r="D11" i="2"/>
  <c r="F11" i="2"/>
  <c r="B11" i="2"/>
  <c r="E11" i="2"/>
  <c r="E9" i="2"/>
  <c r="C9" i="2"/>
  <c r="B9" i="2"/>
  <c r="D9" i="2"/>
  <c r="F9" i="2"/>
  <c r="G12" i="2"/>
  <c r="G11" i="2"/>
  <c r="G10" i="2"/>
  <c r="G6" i="2"/>
  <c r="G8" i="2"/>
  <c r="G7" i="2"/>
  <c r="G9" i="2"/>
  <c r="F5" i="2"/>
  <c r="G5" i="2"/>
  <c r="D5" i="2"/>
  <c r="E5" i="2"/>
  <c r="B5" i="2"/>
  <c r="C5" i="2"/>
  <c r="F10" i="9"/>
</calcChain>
</file>

<file path=xl/sharedStrings.xml><?xml version="1.0" encoding="utf-8"?>
<sst xmlns="http://schemas.openxmlformats.org/spreadsheetml/2006/main" count="273" uniqueCount="118">
  <si>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</si>
  <si>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</si>
  <si>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</si>
  <si>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</si>
  <si>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</si>
  <si>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</si>
  <si>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</si>
  <si>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</si>
  <si>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</si>
  <si>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</si>
  <si>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F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</si>
  <si>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</si>
  <si>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</si>
  <si>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</si>
  <si>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</si>
  <si>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</si>
  <si>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</si>
  <si>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</si>
  <si>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</si>
  <si>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 xml:space="preserve">ANNIVERSAIRE CE JOUR </t>
  </si>
  <si>
    <t>ANNIVERSAIRE DANS LA SEMAINE</t>
  </si>
  <si>
    <t>ANNIVERSAIRE DANS LE MOIS</t>
  </si>
  <si>
    <t>ADRESSE MAIL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</si>
  <si>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</si>
  <si>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</si>
  <si>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</si>
  <si>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</si>
  <si>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</si>
  <si>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</si>
  <si>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</si>
  <si>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</si>
  <si>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</si>
  <si>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</si>
  <si>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</si>
  <si>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</si>
  <si>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</si>
  <si>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</si>
  <si>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</si>
  <si>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AGE MOYEN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</si>
  <si>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</si>
  <si>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</si>
  <si>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</si>
  <si>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</si>
  <si>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</si>
  <si>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</si>
  <si>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</si>
  <si>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</si>
  <si>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</si>
  <si>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</si>
  <si>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</si>
  <si>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</si>
  <si>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</si>
  <si>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</si>
  <si>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</si>
  <si>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</si>
  <si>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</si>
  <si>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</si>
  <si>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</si>
  <si>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</si>
  <si>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</si>
  <si>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</si>
  <si>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</si>
  <si>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</si>
  <si>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</si>
  <si>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</si>
  <si>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</si>
  <si>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Total Nombre de NOM</t>
  </si>
  <si>
    <t>Total Nombre de NOM2</t>
  </si>
  <si>
    <t>Nombre de NOM2</t>
  </si>
  <si>
    <t>SYNTHESE DE L EFFECTIF</t>
  </si>
  <si>
    <t>TOTAL</t>
  </si>
  <si>
    <t>EFFECTIF TOTAL</t>
  </si>
  <si>
    <t>PAR SEXE</t>
  </si>
  <si>
    <t>PART DE L'EFFECTIF</t>
  </si>
  <si>
    <t>FEMMES</t>
  </si>
  <si>
    <t>HOMMES</t>
  </si>
  <si>
    <t>PAR STATUT</t>
  </si>
  <si>
    <t>PAR FONCTION ET SEXE</t>
  </si>
  <si>
    <t xml:space="preserve"> Femmes</t>
  </si>
  <si>
    <t xml:space="preserve"> Hommes</t>
  </si>
  <si>
    <t>DIR</t>
  </si>
  <si>
    <t>sexe pour pyramide</t>
  </si>
  <si>
    <t>LA PYRAMIDE ANCIENNETEE</t>
  </si>
  <si>
    <t>moyenne anciennete</t>
  </si>
  <si>
    <t>RH</t>
  </si>
  <si>
    <t>barre</t>
  </si>
  <si>
    <t>michael</t>
  </si>
  <si>
    <t>FF</t>
  </si>
  <si>
    <t>RAZE</t>
  </si>
  <si>
    <t>ALEX</t>
  </si>
  <si>
    <t>MIRYAM</t>
  </si>
  <si>
    <t>HH</t>
  </si>
  <si>
    <t>jjkk</t>
  </si>
  <si>
    <t>kjkj</t>
  </si>
  <si>
    <t>(vide)</t>
  </si>
  <si>
    <t>(Tous)</t>
  </si>
  <si>
    <t>20-24</t>
  </si>
  <si>
    <t>35-39</t>
  </si>
  <si>
    <t>40-44</t>
  </si>
  <si>
    <t>45-49</t>
  </si>
  <si>
    <t>50-54</t>
  </si>
  <si>
    <t>60-65</t>
  </si>
  <si>
    <t>hghgh</t>
  </si>
  <si>
    <t>hngh</t>
  </si>
  <si>
    <t>nghgf</t>
  </si>
  <si>
    <t>hnghn</t>
  </si>
  <si>
    <t>ffg</t>
  </si>
  <si>
    <t>dnhnh</t>
  </si>
  <si>
    <t>AGES</t>
  </si>
  <si>
    <t xml:space="preserve">&lt;20 </t>
  </si>
  <si>
    <t>ancienneté</t>
  </si>
  <si>
    <t>1-5</t>
  </si>
  <si>
    <t>11-15</t>
  </si>
  <si>
    <t>16-20</t>
  </si>
  <si>
    <t>21-25</t>
  </si>
  <si>
    <t>26-30</t>
  </si>
  <si>
    <t>36-40</t>
  </si>
  <si>
    <t xml:space="preserve">&lt;1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</si>
</sst>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164" formatCode="General\ &quot; - Ans&quot;"/>
    <numFmt numFmtId="165" formatCode="&quot;Moins de &quot;\ General\ &quot; Ans&quot;"/>
    <numFmt numFmtId="166" formatCode="General;;"/>
    <numFmt numFmtId="167" formatCode="0;[Red]0;"/>
    <numFmt numFmtId="168" formatCode="&quot;20 - &quot;\ General\ &quot; Ans&quot;"/>
    <numFmt numFmtId="169" formatCode="&quot;25 - &quot;\ General\ &quot; Ans&quot;"/>
    <numFmt numFmtId="170" formatCode="&quot;30 - &quot;\ General\ &quot; Ans&quot;"/>
    <numFmt numFmtId="171" formatCode="&quot;35 - &quot;\ General\ &quot; Ans&quot;"/>
    <numFmt numFmtId="172" formatCode="&quot;40 - &quot;\ General\ &quot; Ans&quot;"/>
    <numFmt numFmtId="173" formatCode="&quot;45 - &quot;\ General\ &quot; Ans&quot;"/>
    <numFmt numFmtId="174" formatCode="&quot;50 - &quot;\ General\ &quot; Ans&quot;"/>
    <numFmt numFmtId="175" formatCode="&quot;55 - &quot;\ General\ &quot; Ans&quot;"/>
    <numFmt numFmtId="176" formatCode="&quot;60 - &quot;\ General\ &quot; Ans&quot;"/>
    <numFmt numFmtId="177" formatCode="&quot;65 - &quot;\ General\ &quot; Ans&quot;"/>
    <numFmt numFmtId="178" formatCode="&quot;5 - &quot;\ General\ &quot; Ans&quot;"/>
    <numFmt numFmtId="179" formatCode="&quot;10 - &quot;\ General\ &quot; Ans&quot;"/>
    <numFmt numFmtId="180" formatCode="&quot;15 - &quot;\ General\ &quot; Ans&quot;"/>
    <numFmt numFmtId="181" formatCode="General\ &quot; Ans&quot;"/>
    <numFmt numFmtId="182" formatCode="0;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outline/>
      <shadow/>
      <sz val="10"/>
      <color theme="3"/>
      <name val="Calibri"/>
      <scheme val="minor"/>
    </font>
    <font>
      <sz val="10"/>
      <color theme="3"/>
      <name val="Calibri"/>
      <scheme val="minor"/>
    </font>
    <font>
      <sz val="11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5">
      <alignment horizontal="left" vertical="center"/>
    </xf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4" xfId="0" applyFont="1" applyFill="1" applyBorder="1" applyAlignment="1">
      <alignment horizontal="left" vertical="center"/>
    </xf>
    <xf numFmtId="0" fontId="11" fillId="3" borderId="4" xfId="5" applyFont="1" applyFill="1" applyBorder="1">
      <alignment horizontal="left" vertical="center"/>
    </xf>
    <xf numFmtId="9" fontId="4" fillId="0" borderId="4" xfId="6" applyFont="1" applyBorder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4" xfId="5" applyFont="1" applyFill="1" applyBorder="1" applyAlignment="1">
      <alignment horizontal="right" vertical="center"/>
    </xf>
    <xf numFmtId="0" fontId="13" fillId="0" borderId="4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1" fillId="0" borderId="4" xfId="5" applyFont="1" applyFill="1" applyBorder="1">
      <alignment horizontal="left" vertical="center"/>
    </xf>
    <xf numFmtId="0" fontId="11" fillId="0" borderId="4" xfId="5" applyFont="1" applyBorder="1">
      <alignment horizontal="left" vertical="center"/>
    </xf>
    <xf numFmtId="0" fontId="4" fillId="7" borderId="4" xfId="0" applyFont="1" applyFill="1" applyBorder="1" applyAlignment="1">
      <alignment horizontal="center" vertical="center"/>
    </xf>
    <xf numFmtId="9" fontId="4" fillId="7" borderId="4" xfId="6" applyFont="1" applyFill="1" applyBorder="1" applyAlignment="1">
      <alignment vertical="center"/>
    </xf>
    <xf numFmtId="0" fontId="8" fillId="0" borderId="17" xfId="1" applyFont="1" applyBorder="1" applyAlignment="1">
      <alignment vertical="center"/>
    </xf>
    <xf numFmtId="0" fontId="0" fillId="0" borderId="15" xfId="0" applyBorder="1"/>
    <xf numFmtId="0" fontId="0" fillId="0" borderId="18" xfId="0" applyBorder="1"/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0" xfId="0" applyBorder="1"/>
    <xf numFmtId="0" fontId="0" fillId="8" borderId="6" xfId="0" applyFill="1" applyBorder="1"/>
    <xf numFmtId="0" fontId="0" fillId="8" borderId="0" xfId="0" applyFill="1" applyBorder="1"/>
    <xf numFmtId="0" fontId="4" fillId="8" borderId="12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right" vertical="center"/>
    </xf>
    <xf numFmtId="0" fontId="5" fillId="0" borderId="23" xfId="0" applyFont="1" applyBorder="1" applyAlignment="1">
      <alignment horizontal="center" vertical="center" wrapText="1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/>
    </xf>
    <xf numFmtId="167" fontId="4" fillId="0" borderId="21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 wrapText="1"/>
    </xf>
    <xf numFmtId="169" fontId="4" fillId="0" borderId="8" xfId="0" applyNumberFormat="1" applyFont="1" applyBorder="1" applyAlignment="1">
      <alignment horizontal="center" vertical="center" wrapText="1"/>
    </xf>
    <xf numFmtId="170" fontId="4" fillId="0" borderId="8" xfId="0" applyNumberFormat="1" applyFont="1" applyBorder="1" applyAlignment="1">
      <alignment horizontal="center" vertical="center" wrapText="1"/>
    </xf>
    <xf numFmtId="171" fontId="4" fillId="0" borderId="8" xfId="0" applyNumberFormat="1" applyFont="1" applyBorder="1" applyAlignment="1">
      <alignment horizontal="center" vertical="center" wrapText="1"/>
    </xf>
    <xf numFmtId="172" fontId="4" fillId="0" borderId="8" xfId="0" applyNumberFormat="1" applyFont="1" applyBorder="1" applyAlignment="1">
      <alignment horizontal="center" vertical="center" wrapText="1"/>
    </xf>
    <xf numFmtId="173" fontId="4" fillId="0" borderId="8" xfId="0" applyNumberFormat="1" applyFont="1" applyBorder="1" applyAlignment="1">
      <alignment horizontal="center" vertical="center" wrapText="1"/>
    </xf>
    <xf numFmtId="174" fontId="4" fillId="0" borderId="8" xfId="0" applyNumberFormat="1" applyFont="1" applyBorder="1" applyAlignment="1">
      <alignment horizontal="center" vertical="center" wrapText="1"/>
    </xf>
    <xf numFmtId="175" fontId="4" fillId="0" borderId="8" xfId="0" applyNumberFormat="1" applyFont="1" applyBorder="1" applyAlignment="1">
      <alignment horizontal="center" vertical="center" wrapText="1"/>
    </xf>
    <xf numFmtId="176" fontId="4" fillId="0" borderId="8" xfId="0" applyNumberFormat="1" applyFont="1" applyBorder="1" applyAlignment="1">
      <alignment horizontal="center" vertical="center" wrapText="1"/>
    </xf>
    <xf numFmtId="177" fontId="4" fillId="0" borderId="8" xfId="0" applyNumberFormat="1" applyFont="1" applyBorder="1" applyAlignment="1">
      <alignment horizontal="center" vertical="center" wrapText="1"/>
    </xf>
    <xf numFmtId="178" fontId="4" fillId="0" borderId="8" xfId="0" applyNumberFormat="1" applyFont="1" applyBorder="1" applyAlignment="1">
      <alignment horizontal="center" vertical="center" wrapText="1"/>
    </xf>
    <xf numFmtId="179" fontId="4" fillId="0" borderId="8" xfId="0" applyNumberFormat="1" applyFont="1" applyBorder="1" applyAlignment="1">
      <alignment horizontal="center" vertical="center" wrapText="1"/>
    </xf>
    <xf numFmtId="180" fontId="4" fillId="0" borderId="8" xfId="0" applyNumberFormat="1" applyFont="1" applyBorder="1" applyAlignment="1">
      <alignment horizontal="center" vertical="center" wrapText="1"/>
    </xf>
    <xf numFmtId="1" fontId="4" fillId="0" borderId="24" xfId="0" applyNumberFormat="1" applyFont="1" applyBorder="1" applyAlignment="1">
      <alignment horizontal="center" vertical="center"/>
    </xf>
    <xf numFmtId="1" fontId="4" fillId="0" borderId="25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4" fillId="0" borderId="9" xfId="0" applyFont="1" applyFill="1" applyBorder="1" applyAlignment="1">
      <alignment horizontal="center" vertical="center" wrapText="1"/>
    </xf>
    <xf numFmtId="1" fontId="5" fillId="0" borderId="11" xfId="0" applyNumberFormat="1" applyFont="1" applyBorder="1" applyAlignment="1">
      <alignment vertical="center"/>
    </xf>
    <xf numFmtId="0" fontId="5" fillId="0" borderId="2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3" fillId="0" borderId="0" xfId="0" applyFont="1"/>
    <xf numFmtId="0" fontId="6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 vertical="center" wrapText="1"/>
    </xf>
    <xf numFmtId="181" fontId="5" fillId="0" borderId="0" xfId="0" applyNumberFormat="1" applyFont="1" applyBorder="1" applyAlignment="1">
      <alignment horizontal="center" vertical="center" wrapText="1"/>
    </xf>
    <xf numFmtId="0" fontId="7" fillId="0" borderId="0" xfId="4" applyBorder="1" applyAlignment="1" applyProtection="1">
      <alignment horizontal="center" vertical="center" wrapText="1"/>
    </xf>
    <xf numFmtId="0" fontId="4" fillId="3" borderId="28" xfId="2" applyFont="1" applyFill="1" applyBorder="1" applyAlignment="1">
      <alignment horizontal="center" vertical="center" wrapText="1"/>
    </xf>
    <xf numFmtId="0" fontId="5" fillId="0" borderId="28" xfId="3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4" fillId="3" borderId="0" xfId="2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6" fillId="0" borderId="0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11" fillId="4" borderId="4" xfId="5" applyFont="1" applyFill="1" applyBorder="1">
      <alignment horizontal="left" vertical="center"/>
    </xf>
    <xf numFmtId="0" fontId="11" fillId="9" borderId="4" xfId="5" applyFont="1" applyFill="1" applyBorder="1">
      <alignment horizontal="left" vertical="center"/>
    </xf>
    <xf numFmtId="0" fontId="14" fillId="0" borderId="0" xfId="0" applyFont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center" vertical="center" wrapText="1"/>
    </xf>
    <xf numFmtId="14" fontId="15" fillId="0" borderId="0" xfId="0" applyNumberFormat="1" applyFont="1" applyBorder="1" applyAlignment="1">
      <alignment horizontal="center" vertical="center" wrapText="1"/>
    </xf>
    <xf numFmtId="164" fontId="15" fillId="0" borderId="0" xfId="0" applyNumberFormat="1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181" fontId="15" fillId="0" borderId="0" xfId="0" applyNumberFormat="1" applyFont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3" xfId="0" applyNumberFormat="1" applyFont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182" fontId="0" fillId="0" borderId="2" xfId="0" applyNumberFormat="1" applyBorder="1"/>
    <xf numFmtId="0" fontId="3" fillId="0" borderId="2" xfId="0" applyFont="1" applyBorder="1"/>
    <xf numFmtId="0" fontId="4" fillId="0" borderId="3" xfId="0" applyFont="1" applyBorder="1" applyAlignment="1">
      <alignment horizontal="center" vertical="center" wrapText="1"/>
    </xf>
    <xf numFmtId="0" fontId="10" fillId="6" borderId="0" xfId="0" applyFont="1" applyFill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</cellXfs>
  <cellStyles count="7">
    <cellStyle name="20 % - Accent2" xfId="3" builtinId="34"/>
    <cellStyle name="Data Labels" xfId="5"/>
    <cellStyle name="Lien hypertexte" xfId="4" builtinId="8"/>
    <cellStyle name="Normal" xfId="0" builtinId="0"/>
    <cellStyle name="Pourcentage" xfId="6" builtinId="5"/>
    <cellStyle name="Titre 3" xfId="1" builtinId="18"/>
    <cellStyle name="Titre 4" xfId="2" builtinId="19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relative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81" formatCode="General\ &quot; Ans&quot;"/>
      <alignment horizontal="center" vertical="center" textRotation="0" wrapText="1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4" formatCode="General\ &quot; - Ans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pivotCacheDefinition" Target="pivotCache/pivotCacheDefinition2.xml"/><Relationship Id="rId30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moyenne d'age par sexe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pyramide age'!$I$5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age'!$I$6:$I$12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age'!$J$5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age'!$J$6:$J$12</c:f>
              <c:numCache>
                <c:formatCode>0;0</c:formatCode>
                <c:ptCount val="7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-2</c:v>
                </c:pt>
                <c:pt idx="4">
                  <c:v>-2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-1567133312"/>
        <c:axId val="-1567130592"/>
      </c:barChart>
      <c:catAx>
        <c:axId val="-1567133312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-1567130592"/>
        <c:crosses val="autoZero"/>
        <c:auto val="1"/>
        <c:lblAlgn val="ctr"/>
        <c:lblOffset val="100"/>
        <c:noMultiLvlLbl val="0"/>
      </c:catAx>
      <c:valAx>
        <c:axId val="-1567130592"/>
        <c:scaling>
          <c:orientation val="minMax"/>
          <c:max val="30"/>
          <c:min val="-30"/>
        </c:scaling>
        <c:delete val="0"/>
        <c:axPos val="b"/>
        <c:majorGridlines/>
        <c:numFmt formatCode="0;0" sourceLinked="1"/>
        <c:majorTickMark val="out"/>
        <c:minorTickMark val="none"/>
        <c:tickLblPos val="nextTo"/>
        <c:crossAx val="-15671333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moyenne d'age par sexe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pyramide age'!$I$5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age'!$I$6:$I$12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age'!$J$5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age'!$H$6:$H$12</c:f>
              <c:strCache>
                <c:ptCount val="7"/>
                <c:pt idx="0">
                  <c:v>&lt;20  ans</c:v>
                </c:pt>
                <c:pt idx="1">
                  <c:v>20-24 ans</c:v>
                </c:pt>
                <c:pt idx="2">
                  <c:v>35-39 ans</c:v>
                </c:pt>
                <c:pt idx="3">
                  <c:v>40-44 ans</c:v>
                </c:pt>
                <c:pt idx="4">
                  <c:v>45-49 ans</c:v>
                </c:pt>
                <c:pt idx="5">
                  <c:v>50-54 ans</c:v>
                </c:pt>
                <c:pt idx="6">
                  <c:v>60-65 ans</c:v>
                </c:pt>
              </c:strCache>
            </c:strRef>
          </c:cat>
          <c:val>
            <c:numRef>
              <c:f>'TCD pyramide age'!$J$6:$J$12</c:f>
              <c:numCache>
                <c:formatCode>0;0</c:formatCode>
                <c:ptCount val="7"/>
                <c:pt idx="0">
                  <c:v>-1</c:v>
                </c:pt>
                <c:pt idx="1">
                  <c:v>0</c:v>
                </c:pt>
                <c:pt idx="2">
                  <c:v>0</c:v>
                </c:pt>
                <c:pt idx="3">
                  <c:v>-2</c:v>
                </c:pt>
                <c:pt idx="4">
                  <c:v>-2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-1567126784"/>
        <c:axId val="-1344271232"/>
      </c:barChart>
      <c:catAx>
        <c:axId val="-1567126784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-1344271232"/>
        <c:crosses val="autoZero"/>
        <c:auto val="1"/>
        <c:lblAlgn val="ctr"/>
        <c:lblOffset val="100"/>
        <c:noMultiLvlLbl val="0"/>
      </c:catAx>
      <c:valAx>
        <c:axId val="-1344271232"/>
        <c:scaling>
          <c:orientation val="minMax"/>
          <c:max val="30"/>
          <c:min val="-30"/>
        </c:scaling>
        <c:delete val="0"/>
        <c:axPos val="b"/>
        <c:majorGridlines/>
        <c:numFmt formatCode="0;0" sourceLinked="1"/>
        <c:majorTickMark val="out"/>
        <c:minorTickMark val="none"/>
        <c:tickLblPos val="nextTo"/>
        <c:crossAx val="-1567126784"/>
        <c:crosses val="autoZero"/>
        <c:crossBetween val="between"/>
      </c:valAx>
      <c:dTable>
        <c:showHorzBorder val="1"/>
        <c:showVertBorder val="1"/>
        <c:showOutline val="1"/>
        <c:showKeys val="0"/>
      </c:dTable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ancienneté par sexe</a:t>
            </a:r>
          </a:p>
        </c:rich>
      </c:tx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pyramide anciennete'!$H$5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anciennete'!$H$6:$H$12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anciennete'!$I$5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anciennete'!$I$6:$I$12</c:f>
              <c:numCache>
                <c:formatCode>0;0</c:formatCode>
                <c:ptCount val="7"/>
                <c:pt idx="0">
                  <c:v>0</c:v>
                </c:pt>
                <c:pt idx="1">
                  <c:v>-1</c:v>
                </c:pt>
                <c:pt idx="2">
                  <c:v>-1</c:v>
                </c:pt>
                <c:pt idx="3">
                  <c:v>0</c:v>
                </c:pt>
                <c:pt idx="4">
                  <c:v>-3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-1344272320"/>
        <c:axId val="-1344274496"/>
      </c:barChart>
      <c:catAx>
        <c:axId val="-1344272320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-1344274496"/>
        <c:crosses val="autoZero"/>
        <c:auto val="1"/>
        <c:lblAlgn val="ctr"/>
        <c:lblOffset val="100"/>
        <c:noMultiLvlLbl val="0"/>
      </c:catAx>
      <c:valAx>
        <c:axId val="-1344274496"/>
        <c:scaling>
          <c:orientation val="minMax"/>
          <c:max val="40"/>
          <c:min val="-40"/>
        </c:scaling>
        <c:delete val="0"/>
        <c:axPos val="b"/>
        <c:majorGridlines/>
        <c:numFmt formatCode="0;0" sourceLinked="1"/>
        <c:majorTickMark val="out"/>
        <c:minorTickMark val="none"/>
        <c:tickLblPos val="nextTo"/>
        <c:crossAx val="-1344272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ancienneté par sexe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pyramide anciennete'!$H$5</c:f>
              <c:strCache>
                <c:ptCount val="1"/>
                <c:pt idx="0">
                  <c:v>F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anciennete'!$H$6:$H$12</c:f>
              <c:numCache>
                <c:formatCode>0;0</c:formatCode>
                <c:ptCount val="7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pyramide anciennete'!$I$5</c:f>
              <c:strCache>
                <c:ptCount val="1"/>
                <c:pt idx="0">
                  <c:v>M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 prstMaterial="metal">
              <a:bevelT w="38100" h="57150" prst="angle"/>
            </a:sp3d>
          </c:spPr>
          <c:invertIfNegative val="0"/>
          <c:cat>
            <c:strRef>
              <c:f>'tcd pyramide anciennete'!$G$6:$G$12</c:f>
              <c:strCache>
                <c:ptCount val="7"/>
                <c:pt idx="0">
                  <c:v>&lt;1  ans</c:v>
                </c:pt>
                <c:pt idx="1">
                  <c:v>1-5 ans</c:v>
                </c:pt>
                <c:pt idx="2">
                  <c:v>11-15 ans</c:v>
                </c:pt>
                <c:pt idx="3">
                  <c:v>16-20 ans</c:v>
                </c:pt>
                <c:pt idx="4">
                  <c:v>21-25 ans</c:v>
                </c:pt>
                <c:pt idx="5">
                  <c:v>26-30 ans</c:v>
                </c:pt>
                <c:pt idx="6">
                  <c:v>36-40 ans</c:v>
                </c:pt>
              </c:strCache>
            </c:strRef>
          </c:cat>
          <c:val>
            <c:numRef>
              <c:f>'tcd pyramide anciennete'!$I$6:$I$12</c:f>
              <c:numCache>
                <c:formatCode>0;0</c:formatCode>
                <c:ptCount val="7"/>
                <c:pt idx="0">
                  <c:v>0</c:v>
                </c:pt>
                <c:pt idx="1">
                  <c:v>-1</c:v>
                </c:pt>
                <c:pt idx="2">
                  <c:v>-1</c:v>
                </c:pt>
                <c:pt idx="3">
                  <c:v>0</c:v>
                </c:pt>
                <c:pt idx="4">
                  <c:v>-3</c:v>
                </c:pt>
                <c:pt idx="5">
                  <c:v>0</c:v>
                </c:pt>
                <c:pt idx="6">
                  <c:v>-1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-1344272864"/>
        <c:axId val="-1344263072"/>
      </c:barChart>
      <c:catAx>
        <c:axId val="-1344272864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-1344263072"/>
        <c:crosses val="autoZero"/>
        <c:auto val="1"/>
        <c:lblAlgn val="ctr"/>
        <c:lblOffset val="100"/>
        <c:noMultiLvlLbl val="0"/>
      </c:catAx>
      <c:valAx>
        <c:axId val="-1344263072"/>
        <c:scaling>
          <c:orientation val="minMax"/>
          <c:max val="40"/>
          <c:min val="-40"/>
        </c:scaling>
        <c:delete val="0"/>
        <c:axPos val="b"/>
        <c:majorGridlines/>
        <c:numFmt formatCode="0;0" sourceLinked="1"/>
        <c:majorTickMark val="out"/>
        <c:minorTickMark val="none"/>
        <c:tickLblPos val="nextTo"/>
        <c:crossAx val="-134427286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0.18181818181818182</c:v>
                </c:pt>
                <c:pt idx="1">
                  <c:v>0.18181818181818182</c:v>
                </c:pt>
                <c:pt idx="2">
                  <c:v>0.18181818181818182</c:v>
                </c:pt>
                <c:pt idx="3">
                  <c:v>0.36363636363636365</c:v>
                </c:pt>
                <c:pt idx="4">
                  <c:v>9.0909090909090912E-2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ancienneté</a:t>
            </a:r>
            <a:r>
              <a:rPr lang="en-US" baseline="0"/>
              <a:t> moyenne par sexe</a:t>
            </a:r>
            <a:endParaRPr lang="en-US"/>
          </a:p>
        </c:rich>
      </c:tx>
      <c:overlay val="0"/>
    </c:title>
    <c:autoTitleDeleted val="0"/>
    <c:plotArea>
      <c:layout/>
      <c:pieChart>
        <c:varyColors val="1"/>
        <c:ser>
          <c:idx val="11"/>
          <c:order val="0"/>
          <c:tx>
            <c:strRef>
              <c:f>'graphique '!$B$115</c:f>
              <c:strCache>
                <c:ptCount val="1"/>
                <c:pt idx="0">
                  <c:v>moyenne anciennete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'graphique '!$C$103:$D$103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'!$C$115:$D$115</c:f>
              <c:numCache>
                <c:formatCode>0</c:formatCode>
                <c:ptCount val="2"/>
                <c:pt idx="0">
                  <c:v>21</c:v>
                </c:pt>
                <c:pt idx="1">
                  <c:v>22.4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moyenne d'age</a:t>
            </a:r>
            <a:r>
              <a:rPr lang="en-US" baseline="0"/>
              <a:t> par sexe</a:t>
            </a:r>
            <a:endParaRPr lang="en-US"/>
          </a:p>
        </c:rich>
      </c:tx>
      <c:layout>
        <c:manualLayout>
          <c:xMode val="edge"/>
          <c:yMode val="edge"/>
          <c:x val="0.37732633420822426"/>
          <c:y val="4.1666666666666664E-2"/>
        </c:manualLayout>
      </c:layout>
      <c:overlay val="0"/>
    </c:title>
    <c:autoTitleDeleted val="0"/>
    <c:plotArea>
      <c:layout/>
      <c:pieChart>
        <c:varyColors val="1"/>
        <c:ser>
          <c:idx val="11"/>
          <c:order val="0"/>
          <c:tx>
            <c:strRef>
              <c:f>'graphique '!$B$99</c:f>
              <c:strCache>
                <c:ptCount val="1"/>
                <c:pt idx="0">
                  <c:v>AGE MOYEN</c:v>
                </c:pt>
              </c:strCache>
            </c:strRef>
          </c:tx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'graphique '!$C$87:$D$87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'!$C$99:$D$99</c:f>
              <c:numCache>
                <c:formatCode>0</c:formatCode>
                <c:ptCount val="2"/>
                <c:pt idx="0" formatCode="General">
                  <c:v>43</c:v>
                </c:pt>
                <c:pt idx="1">
                  <c:v>42.6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6329861033659746"/>
          <c:y val="0.34324329250510244"/>
          <c:w val="0.45578431591235352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908"/>
          <c:y val="2.7777777777777991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0.27272727272727271</c:v>
                </c:pt>
                <c:pt idx="1">
                  <c:v>9.0909090909090912E-2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3.7037037037037056E-2"/>
          <c:y val="0.28331784525077802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349"/>
          <c:y val="3.240724976945468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0.27272727272727271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0.18181818181818182</c:v>
                </c:pt>
                <c:pt idx="1">
                  <c:v>0.36363636363636365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0.18181818181818182</c:v>
                </c:pt>
                <c:pt idx="1">
                  <c:v>0.18181818181818182</c:v>
                </c:pt>
                <c:pt idx="2">
                  <c:v>0.18181818181818182</c:v>
                </c:pt>
                <c:pt idx="3">
                  <c:v>0.36363636363636365</c:v>
                </c:pt>
                <c:pt idx="4">
                  <c:v>9.0909090909090912E-2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7.7204267377025723E-2"/>
          <c:y val="9.9964248654965215E-4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6329861033659746"/>
          <c:y val="0.34324329250510255"/>
          <c:w val="0.45578431591235341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garage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'!$E$28:$E$29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'!$F$28:$F$29</c:f>
              <c:numCache>
                <c:formatCode>0%</c:formatCode>
                <c:ptCount val="2"/>
                <c:pt idx="0">
                  <c:v>9.0909090909090912E-2</c:v>
                </c:pt>
                <c:pt idx="1">
                  <c:v>9.0909090909090912E-2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 orientation="portrait"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897"/>
          <c:y val="2.7777777777777964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0.27272727272727271</c:v>
                </c:pt>
                <c:pt idx="1">
                  <c:v>9.0909090909090912E-2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9.0909090909090912E-2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'graphique '!$C$87</c:f>
              <c:strCache>
                <c:ptCount val="1"/>
                <c:pt idx="0">
                  <c:v>Homme</c:v>
                </c:pt>
              </c:strCache>
            </c:strRef>
          </c:tx>
          <c:invertIfNegative val="0"/>
          <c:cat>
            <c:strRef>
              <c:f>'graphique '!$B$88:$B$99</c:f>
              <c:strCache>
                <c:ptCount val="12"/>
                <c:pt idx="0">
                  <c:v>Moins de  20  Ans</c:v>
                </c:pt>
                <c:pt idx="1">
                  <c:v>20 -  25  Ans</c:v>
                </c:pt>
                <c:pt idx="2">
                  <c:v>25 -  30  Ans</c:v>
                </c:pt>
                <c:pt idx="3">
                  <c:v>30 -  35  Ans</c:v>
                </c:pt>
                <c:pt idx="4">
                  <c:v>35 -  40  Ans</c:v>
                </c:pt>
                <c:pt idx="5">
                  <c:v>40 -  45  Ans</c:v>
                </c:pt>
                <c:pt idx="6">
                  <c:v>45 -  50  Ans</c:v>
                </c:pt>
                <c:pt idx="7">
                  <c:v>50 -  55  Ans</c:v>
                </c:pt>
                <c:pt idx="8">
                  <c:v>55 -  60  Ans</c:v>
                </c:pt>
                <c:pt idx="9">
                  <c:v>60 -  65  Ans</c:v>
                </c:pt>
                <c:pt idx="10">
                  <c:v>65 -  70  Ans</c:v>
                </c:pt>
                <c:pt idx="11">
                  <c:v>AGE MOYEN</c:v>
                </c:pt>
              </c:strCache>
            </c:strRef>
          </c:cat>
          <c:val>
            <c:numRef>
              <c:f>'graphique '!$C$88:$C$98</c:f>
              <c:numCache>
                <c:formatCode>General;;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'!$D$87</c:f>
              <c:strCache>
                <c:ptCount val="1"/>
                <c:pt idx="0">
                  <c:v>Femme</c:v>
                </c:pt>
              </c:strCache>
            </c:strRef>
          </c:tx>
          <c:invertIfNegative val="0"/>
          <c:cat>
            <c:numRef>
              <c:f>'graphique '!$B$88:$B$98</c:f>
              <c:numCache>
                <c:formatCode>"20 - "\ General\ " Ans"</c:formatCode>
                <c:ptCount val="11"/>
                <c:pt idx="0" formatCode="&quot;Moins de &quot;\ General\ &quot; Ans&quot;">
                  <c:v>20</c:v>
                </c:pt>
                <c:pt idx="1">
                  <c:v>25</c:v>
                </c:pt>
                <c:pt idx="2" formatCode="&quot;25 - &quot;\ General\ &quot; Ans&quot;">
                  <c:v>30</c:v>
                </c:pt>
                <c:pt idx="3" formatCode="&quot;30 - &quot;\ General\ &quot; Ans&quot;">
                  <c:v>35</c:v>
                </c:pt>
                <c:pt idx="4" formatCode="&quot;35 - &quot;\ General\ &quot; Ans&quot;">
                  <c:v>40</c:v>
                </c:pt>
                <c:pt idx="5" formatCode="&quot;40 - &quot;\ General\ &quot; Ans&quot;">
                  <c:v>45</c:v>
                </c:pt>
                <c:pt idx="6" formatCode="&quot;45 - &quot;\ General\ &quot; Ans&quot;">
                  <c:v>50</c:v>
                </c:pt>
                <c:pt idx="7" formatCode="&quot;50 - &quot;\ General\ &quot; Ans&quot;">
                  <c:v>55</c:v>
                </c:pt>
                <c:pt idx="8" formatCode="&quot;55 - &quot;\ General\ &quot; Ans&quot;">
                  <c:v>60</c:v>
                </c:pt>
                <c:pt idx="9" formatCode="&quot;60 - &quot;\ General\ &quot; Ans&quot;">
                  <c:v>65</c:v>
                </c:pt>
                <c:pt idx="10" formatCode="&quot;65 - &quot;\ General\ &quot; Ans&quot;">
                  <c:v>70</c:v>
                </c:pt>
              </c:numCache>
            </c:numRef>
          </c:cat>
          <c:val>
            <c:numRef>
              <c:f>'graphique '!$D$88:$D$98</c:f>
              <c:numCache>
                <c:formatCode>0;[Red]0;</c:formatCode>
                <c:ptCount val="11"/>
                <c:pt idx="0">
                  <c:v>0</c:v>
                </c:pt>
                <c:pt idx="1">
                  <c:v>-1</c:v>
                </c:pt>
                <c:pt idx="2">
                  <c:v>0</c:v>
                </c:pt>
                <c:pt idx="3">
                  <c:v>0</c:v>
                </c:pt>
                <c:pt idx="4">
                  <c:v>-2</c:v>
                </c:pt>
                <c:pt idx="5">
                  <c:v>0</c:v>
                </c:pt>
                <c:pt idx="6">
                  <c:v>0</c:v>
                </c:pt>
                <c:pt idx="7">
                  <c:v>-1</c:v>
                </c:pt>
                <c:pt idx="8">
                  <c:v>0</c:v>
                </c:pt>
                <c:pt idx="9">
                  <c:v>-1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3"/>
        <c:overlap val="100"/>
        <c:axId val="-1344271776"/>
        <c:axId val="-1344270144"/>
      </c:barChart>
      <c:catAx>
        <c:axId val="-1344271776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low"/>
        <c:crossAx val="-1344270144"/>
        <c:crosses val="autoZero"/>
        <c:auto val="1"/>
        <c:lblAlgn val="ctr"/>
        <c:lblOffset val="100"/>
        <c:noMultiLvlLbl val="0"/>
      </c:catAx>
      <c:valAx>
        <c:axId val="-1344270144"/>
        <c:scaling>
          <c:orientation val="minMax"/>
        </c:scaling>
        <c:delete val="0"/>
        <c:axPos val="b"/>
        <c:majorGridlines/>
        <c:numFmt formatCode="#,##0;#,##0" sourceLinked="0"/>
        <c:majorTickMark val="out"/>
        <c:minorTickMark val="none"/>
        <c:tickLblPos val="nextTo"/>
        <c:crossAx val="-1344271776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927"/>
          <c:y val="0.89367367158575373"/>
          <c:w val="0.44057291320878395"/>
          <c:h val="7.9836262189080881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'graphique '!$C$103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'!$C$104:$C$113</c:f>
              <c:numCache>
                <c:formatCode>General;;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'!$D$103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cat>
            <c:numRef>
              <c:f>'graphique '!$B$104:$B$113</c:f>
              <c:numCache>
                <c:formatCode>"5 - "\ General\ " Ans"</c:formatCode>
                <c:ptCount val="10"/>
                <c:pt idx="0" formatCode="&quot;Moins de &quot;\ General\ &quot; Ans&quot;">
                  <c:v>5</c:v>
                </c:pt>
                <c:pt idx="1">
                  <c:v>10</c:v>
                </c:pt>
                <c:pt idx="2" formatCode="&quot;10 - &quot;\ General\ &quot; Ans&quot;">
                  <c:v>15</c:v>
                </c:pt>
                <c:pt idx="3" formatCode="&quot;15 - &quot;\ General\ &quot; Ans&quot;">
                  <c:v>20</c:v>
                </c:pt>
                <c:pt idx="4" formatCode="&quot;20 - &quot;\ General\ &quot; Ans&quot;">
                  <c:v>25</c:v>
                </c:pt>
                <c:pt idx="5" formatCode="&quot;25 - &quot;\ General\ &quot; Ans&quot;">
                  <c:v>30</c:v>
                </c:pt>
                <c:pt idx="6" formatCode="&quot;30 - &quot;\ General\ &quot; Ans&quot;">
                  <c:v>35</c:v>
                </c:pt>
                <c:pt idx="7" formatCode="&quot;35 - &quot;\ General\ &quot; Ans&quot;">
                  <c:v>40</c:v>
                </c:pt>
                <c:pt idx="8" formatCode="&quot;40 - &quot;\ General\ &quot; Ans&quot;">
                  <c:v>45</c:v>
                </c:pt>
                <c:pt idx="9" formatCode="&quot;45 - &quot;\ General\ &quot; Ans&quot;">
                  <c:v>50</c:v>
                </c:pt>
              </c:numCache>
            </c:numRef>
          </c:cat>
          <c:val>
            <c:numRef>
              <c:f>'graphique '!$D$104:$D$113</c:f>
              <c:numCache>
                <c:formatCode>0;[Red]0;</c:formatCode>
                <c:ptCount val="10"/>
                <c:pt idx="0">
                  <c:v>0</c:v>
                </c:pt>
                <c:pt idx="1">
                  <c:v>-1</c:v>
                </c:pt>
                <c:pt idx="2">
                  <c:v>0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0</c:v>
                </c:pt>
                <c:pt idx="7">
                  <c:v>-1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3"/>
        <c:overlap val="100"/>
        <c:axId val="-1344269056"/>
        <c:axId val="-1344268512"/>
      </c:barChart>
      <c:catAx>
        <c:axId val="-1344269056"/>
        <c:scaling>
          <c:orientation val="minMax"/>
        </c:scaling>
        <c:delete val="0"/>
        <c:axPos val="l"/>
        <c:numFmt formatCode="&quot;Moins de &quot;\ General\ &quot; Ans&quot;" sourceLinked="1"/>
        <c:majorTickMark val="out"/>
        <c:minorTickMark val="none"/>
        <c:tickLblPos val="low"/>
        <c:crossAx val="-1344268512"/>
        <c:crosses val="autoZero"/>
        <c:auto val="1"/>
        <c:lblAlgn val="ctr"/>
        <c:lblOffset val="100"/>
        <c:noMultiLvlLbl val="0"/>
      </c:catAx>
      <c:valAx>
        <c:axId val="-1344268512"/>
        <c:scaling>
          <c:orientation val="minMax"/>
        </c:scaling>
        <c:delete val="0"/>
        <c:axPos val="b"/>
        <c:majorGridlines/>
        <c:numFmt formatCode="#,##0;#,##0" sourceLinked="0"/>
        <c:majorTickMark val="out"/>
        <c:minorTickMark val="none"/>
        <c:tickLblPos val="nextTo"/>
        <c:crossAx val="-1344269056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96"/>
          <c:y val="0.89367367158575373"/>
          <c:w val="0.44057291320878406"/>
          <c:h val="7.9836262189080909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moyenne d'age</a:t>
            </a:r>
            <a:r>
              <a:rPr lang="en-US" baseline="0"/>
              <a:t> par sexe</a:t>
            </a:r>
            <a:endParaRPr lang="en-US"/>
          </a:p>
        </c:rich>
      </c:tx>
      <c:layout>
        <c:manualLayout>
          <c:xMode val="edge"/>
          <c:yMode val="edge"/>
          <c:x val="0.37732633420822403"/>
          <c:y val="4.1666666666666664E-2"/>
        </c:manualLayout>
      </c:layout>
      <c:overlay val="0"/>
    </c:title>
    <c:autoTitleDeleted val="0"/>
    <c:plotArea>
      <c:layout/>
      <c:pieChart>
        <c:varyColors val="1"/>
        <c:ser>
          <c:idx val="11"/>
          <c:order val="0"/>
          <c:tx>
            <c:strRef>
              <c:f>'graphique '!$B$99</c:f>
              <c:strCache>
                <c:ptCount val="1"/>
                <c:pt idx="0">
                  <c:v>AGE MOYEN</c:v>
                </c:pt>
              </c:strCache>
            </c:strRef>
          </c:tx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'graphique '!$C$87:$D$87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'!$C$99:$D$99</c:f>
              <c:numCache>
                <c:formatCode>0</c:formatCode>
                <c:ptCount val="2"/>
                <c:pt idx="0" formatCode="General">
                  <c:v>43</c:v>
                </c:pt>
                <c:pt idx="1">
                  <c:v>42.6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ancienneté</a:t>
            </a:r>
            <a:r>
              <a:rPr lang="en-US" baseline="0"/>
              <a:t> moyenne par sexe</a:t>
            </a:r>
            <a:endParaRPr lang="en-US"/>
          </a:p>
        </c:rich>
      </c:tx>
      <c:overlay val="0"/>
    </c:title>
    <c:autoTitleDeleted val="0"/>
    <c:plotArea>
      <c:layout/>
      <c:pieChart>
        <c:varyColors val="1"/>
        <c:ser>
          <c:idx val="11"/>
          <c:order val="0"/>
          <c:tx>
            <c:strRef>
              <c:f>'graphique '!$B$115</c:f>
              <c:strCache>
                <c:ptCount val="1"/>
                <c:pt idx="0">
                  <c:v>moyenne anciennete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'graphique '!$C$103:$D$103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'graphique '!$C$115:$D$115</c:f>
              <c:numCache>
                <c:formatCode>0</c:formatCode>
                <c:ptCount val="2"/>
                <c:pt idx="0">
                  <c:v>21</c:v>
                </c:pt>
                <c:pt idx="1">
                  <c:v>22.4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  <c:layout>
        <c:manualLayout>
          <c:xMode val="edge"/>
          <c:yMode val="edge"/>
          <c:x val="0.15592875517425994"/>
          <c:y val="2.867383512544803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9.0909090909090912E-2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6329861033659746"/>
          <c:y val="0.34324329250510244"/>
          <c:w val="0.45578431591235352"/>
          <c:h val="0.55865230387868181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7.7204267377025723E-2"/>
          <c:y val="9.9964248654965259E-4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0.18181818181818182</c:v>
                </c:pt>
                <c:pt idx="1">
                  <c:v>0.36363636363636365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363"/>
          <c:y val="3.24072497694547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0.27272727272727271</c:v>
                </c:pt>
                <c:pt idx="1">
                  <c:v>0.18181818181818182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22" l="0.70000000000000062" r="0.70000000000000062" t="0.75000000000000222" header="0.30000000000000032" footer="0.30000000000000032"/>
    <c:pageSetup orientation="portrait"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3.7037037037037056E-2"/>
          <c:y val="0.28331784525077824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0.45454545454545453</c:v>
                </c:pt>
                <c:pt idx="1">
                  <c:v>0.54545454545454541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r&#233;partition entre les colleges'!A1"/><Relationship Id="rId13" Type="http://schemas.openxmlformats.org/officeDocument/2006/relationships/hyperlink" Target="#'r&#233;patition  femmes hommes effec'!A1"/><Relationship Id="rId18" Type="http://schemas.openxmlformats.org/officeDocument/2006/relationships/hyperlink" Target="#'anciennet&#233; moyenne par sexe'!A1"/><Relationship Id="rId3" Type="http://schemas.openxmlformats.org/officeDocument/2006/relationships/hyperlink" Target="#'synth&#233;se de l'' effectif 2 '!A1"/><Relationship Id="rId21" Type="http://schemas.openxmlformats.org/officeDocument/2006/relationships/hyperlink" Target="#'tcd pyramide anciennete'!A1"/><Relationship Id="rId7" Type="http://schemas.openxmlformats.org/officeDocument/2006/relationships/hyperlink" Target="#'graphique '!A1"/><Relationship Id="rId12" Type="http://schemas.openxmlformats.org/officeDocument/2006/relationships/hyperlink" Target="#'r&#233;partition hom fem administrat'!A1"/><Relationship Id="rId17" Type="http://schemas.openxmlformats.org/officeDocument/2006/relationships/hyperlink" Target="#'moyenne d''age par sexe'!A1"/><Relationship Id="rId2" Type="http://schemas.openxmlformats.org/officeDocument/2006/relationships/hyperlink" Target="#'anniversaire a souhaiter'!A1"/><Relationship Id="rId16" Type="http://schemas.openxmlformats.org/officeDocument/2006/relationships/hyperlink" Target="#'repartition hom fem directeur'!A1"/><Relationship Id="rId20" Type="http://schemas.openxmlformats.org/officeDocument/2006/relationships/hyperlink" Target="#'pyramide anciennet&#233; par sexe'!A1"/><Relationship Id="rId1" Type="http://schemas.openxmlformats.org/officeDocument/2006/relationships/hyperlink" Target="#'base de donn&#233;es'!A1"/><Relationship Id="rId6" Type="http://schemas.openxmlformats.org/officeDocument/2006/relationships/hyperlink" Target="#'fiche individuelle vierge a rem'!A1"/><Relationship Id="rId11" Type="http://schemas.openxmlformats.org/officeDocument/2006/relationships/hyperlink" Target="#'r&#233;partition hom fem 1er colleg'!A1"/><Relationship Id="rId5" Type="http://schemas.openxmlformats.org/officeDocument/2006/relationships/hyperlink" Target="#'fiche individuelle par personne'!A1"/><Relationship Id="rId15" Type="http://schemas.openxmlformats.org/officeDocument/2006/relationships/hyperlink" Target="#'r&#233;partition hom fem chauffeur'!A1"/><Relationship Id="rId10" Type="http://schemas.openxmlformats.org/officeDocument/2006/relationships/hyperlink" Target="#'r&#233;partition par fonction'!A1"/><Relationship Id="rId19" Type="http://schemas.openxmlformats.org/officeDocument/2006/relationships/hyperlink" Target="#'pyramide des ages par sexe'!A1"/><Relationship Id="rId4" Type="http://schemas.openxmlformats.org/officeDocument/2006/relationships/hyperlink" Target="#'Synth&#232;se de l''effectif'!A1"/><Relationship Id="rId9" Type="http://schemas.openxmlformats.org/officeDocument/2006/relationships/hyperlink" Target="#'r&#233;partition hom fem 2eme colleg'!A1"/><Relationship Id="rId14" Type="http://schemas.openxmlformats.org/officeDocument/2006/relationships/hyperlink" Target="#'r&#233;partition hom fem quai'!A1"/><Relationship Id="rId22" Type="http://schemas.openxmlformats.org/officeDocument/2006/relationships/hyperlink" Target="#'TCD pyramide ag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hyperlink" Target="#sommaire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hyperlink" Target="#sommaire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hyperlink" Target="#sommaire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9.xml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13" Type="http://schemas.openxmlformats.org/officeDocument/2006/relationships/hyperlink" Target="#sommaire!A1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12" Type="http://schemas.openxmlformats.org/officeDocument/2006/relationships/chart" Target="../charts/chart21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11" Type="http://schemas.openxmlformats.org/officeDocument/2006/relationships/chart" Target="../charts/chart20.xml"/><Relationship Id="rId5" Type="http://schemas.openxmlformats.org/officeDocument/2006/relationships/chart" Target="../charts/chart14.xml"/><Relationship Id="rId15" Type="http://schemas.openxmlformats.org/officeDocument/2006/relationships/chart" Target="../charts/chart23.xml"/><Relationship Id="rId10" Type="http://schemas.openxmlformats.org/officeDocument/2006/relationships/chart" Target="../charts/chart19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Relationship Id="rId14" Type="http://schemas.openxmlformats.org/officeDocument/2006/relationships/chart" Target="../charts/chart22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4.xml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5.xml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6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7.xml"/><Relationship Id="rId1" Type="http://schemas.openxmlformats.org/officeDocument/2006/relationships/hyperlink" Target="#sommaire!A1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hyperlink" Target="#sommaire!A1"/><Relationship Id="rId1" Type="http://schemas.openxmlformats.org/officeDocument/2006/relationships/chart" Target="../charts/chart28.xml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9.xml"/><Relationship Id="rId1" Type="http://schemas.openxmlformats.org/officeDocument/2006/relationships/hyperlink" Target="#sommaire!A1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0.xml"/><Relationship Id="rId1" Type="http://schemas.openxmlformats.org/officeDocument/2006/relationships/hyperlink" Target="#sommaire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12</xdr:row>
      <xdr:rowOff>171449</xdr:rowOff>
    </xdr:from>
    <xdr:to>
      <xdr:col>16</xdr:col>
      <xdr:colOff>552450</xdr:colOff>
      <xdr:row>30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2</xdr:row>
      <xdr:rowOff>9525</xdr:rowOff>
    </xdr:from>
    <xdr:to>
      <xdr:col>13</xdr:col>
      <xdr:colOff>123824</xdr:colOff>
      <xdr:row>29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14</xdr:row>
      <xdr:rowOff>38100</xdr:rowOff>
    </xdr:from>
    <xdr:to>
      <xdr:col>6</xdr:col>
      <xdr:colOff>619125</xdr:colOff>
      <xdr:row>28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57150</xdr:rowOff>
    </xdr:from>
    <xdr:to>
      <xdr:col>18</xdr:col>
      <xdr:colOff>0</xdr:colOff>
      <xdr:row>6</xdr:row>
      <xdr:rowOff>38100</xdr:rowOff>
    </xdr:to>
    <xdr:sp macro="" textlink="">
      <xdr:nvSpPr>
        <xdr:cNvPr id="2" name="Rectangle à coins arrondis 1"/>
        <xdr:cNvSpPr/>
      </xdr:nvSpPr>
      <xdr:spPr>
        <a:xfrm>
          <a:off x="771525" y="247650"/>
          <a:ext cx="12944475" cy="933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800" b="1">
              <a:latin typeface="AR CHRISTY" pitchFamily="2" charset="0"/>
            </a:rPr>
            <a:t>SOMMAIRE</a:t>
          </a:r>
        </a:p>
      </xdr:txBody>
    </xdr:sp>
    <xdr:clientData/>
  </xdr:twoCellAnchor>
  <xdr:twoCellAnchor>
    <xdr:from>
      <xdr:col>1</xdr:col>
      <xdr:colOff>0</xdr:colOff>
      <xdr:row>8</xdr:row>
      <xdr:rowOff>1</xdr:rowOff>
    </xdr:from>
    <xdr:to>
      <xdr:col>4</xdr:col>
      <xdr:colOff>57150</xdr:colOff>
      <xdr:row>10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62000" y="1524001"/>
          <a:ext cx="2343150" cy="3905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base de donnéés</a:t>
          </a:r>
        </a:p>
      </xdr:txBody>
    </xdr:sp>
    <xdr:clientData/>
  </xdr:twoCellAnchor>
  <xdr:twoCellAnchor>
    <xdr:from>
      <xdr:col>4</xdr:col>
      <xdr:colOff>752475</xdr:colOff>
      <xdr:row>7</xdr:row>
      <xdr:rowOff>161926</xdr:rowOff>
    </xdr:from>
    <xdr:to>
      <xdr:col>8</xdr:col>
      <xdr:colOff>47625</xdr:colOff>
      <xdr:row>9</xdr:row>
      <xdr:rowOff>180976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3800475" y="1495426"/>
          <a:ext cx="23431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anniversaire a souhaiter</a:t>
          </a:r>
        </a:p>
      </xdr:txBody>
    </xdr:sp>
    <xdr:clientData/>
  </xdr:twoCellAnchor>
  <xdr:twoCellAnchor>
    <xdr:from>
      <xdr:col>13</xdr:col>
      <xdr:colOff>714375</xdr:colOff>
      <xdr:row>7</xdr:row>
      <xdr:rowOff>180975</xdr:rowOff>
    </xdr:from>
    <xdr:to>
      <xdr:col>17</xdr:col>
      <xdr:colOff>9525</xdr:colOff>
      <xdr:row>10</xdr:row>
      <xdr:rowOff>19050</xdr:rowOff>
    </xdr:to>
    <xdr:sp macro="" textlink="">
      <xdr:nvSpPr>
        <xdr:cNvPr id="16" name="Rectangle à coins arrondis 15">
          <a:hlinkClick xmlns:r="http://schemas.openxmlformats.org/officeDocument/2006/relationships" r:id="rId3"/>
        </xdr:cNvPr>
        <xdr:cNvSpPr/>
      </xdr:nvSpPr>
      <xdr:spPr>
        <a:xfrm>
          <a:off x="10620375" y="1514475"/>
          <a:ext cx="23431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2</a:t>
          </a:r>
        </a:p>
      </xdr:txBody>
    </xdr:sp>
    <xdr:clientData/>
  </xdr:twoCellAnchor>
  <xdr:twoCellAnchor>
    <xdr:from>
      <xdr:col>9</xdr:col>
      <xdr:colOff>495300</xdr:colOff>
      <xdr:row>7</xdr:row>
      <xdr:rowOff>171450</xdr:rowOff>
    </xdr:from>
    <xdr:to>
      <xdr:col>12</xdr:col>
      <xdr:colOff>552450</xdr:colOff>
      <xdr:row>10</xdr:row>
      <xdr:rowOff>9525</xdr:rowOff>
    </xdr:to>
    <xdr:sp macro="" textlink="">
      <xdr:nvSpPr>
        <xdr:cNvPr id="19" name="Rectangle à coins arrondis 18">
          <a:hlinkClick xmlns:r="http://schemas.openxmlformats.org/officeDocument/2006/relationships" r:id="rId4"/>
        </xdr:cNvPr>
        <xdr:cNvSpPr/>
      </xdr:nvSpPr>
      <xdr:spPr>
        <a:xfrm>
          <a:off x="7353300" y="1504950"/>
          <a:ext cx="234315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synthese de l effectif 1</a:t>
          </a:r>
        </a:p>
      </xdr:txBody>
    </xdr:sp>
    <xdr:clientData/>
  </xdr:twoCellAnchor>
  <xdr:twoCellAnchor>
    <xdr:from>
      <xdr:col>1</xdr:col>
      <xdr:colOff>19050</xdr:colOff>
      <xdr:row>12</xdr:row>
      <xdr:rowOff>0</xdr:rowOff>
    </xdr:from>
    <xdr:to>
      <xdr:col>6</xdr:col>
      <xdr:colOff>342900</xdr:colOff>
      <xdr:row>14</xdr:row>
      <xdr:rowOff>47625</xdr:rowOff>
    </xdr:to>
    <xdr:sp macro="" textlink="">
      <xdr:nvSpPr>
        <xdr:cNvPr id="20" name="Rectangle à coins arrondis 19">
          <a:hlinkClick xmlns:r="http://schemas.openxmlformats.org/officeDocument/2006/relationships" r:id="rId5"/>
        </xdr:cNvPr>
        <xdr:cNvSpPr/>
      </xdr:nvSpPr>
      <xdr:spPr>
        <a:xfrm>
          <a:off x="781050" y="2286000"/>
          <a:ext cx="41338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par personne</a:t>
          </a:r>
        </a:p>
      </xdr:txBody>
    </xdr:sp>
    <xdr:clientData/>
  </xdr:twoCellAnchor>
  <xdr:twoCellAnchor>
    <xdr:from>
      <xdr:col>6</xdr:col>
      <xdr:colOff>742950</xdr:colOff>
      <xdr:row>11</xdr:row>
      <xdr:rowOff>161926</xdr:rowOff>
    </xdr:from>
    <xdr:to>
      <xdr:col>11</xdr:col>
      <xdr:colOff>228600</xdr:colOff>
      <xdr:row>14</xdr:row>
      <xdr:rowOff>9526</xdr:rowOff>
    </xdr:to>
    <xdr:sp macro="" textlink="">
      <xdr:nvSpPr>
        <xdr:cNvPr id="21" name="Rectangle à coins arrondis 20">
          <a:hlinkClick xmlns:r="http://schemas.openxmlformats.org/officeDocument/2006/relationships" r:id="rId6"/>
        </xdr:cNvPr>
        <xdr:cNvSpPr/>
      </xdr:nvSpPr>
      <xdr:spPr>
        <a:xfrm>
          <a:off x="5314950" y="2257426"/>
          <a:ext cx="329565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fiche individuelle vierge</a:t>
          </a:r>
        </a:p>
      </xdr:txBody>
    </xdr:sp>
    <xdr:clientData/>
  </xdr:twoCellAnchor>
  <xdr:twoCellAnchor>
    <xdr:from>
      <xdr:col>1</xdr:col>
      <xdr:colOff>57150</xdr:colOff>
      <xdr:row>14</xdr:row>
      <xdr:rowOff>161925</xdr:rowOff>
    </xdr:from>
    <xdr:to>
      <xdr:col>18</xdr:col>
      <xdr:colOff>47625</xdr:colOff>
      <xdr:row>18</xdr:row>
      <xdr:rowOff>0</xdr:rowOff>
    </xdr:to>
    <xdr:sp macro="" textlink="">
      <xdr:nvSpPr>
        <xdr:cNvPr id="12" name="Rectangle à coins arrondis 11"/>
        <xdr:cNvSpPr/>
      </xdr:nvSpPr>
      <xdr:spPr>
        <a:xfrm>
          <a:off x="819150" y="2828925"/>
          <a:ext cx="12944475" cy="6000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1">
              <a:latin typeface="AR CHRISTY" pitchFamily="2" charset="0"/>
            </a:rPr>
            <a:t>ZONE DE GRAPHIQUE</a:t>
          </a:r>
        </a:p>
      </xdr:txBody>
    </xdr:sp>
    <xdr:clientData/>
  </xdr:twoCellAnchor>
  <xdr:twoCellAnchor>
    <xdr:from>
      <xdr:col>1</xdr:col>
      <xdr:colOff>57150</xdr:colOff>
      <xdr:row>18</xdr:row>
      <xdr:rowOff>180976</xdr:rowOff>
    </xdr:from>
    <xdr:to>
      <xdr:col>3</xdr:col>
      <xdr:colOff>495300</xdr:colOff>
      <xdr:row>21</xdr:row>
      <xdr:rowOff>9526</xdr:rowOff>
    </xdr:to>
    <xdr:sp macro="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819150" y="3609976"/>
          <a:ext cx="19621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tous les graphiques</a:t>
          </a:r>
        </a:p>
      </xdr:txBody>
    </xdr:sp>
    <xdr:clientData/>
  </xdr:twoCellAnchor>
  <xdr:twoCellAnchor>
    <xdr:from>
      <xdr:col>10</xdr:col>
      <xdr:colOff>352426</xdr:colOff>
      <xdr:row>18</xdr:row>
      <xdr:rowOff>180975</xdr:rowOff>
    </xdr:from>
    <xdr:to>
      <xdr:col>13</xdr:col>
      <xdr:colOff>695325</xdr:colOff>
      <xdr:row>20</xdr:row>
      <xdr:rowOff>180975</xdr:rowOff>
    </xdr:to>
    <xdr:sp macro="" textlink="">
      <xdr:nvSpPr>
        <xdr:cNvPr id="24" name="Rectangle à coins arrondis 23">
          <a:hlinkClick xmlns:r="http://schemas.openxmlformats.org/officeDocument/2006/relationships" r:id="rId8"/>
        </xdr:cNvPr>
        <xdr:cNvSpPr/>
      </xdr:nvSpPr>
      <xdr:spPr>
        <a:xfrm>
          <a:off x="7972426" y="3609975"/>
          <a:ext cx="2628899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</a:t>
          </a:r>
          <a:r>
            <a:rPr lang="fr-FR" sz="1800" baseline="0">
              <a:latin typeface="AR ESSENCE" pitchFamily="2" charset="0"/>
            </a:rPr>
            <a:t> entre les colleges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</xdr:col>
      <xdr:colOff>9524</xdr:colOff>
      <xdr:row>21</xdr:row>
      <xdr:rowOff>180975</xdr:rowOff>
    </xdr:from>
    <xdr:to>
      <xdr:col>5</xdr:col>
      <xdr:colOff>619125</xdr:colOff>
      <xdr:row>24</xdr:row>
      <xdr:rowOff>38100</xdr:rowOff>
    </xdr:to>
    <xdr:sp macro="" textlink="">
      <xdr:nvSpPr>
        <xdr:cNvPr id="25" name="Rectangle à coins arrondis 24">
          <a:hlinkClick xmlns:r="http://schemas.openxmlformats.org/officeDocument/2006/relationships" r:id="rId9"/>
        </xdr:cNvPr>
        <xdr:cNvSpPr/>
      </xdr:nvSpPr>
      <xdr:spPr>
        <a:xfrm>
          <a:off x="771524" y="4181475"/>
          <a:ext cx="3657601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2eme college</a:t>
          </a:r>
        </a:p>
      </xdr:txBody>
    </xdr:sp>
    <xdr:clientData/>
  </xdr:twoCellAnchor>
  <xdr:twoCellAnchor>
    <xdr:from>
      <xdr:col>6</xdr:col>
      <xdr:colOff>0</xdr:colOff>
      <xdr:row>22</xdr:row>
      <xdr:rowOff>0</xdr:rowOff>
    </xdr:from>
    <xdr:to>
      <xdr:col>8</xdr:col>
      <xdr:colOff>657225</xdr:colOff>
      <xdr:row>24</xdr:row>
      <xdr:rowOff>9525</xdr:rowOff>
    </xdr:to>
    <xdr:sp macro="" textlink="">
      <xdr:nvSpPr>
        <xdr:cNvPr id="26" name="Rectangle à coins arrondis 25">
          <a:hlinkClick xmlns:r="http://schemas.openxmlformats.org/officeDocument/2006/relationships" r:id="rId10"/>
        </xdr:cNvPr>
        <xdr:cNvSpPr/>
      </xdr:nvSpPr>
      <xdr:spPr>
        <a:xfrm>
          <a:off x="4572000" y="4191000"/>
          <a:ext cx="218122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par fonction </a:t>
          </a:r>
        </a:p>
      </xdr:txBody>
    </xdr:sp>
    <xdr:clientData/>
  </xdr:twoCellAnchor>
  <xdr:twoCellAnchor>
    <xdr:from>
      <xdr:col>14</xdr:col>
      <xdr:colOff>9526</xdr:colOff>
      <xdr:row>18</xdr:row>
      <xdr:rowOff>152401</xdr:rowOff>
    </xdr:from>
    <xdr:to>
      <xdr:col>18</xdr:col>
      <xdr:colOff>285750</xdr:colOff>
      <xdr:row>20</xdr:row>
      <xdr:rowOff>171451</xdr:rowOff>
    </xdr:to>
    <xdr:sp macro="" textlink="">
      <xdr:nvSpPr>
        <xdr:cNvPr id="27" name="Rectangle à coins arrondis 26">
          <a:hlinkClick xmlns:r="http://schemas.openxmlformats.org/officeDocument/2006/relationships" r:id="rId11"/>
        </xdr:cNvPr>
        <xdr:cNvSpPr/>
      </xdr:nvSpPr>
      <xdr:spPr>
        <a:xfrm>
          <a:off x="10677526" y="3581401"/>
          <a:ext cx="3324224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1er college</a:t>
          </a:r>
        </a:p>
      </xdr:txBody>
    </xdr:sp>
    <xdr:clientData/>
  </xdr:twoCellAnchor>
  <xdr:twoCellAnchor>
    <xdr:from>
      <xdr:col>9</xdr:col>
      <xdr:colOff>9525</xdr:colOff>
      <xdr:row>21</xdr:row>
      <xdr:rowOff>180976</xdr:rowOff>
    </xdr:from>
    <xdr:to>
      <xdr:col>13</xdr:col>
      <xdr:colOff>428625</xdr:colOff>
      <xdr:row>24</xdr:row>
      <xdr:rowOff>47626</xdr:rowOff>
    </xdr:to>
    <xdr:sp macro="" textlink="">
      <xdr:nvSpPr>
        <xdr:cNvPr id="28" name="Rectangle à coins arrondis 27">
          <a:hlinkClick xmlns:r="http://schemas.openxmlformats.org/officeDocument/2006/relationships" r:id="rId12"/>
        </xdr:cNvPr>
        <xdr:cNvSpPr/>
      </xdr:nvSpPr>
      <xdr:spPr>
        <a:xfrm>
          <a:off x="6867525" y="4181476"/>
          <a:ext cx="3467100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administratif</a:t>
          </a:r>
        </a:p>
      </xdr:txBody>
    </xdr:sp>
    <xdr:clientData/>
  </xdr:twoCellAnchor>
  <xdr:twoCellAnchor>
    <xdr:from>
      <xdr:col>3</xdr:col>
      <xdr:colOff>590550</xdr:colOff>
      <xdr:row>18</xdr:row>
      <xdr:rowOff>180976</xdr:rowOff>
    </xdr:from>
    <xdr:to>
      <xdr:col>10</xdr:col>
      <xdr:colOff>257175</xdr:colOff>
      <xdr:row>20</xdr:row>
      <xdr:rowOff>180976</xdr:rowOff>
    </xdr:to>
    <xdr:sp macro="" textlink="">
      <xdr:nvSpPr>
        <xdr:cNvPr id="29" name="Rectangle à coins arrondis 28">
          <a:hlinkClick xmlns:r="http://schemas.openxmlformats.org/officeDocument/2006/relationships" r:id="rId13"/>
        </xdr:cNvPr>
        <xdr:cNvSpPr/>
      </xdr:nvSpPr>
      <xdr:spPr>
        <a:xfrm>
          <a:off x="2876550" y="3609976"/>
          <a:ext cx="50006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 ESSENCE" pitchFamily="2" charset="0"/>
            </a:rPr>
            <a:t>répartition des femmes et des hommes dans l 'éffectif</a:t>
          </a:r>
        </a:p>
      </xdr:txBody>
    </xdr:sp>
    <xdr:clientData/>
  </xdr:twoCellAnchor>
  <xdr:twoCellAnchor>
    <xdr:from>
      <xdr:col>13</xdr:col>
      <xdr:colOff>676275</xdr:colOff>
      <xdr:row>22</xdr:row>
      <xdr:rowOff>19051</xdr:rowOff>
    </xdr:from>
    <xdr:to>
      <xdr:col>18</xdr:col>
      <xdr:colOff>276225</xdr:colOff>
      <xdr:row>24</xdr:row>
      <xdr:rowOff>1</xdr:rowOff>
    </xdr:to>
    <xdr:sp macro="" textlink="">
      <xdr:nvSpPr>
        <xdr:cNvPr id="30" name="Rectangle à coins arrondis 29">
          <a:hlinkClick xmlns:r="http://schemas.openxmlformats.org/officeDocument/2006/relationships" r:id="rId14"/>
        </xdr:cNvPr>
        <xdr:cNvSpPr/>
      </xdr:nvSpPr>
      <xdr:spPr>
        <a:xfrm>
          <a:off x="10582275" y="4210051"/>
          <a:ext cx="34099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</a:t>
          </a:r>
          <a:r>
            <a:rPr lang="fr-FR" sz="1800" baseline="0">
              <a:latin typeface="AR ESSENCE" pitchFamily="2" charset="0"/>
            </a:rPr>
            <a:t> homme femme quai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</xdr:col>
      <xdr:colOff>19051</xdr:colOff>
      <xdr:row>25</xdr:row>
      <xdr:rowOff>19050</xdr:rowOff>
    </xdr:from>
    <xdr:to>
      <xdr:col>4</xdr:col>
      <xdr:colOff>733425</xdr:colOff>
      <xdr:row>26</xdr:row>
      <xdr:rowOff>180975</xdr:rowOff>
    </xdr:to>
    <xdr:sp macro="" textlink="">
      <xdr:nvSpPr>
        <xdr:cNvPr id="18" name="Rectangle à coins arrondis 17">
          <a:hlinkClick xmlns:r="http://schemas.openxmlformats.org/officeDocument/2006/relationships" r:id="rId14"/>
        </xdr:cNvPr>
        <xdr:cNvSpPr/>
      </xdr:nvSpPr>
      <xdr:spPr>
        <a:xfrm>
          <a:off x="781051" y="4781550"/>
          <a:ext cx="3000374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repartition homme femme garage</a:t>
          </a:r>
        </a:p>
      </xdr:txBody>
    </xdr:sp>
    <xdr:clientData/>
  </xdr:twoCellAnchor>
  <xdr:twoCellAnchor>
    <xdr:from>
      <xdr:col>5</xdr:col>
      <xdr:colOff>76200</xdr:colOff>
      <xdr:row>25</xdr:row>
      <xdr:rowOff>19050</xdr:rowOff>
    </xdr:from>
    <xdr:to>
      <xdr:col>9</xdr:col>
      <xdr:colOff>352425</xdr:colOff>
      <xdr:row>27</xdr:row>
      <xdr:rowOff>19050</xdr:rowOff>
    </xdr:to>
    <xdr:sp macro="" textlink="">
      <xdr:nvSpPr>
        <xdr:cNvPr id="22" name="Rectangle à coins arrondis 21">
          <a:hlinkClick xmlns:r="http://schemas.openxmlformats.org/officeDocument/2006/relationships" r:id="rId15"/>
        </xdr:cNvPr>
        <xdr:cNvSpPr/>
      </xdr:nvSpPr>
      <xdr:spPr>
        <a:xfrm>
          <a:off x="3886200" y="4781550"/>
          <a:ext cx="33242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chauffeur</a:t>
          </a:r>
        </a:p>
      </xdr:txBody>
    </xdr:sp>
    <xdr:clientData/>
  </xdr:twoCellAnchor>
  <xdr:twoCellAnchor>
    <xdr:from>
      <xdr:col>9</xdr:col>
      <xdr:colOff>533400</xdr:colOff>
      <xdr:row>24</xdr:row>
      <xdr:rowOff>180975</xdr:rowOff>
    </xdr:from>
    <xdr:to>
      <xdr:col>13</xdr:col>
      <xdr:colOff>733425</xdr:colOff>
      <xdr:row>27</xdr:row>
      <xdr:rowOff>9525</xdr:rowOff>
    </xdr:to>
    <xdr:sp macro="" textlink="">
      <xdr:nvSpPr>
        <xdr:cNvPr id="23" name="Rectangle à coins arrondis 22">
          <a:hlinkClick xmlns:r="http://schemas.openxmlformats.org/officeDocument/2006/relationships" r:id="rId16"/>
        </xdr:cNvPr>
        <xdr:cNvSpPr/>
      </xdr:nvSpPr>
      <xdr:spPr>
        <a:xfrm>
          <a:off x="7391400" y="4752975"/>
          <a:ext cx="32480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répartition homme femme directeur</a:t>
          </a:r>
        </a:p>
      </xdr:txBody>
    </xdr:sp>
    <xdr:clientData/>
  </xdr:twoCellAnchor>
  <xdr:twoCellAnchor>
    <xdr:from>
      <xdr:col>1</xdr:col>
      <xdr:colOff>38100</xdr:colOff>
      <xdr:row>27</xdr:row>
      <xdr:rowOff>161925</xdr:rowOff>
    </xdr:from>
    <xdr:to>
      <xdr:col>4</xdr:col>
      <xdr:colOff>123825</xdr:colOff>
      <xdr:row>29</xdr:row>
      <xdr:rowOff>152400</xdr:rowOff>
    </xdr:to>
    <xdr:sp macro="" textlink="">
      <xdr:nvSpPr>
        <xdr:cNvPr id="31" name="Rectangle à coins arrondis 30">
          <a:hlinkClick xmlns:r="http://schemas.openxmlformats.org/officeDocument/2006/relationships" r:id="rId17"/>
        </xdr:cNvPr>
        <xdr:cNvSpPr/>
      </xdr:nvSpPr>
      <xdr:spPr>
        <a:xfrm>
          <a:off x="800100" y="5305425"/>
          <a:ext cx="2371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moyenne d'age par sexe</a:t>
          </a:r>
        </a:p>
      </xdr:txBody>
    </xdr:sp>
    <xdr:clientData/>
  </xdr:twoCellAnchor>
  <xdr:twoCellAnchor>
    <xdr:from>
      <xdr:col>4</xdr:col>
      <xdr:colOff>228599</xdr:colOff>
      <xdr:row>27</xdr:row>
      <xdr:rowOff>171450</xdr:rowOff>
    </xdr:from>
    <xdr:to>
      <xdr:col>7</xdr:col>
      <xdr:colOff>704850</xdr:colOff>
      <xdr:row>29</xdr:row>
      <xdr:rowOff>123825</xdr:rowOff>
    </xdr:to>
    <xdr:sp macro="" textlink="">
      <xdr:nvSpPr>
        <xdr:cNvPr id="32" name="Rectangle à coins arrondis 31">
          <a:hlinkClick xmlns:r="http://schemas.openxmlformats.org/officeDocument/2006/relationships" r:id="rId18"/>
        </xdr:cNvPr>
        <xdr:cNvSpPr/>
      </xdr:nvSpPr>
      <xdr:spPr>
        <a:xfrm>
          <a:off x="3276599" y="5314950"/>
          <a:ext cx="2762251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ancienneté moyenne par sexe</a:t>
          </a:r>
        </a:p>
      </xdr:txBody>
    </xdr:sp>
    <xdr:clientData/>
  </xdr:twoCellAnchor>
  <xdr:twoCellAnchor>
    <xdr:from>
      <xdr:col>8</xdr:col>
      <xdr:colOff>9526</xdr:colOff>
      <xdr:row>28</xdr:row>
      <xdr:rowOff>9524</xdr:rowOff>
    </xdr:from>
    <xdr:to>
      <xdr:col>11</xdr:col>
      <xdr:colOff>428626</xdr:colOff>
      <xdr:row>29</xdr:row>
      <xdr:rowOff>152400</xdr:rowOff>
    </xdr:to>
    <xdr:sp macro="" textlink="">
      <xdr:nvSpPr>
        <xdr:cNvPr id="33" name="Rectangle à coins arrondis 32">
          <a:hlinkClick xmlns:r="http://schemas.openxmlformats.org/officeDocument/2006/relationships" r:id="rId19"/>
        </xdr:cNvPr>
        <xdr:cNvSpPr/>
      </xdr:nvSpPr>
      <xdr:spPr>
        <a:xfrm>
          <a:off x="6105526" y="5343524"/>
          <a:ext cx="2705100" cy="3333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pyramide des ages par sexe</a:t>
          </a:r>
        </a:p>
      </xdr:txBody>
    </xdr:sp>
    <xdr:clientData/>
  </xdr:twoCellAnchor>
  <xdr:twoCellAnchor>
    <xdr:from>
      <xdr:col>11</xdr:col>
      <xdr:colOff>552451</xdr:colOff>
      <xdr:row>28</xdr:row>
      <xdr:rowOff>28575</xdr:rowOff>
    </xdr:from>
    <xdr:to>
      <xdr:col>15</xdr:col>
      <xdr:colOff>400051</xdr:colOff>
      <xdr:row>29</xdr:row>
      <xdr:rowOff>171450</xdr:rowOff>
    </xdr:to>
    <xdr:sp macro="" textlink="">
      <xdr:nvSpPr>
        <xdr:cNvPr id="34" name="Rectangle à coins arrondis 33">
          <a:hlinkClick xmlns:r="http://schemas.openxmlformats.org/officeDocument/2006/relationships" r:id="rId20"/>
        </xdr:cNvPr>
        <xdr:cNvSpPr/>
      </xdr:nvSpPr>
      <xdr:spPr>
        <a:xfrm>
          <a:off x="8934451" y="5362575"/>
          <a:ext cx="28956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pyramide d</a:t>
          </a:r>
          <a:r>
            <a:rPr lang="fr-FR" sz="1800" baseline="0">
              <a:latin typeface="AR ESSENCE" pitchFamily="2" charset="0"/>
            </a:rPr>
            <a:t>'ancienneté par sexe</a:t>
          </a:r>
          <a:endParaRPr lang="fr-FR" sz="1800">
            <a:latin typeface="AR ESSENCE" pitchFamily="2" charset="0"/>
          </a:endParaRPr>
        </a:p>
      </xdr:txBody>
    </xdr:sp>
    <xdr:clientData/>
  </xdr:twoCellAnchor>
  <xdr:twoCellAnchor>
    <xdr:from>
      <xdr:col>14</xdr:col>
      <xdr:colOff>28575</xdr:colOff>
      <xdr:row>12</xdr:row>
      <xdr:rowOff>19050</xdr:rowOff>
    </xdr:from>
    <xdr:to>
      <xdr:col>16</xdr:col>
      <xdr:colOff>9525</xdr:colOff>
      <xdr:row>14</xdr:row>
      <xdr:rowOff>9525</xdr:rowOff>
    </xdr:to>
    <xdr:sp macro="" textlink="">
      <xdr:nvSpPr>
        <xdr:cNvPr id="35" name="Rectangle à coins arrondis 34">
          <a:hlinkClick xmlns:r="http://schemas.openxmlformats.org/officeDocument/2006/relationships" r:id="rId21"/>
        </xdr:cNvPr>
        <xdr:cNvSpPr/>
      </xdr:nvSpPr>
      <xdr:spPr>
        <a:xfrm>
          <a:off x="10696575" y="2305050"/>
          <a:ext cx="15049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tcd anciennté</a:t>
          </a:r>
        </a:p>
      </xdr:txBody>
    </xdr:sp>
    <xdr:clientData/>
  </xdr:twoCellAnchor>
  <xdr:twoCellAnchor>
    <xdr:from>
      <xdr:col>12</xdr:col>
      <xdr:colOff>19051</xdr:colOff>
      <xdr:row>12</xdr:row>
      <xdr:rowOff>19050</xdr:rowOff>
    </xdr:from>
    <xdr:to>
      <xdr:col>13</xdr:col>
      <xdr:colOff>342901</xdr:colOff>
      <xdr:row>13</xdr:row>
      <xdr:rowOff>161925</xdr:rowOff>
    </xdr:to>
    <xdr:sp macro="" textlink="">
      <xdr:nvSpPr>
        <xdr:cNvPr id="36" name="Rectangle à coins arrondis 35">
          <a:hlinkClick xmlns:r="http://schemas.openxmlformats.org/officeDocument/2006/relationships" r:id="rId22"/>
        </xdr:cNvPr>
        <xdr:cNvSpPr/>
      </xdr:nvSpPr>
      <xdr:spPr>
        <a:xfrm>
          <a:off x="9163051" y="2305050"/>
          <a:ext cx="10858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latin typeface="AR ESSENCE" pitchFamily="2" charset="0"/>
            </a:rPr>
            <a:t>tcd age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3</xdr:row>
      <xdr:rowOff>171449</xdr:rowOff>
    </xdr:from>
    <xdr:to>
      <xdr:col>10</xdr:col>
      <xdr:colOff>723900</xdr:colOff>
      <xdr:row>28</xdr:row>
      <xdr:rowOff>66674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</xdr:row>
      <xdr:rowOff>0</xdr:rowOff>
    </xdr:from>
    <xdr:to>
      <xdr:col>2</xdr:col>
      <xdr:colOff>361950</xdr:colOff>
      <xdr:row>3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3810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 fPrintsWithSheet="0"/>
  </xdr:twoCellAnchor>
  <xdr:twoCellAnchor>
    <xdr:from>
      <xdr:col>0</xdr:col>
      <xdr:colOff>752475</xdr:colOff>
      <xdr:row>0</xdr:row>
      <xdr:rowOff>76200</xdr:rowOff>
    </xdr:from>
    <xdr:to>
      <xdr:col>2</xdr:col>
      <xdr:colOff>361950</xdr:colOff>
      <xdr:row>1</xdr:row>
      <xdr:rowOff>114300</xdr:rowOff>
    </xdr:to>
    <xdr:sp macro="[0]!Macro1" textlink="">
      <xdr:nvSpPr>
        <xdr:cNvPr id="4" name="Rectangle à coins arrondis 3"/>
        <xdr:cNvSpPr/>
      </xdr:nvSpPr>
      <xdr:spPr>
        <a:xfrm>
          <a:off x="752475" y="76200"/>
          <a:ext cx="1133475" cy="2286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 b="1"/>
            <a:t>Export</a:t>
          </a:r>
          <a:r>
            <a:rPr lang="fr-FR" sz="1100" b="1" baseline="0"/>
            <a:t>  PDF</a:t>
          </a:r>
          <a:endParaRPr lang="fr-FR" sz="11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28575</xdr:rowOff>
    </xdr:from>
    <xdr:to>
      <xdr:col>2</xdr:col>
      <xdr:colOff>0</xdr:colOff>
      <xdr:row>0</xdr:row>
      <xdr:rowOff>238125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71475" y="28575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361950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42875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1</xdr:col>
      <xdr:colOff>761999</xdr:colOff>
      <xdr:row>5</xdr:row>
      <xdr:rowOff>0</xdr:rowOff>
    </xdr:from>
    <xdr:to>
      <xdr:col>12</xdr:col>
      <xdr:colOff>28574</xdr:colOff>
      <xdr:row>30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9</xdr:col>
      <xdr:colOff>742950</xdr:colOff>
      <xdr:row>29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0</xdr:col>
      <xdr:colOff>761999</xdr:colOff>
      <xdr:row>3</xdr:row>
      <xdr:rowOff>190499</xdr:rowOff>
    </xdr:from>
    <xdr:to>
      <xdr:col>11</xdr:col>
      <xdr:colOff>47624</xdr:colOff>
      <xdr:row>29</xdr:row>
      <xdr:rowOff>9524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11</xdr:col>
      <xdr:colOff>38100</xdr:colOff>
      <xdr:row>31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11</xdr:col>
      <xdr:colOff>0</xdr:colOff>
      <xdr:row>30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9527</xdr:rowOff>
    </xdr:from>
    <xdr:to>
      <xdr:col>6</xdr:col>
      <xdr:colOff>304800</xdr:colOff>
      <xdr:row>17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561975</xdr:colOff>
      <xdr:row>1</xdr:row>
      <xdr:rowOff>0</xdr:rowOff>
    </xdr:from>
    <xdr:to>
      <xdr:col>11</xdr:col>
      <xdr:colOff>581026</xdr:colOff>
      <xdr:row>17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</xdr:colOff>
      <xdr:row>18</xdr:row>
      <xdr:rowOff>104775</xdr:rowOff>
    </xdr:from>
    <xdr:to>
      <xdr:col>6</xdr:col>
      <xdr:colOff>352425</xdr:colOff>
      <xdr:row>33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542925</xdr:colOff>
      <xdr:row>18</xdr:row>
      <xdr:rowOff>180975</xdr:rowOff>
    </xdr:from>
    <xdr:to>
      <xdr:col>11</xdr:col>
      <xdr:colOff>590550</xdr:colOff>
      <xdr:row>33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19050</xdr:colOff>
      <xdr:row>1</xdr:row>
      <xdr:rowOff>9524</xdr:rowOff>
    </xdr:from>
    <xdr:to>
      <xdr:col>17</xdr:col>
      <xdr:colOff>533400</xdr:colOff>
      <xdr:row>16</xdr:row>
      <xdr:rowOff>190499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9525</xdr:colOff>
      <xdr:row>19</xdr:row>
      <xdr:rowOff>19050</xdr:rowOff>
    </xdr:from>
    <xdr:to>
      <xdr:col>17</xdr:col>
      <xdr:colOff>28575</xdr:colOff>
      <xdr:row>34</xdr:row>
      <xdr:rowOff>28575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</xdr:colOff>
      <xdr:row>34</xdr:row>
      <xdr:rowOff>171450</xdr:rowOff>
    </xdr:from>
    <xdr:to>
      <xdr:col>6</xdr:col>
      <xdr:colOff>238125</xdr:colOff>
      <xdr:row>49</xdr:row>
      <xdr:rowOff>142875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561976</xdr:colOff>
      <xdr:row>35</xdr:row>
      <xdr:rowOff>1</xdr:rowOff>
    </xdr:from>
    <xdr:to>
      <xdr:col>11</xdr:col>
      <xdr:colOff>619126</xdr:colOff>
      <xdr:row>49</xdr:row>
      <xdr:rowOff>171451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11</xdr:col>
      <xdr:colOff>761999</xdr:colOff>
      <xdr:row>35</xdr:row>
      <xdr:rowOff>19049</xdr:rowOff>
    </xdr:from>
    <xdr:to>
      <xdr:col>17</xdr:col>
      <xdr:colOff>485774</xdr:colOff>
      <xdr:row>49</xdr:row>
      <xdr:rowOff>28574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19051</xdr:colOff>
      <xdr:row>50</xdr:row>
      <xdr:rowOff>85725</xdr:rowOff>
    </xdr:from>
    <xdr:to>
      <xdr:col>5</xdr:col>
      <xdr:colOff>571501</xdr:colOff>
      <xdr:row>64</xdr:row>
      <xdr:rowOff>76200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123824</xdr:colOff>
      <xdr:row>84</xdr:row>
      <xdr:rowOff>28575</xdr:rowOff>
    </xdr:from>
    <xdr:to>
      <xdr:col>11</xdr:col>
      <xdr:colOff>438149</xdr:colOff>
      <xdr:row>99</xdr:row>
      <xdr:rowOff>9525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4</xdr:col>
      <xdr:colOff>257174</xdr:colOff>
      <xdr:row>100</xdr:row>
      <xdr:rowOff>19050</xdr:rowOff>
    </xdr:from>
    <xdr:to>
      <xdr:col>11</xdr:col>
      <xdr:colOff>571499</xdr:colOff>
      <xdr:row>115</xdr:row>
      <xdr:rowOff>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17</xdr:col>
      <xdr:colOff>533400</xdr:colOff>
      <xdr:row>19</xdr:row>
      <xdr:rowOff>38100</xdr:rowOff>
    </xdr:from>
    <xdr:to>
      <xdr:col>19</xdr:col>
      <xdr:colOff>133350</xdr:colOff>
      <xdr:row>20</xdr:row>
      <xdr:rowOff>57150</xdr:rowOff>
    </xdr:to>
    <xdr:sp macro="" textlink="">
      <xdr:nvSpPr>
        <xdr:cNvPr id="18" name="Rectangle à coins arrondis 17">
          <a:hlinkClick xmlns:r="http://schemas.openxmlformats.org/officeDocument/2006/relationships" r:id="rId13"/>
        </xdr:cNvPr>
        <xdr:cNvSpPr/>
      </xdr:nvSpPr>
      <xdr:spPr>
        <a:xfrm>
          <a:off x="13068300" y="3324225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0</xdr:col>
      <xdr:colOff>104775</xdr:colOff>
      <xdr:row>66</xdr:row>
      <xdr:rowOff>28575</xdr:rowOff>
    </xdr:from>
    <xdr:to>
      <xdr:col>6</xdr:col>
      <xdr:colOff>523875</xdr:colOff>
      <xdr:row>80</xdr:row>
      <xdr:rowOff>104775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6</xdr:col>
      <xdr:colOff>657225</xdr:colOff>
      <xdr:row>66</xdr:row>
      <xdr:rowOff>66675</xdr:rowOff>
    </xdr:from>
    <xdr:to>
      <xdr:col>12</xdr:col>
      <xdr:colOff>657225</xdr:colOff>
      <xdr:row>80</xdr:row>
      <xdr:rowOff>142875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</xdr:colOff>
      <xdr:row>7</xdr:row>
      <xdr:rowOff>47625</xdr:rowOff>
    </xdr:from>
    <xdr:to>
      <xdr:col>11</xdr:col>
      <xdr:colOff>142874</xdr:colOff>
      <xdr:row>29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12</xdr:col>
      <xdr:colOff>38100</xdr:colOff>
      <xdr:row>28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6</xdr:row>
      <xdr:rowOff>0</xdr:rowOff>
    </xdr:from>
    <xdr:to>
      <xdr:col>12</xdr:col>
      <xdr:colOff>9524</xdr:colOff>
      <xdr:row>30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0</xdr:colOff>
      <xdr:row>3</xdr:row>
      <xdr:rowOff>190499</xdr:rowOff>
    </xdr:from>
    <xdr:to>
      <xdr:col>12</xdr:col>
      <xdr:colOff>38100</xdr:colOff>
      <xdr:row>27</xdr:row>
      <xdr:rowOff>123824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28575</xdr:rowOff>
    </xdr:from>
    <xdr:to>
      <xdr:col>12</xdr:col>
      <xdr:colOff>19050</xdr:colOff>
      <xdr:row>26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0</xdr:colOff>
      <xdr:row>3</xdr:row>
      <xdr:rowOff>190499</xdr:rowOff>
    </xdr:from>
    <xdr:to>
      <xdr:col>13</xdr:col>
      <xdr:colOff>9525</xdr:colOff>
      <xdr:row>28</xdr:row>
      <xdr:rowOff>180974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361950</xdr:colOff>
      <xdr:row>2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3</xdr:col>
      <xdr:colOff>581024</xdr:colOff>
      <xdr:row>3</xdr:row>
      <xdr:rowOff>123825</xdr:rowOff>
    </xdr:from>
    <xdr:to>
      <xdr:col>13</xdr:col>
      <xdr:colOff>571499</xdr:colOff>
      <xdr:row>28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0</xdr:row>
      <xdr:rowOff>19050</xdr:rowOff>
    </xdr:from>
    <xdr:to>
      <xdr:col>1</xdr:col>
      <xdr:colOff>1228725</xdr:colOff>
      <xdr:row>0</xdr:row>
      <xdr:rowOff>228600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19100" y="1905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1123950</xdr:colOff>
      <xdr:row>1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13</xdr:col>
      <xdr:colOff>361950</xdr:colOff>
      <xdr:row>1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382000" y="0"/>
          <a:ext cx="1123950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%20de%20donn&#195;&#169;es%20final%20(2)%20(1)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%20de%20donn&#195;&#169;es%20final%20(2)%20(1)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%20de%20donn&#195;&#169;es%20final%20(2)%20(1)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57.042983680556" createdVersion="4" refreshedVersion="3" minRefreshableVersion="3" recordCount="11">
  <cacheSource type="worksheet">
    <worksheetSource name="Données4" r:id="rId2"/>
  </cacheSource>
  <cacheFields count="23">
    <cacheField name="NOM" numFmtId="0">
      <sharedItems/>
    </cacheField>
    <cacheField name="PRENOM" numFmtId="0">
      <sharedItems containsBlank="1"/>
    </cacheField>
    <cacheField name="DATE DE NAISSANCE" numFmtId="14">
      <sharedItems containsSemiMixedTypes="0" containsNonDate="0" containsDate="1" containsString="0" minDate="1958-02-06T00:00:00" maxDate="2000-02-26T00:00:00"/>
    </cacheField>
    <cacheField name="MOIS ANNIVERSAIRE" numFmtId="14">
      <sharedItems/>
    </cacheField>
    <cacheField name="AGE" numFmtId="164">
      <sharedItems containsSemiMixedTypes="0" containsString="0" containsNumber="1" containsInteger="1" minValue="19" maxValue="61"/>
    </cacheField>
    <cacheField name="SEXE" numFmtId="0">
      <sharedItems containsBlank="1" count="3">
        <s v="M"/>
        <s v="F"/>
        <m u="1"/>
      </sharedItems>
    </cacheField>
    <cacheField name="DATE D'ENTREE" numFmtId="14">
      <sharedItems containsSemiMixedTypes="0" containsNonDate="0" containsDate="1" containsString="0" minDate="1980-02-20T00:00:00" maxDate="2018-09-16T00:00:00"/>
    </cacheField>
    <cacheField name="ANCIENNETEE" numFmtId="181">
      <sharedItems containsSemiMixedTypes="0" containsString="0" containsNumber="1" containsInteger="1" minValue="1" maxValue="39"/>
    </cacheField>
    <cacheField name="POSTE" numFmtId="0">
      <sharedItems containsBlank="1" count="6">
        <s v="CHAUFFEUR"/>
        <s v="QUAI"/>
        <s v="DIRECTEUR"/>
        <s v="ADMINISTRATIF"/>
        <s v="GARAGE"/>
        <m u="1"/>
      </sharedItems>
    </cacheField>
    <cacheField name="STATUT" numFmtId="0">
      <sharedItems containsBlank="1" count="4">
        <s v="1er COLLEGE"/>
        <s v="2eme COLLEGE"/>
        <m u="1"/>
        <s v="1 ER COLLEGE" u="1"/>
      </sharedItems>
    </cacheField>
    <cacheField name="ADRESSE MAIL" numFmtId="0">
      <sharedItems containsNonDate="0" containsString="0" containsBlank="1"/>
    </cacheField>
    <cacheField name="N° PORTABLE" numFmtId="0">
      <sharedItems containsNonDate="0" containsString="0" containsBlank="1"/>
    </cacheField>
    <cacheField name="NOMBRE D ENFANTS" numFmtId="0">
      <sharedItems containsNonDate="0" containsString="0" containsBlank="1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NonDate="0" containsString="0"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  <cacheField name="sexe pour pyramid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857.427955092593" createdVersion="3" refreshedVersion="3" minRefreshableVersion="3" recordCount="12">
  <cacheSource type="worksheet">
    <worksheetSource ref="B2:L643" sheet="base de données" r:id="rId2"/>
  </cacheSource>
  <cacheFields count="11">
    <cacheField name="NOM" numFmtId="0">
      <sharedItems containsBlank="1" count="12">
        <s v="barre"/>
        <s v="RAZE"/>
        <s v="FF"/>
        <s v="HH"/>
        <s v="jjkk"/>
        <s v="hghgh"/>
        <s v="hngh"/>
        <s v="nghgf"/>
        <s v="hnghn"/>
        <s v="ffg"/>
        <s v="dnhnh"/>
        <m/>
      </sharedItems>
    </cacheField>
    <cacheField name="PRENOM" numFmtId="0">
      <sharedItems containsBlank="1"/>
    </cacheField>
    <cacheField name="DATE DE NAISSANCE" numFmtId="0">
      <sharedItems containsNonDate="0" containsDate="1" containsString="0" containsBlank="1" minDate="1958-02-06T00:00:00" maxDate="2000-02-26T00:00:00"/>
    </cacheField>
    <cacheField name="MOIS ANNIVERSAIRE" numFmtId="0">
      <sharedItems containsBlank="1"/>
    </cacheField>
    <cacheField name="AGE" numFmtId="0">
      <sharedItems containsString="0" containsBlank="1" containsNumber="1" containsInteger="1" minValue="19" maxValue="61" count="10">
        <n v="48"/>
        <n v="19"/>
        <n v="50"/>
        <n v="43"/>
        <n v="46"/>
        <n v="39"/>
        <n v="24"/>
        <n v="41"/>
        <n v="61"/>
        <m/>
      </sharedItems>
      <fieldGroup base="4">
        <rangePr autoStart="0" autoEnd="0" startNum="20" endNum="65" groupInterval="5"/>
        <groupItems count="11">
          <s v="&lt;20 ou (vide)"/>
          <s v="20-24"/>
          <s v="25-29"/>
          <s v="30-34"/>
          <s v="35-39"/>
          <s v="40-44"/>
          <s v="45-49"/>
          <s v="50-54"/>
          <s v="55-59"/>
          <s v="60-65"/>
          <s v="&gt;65"/>
        </groupItems>
      </fieldGroup>
    </cacheField>
    <cacheField name="SEXE" numFmtId="0">
      <sharedItems containsBlank="1" count="3">
        <s v="M"/>
        <s v="F"/>
        <m/>
      </sharedItems>
    </cacheField>
    <cacheField name="DATE D'ENTREE" numFmtId="0">
      <sharedItems containsNonDate="0" containsDate="1" containsString="0" containsBlank="1" minDate="1980-02-20T00:00:00" maxDate="2018-09-16T00:00:00"/>
    </cacheField>
    <cacheField name="ANCIENNETEE" numFmtId="0">
      <sharedItems containsString="0" containsBlank="1" containsNumber="1" containsInteger="1" minValue="1" maxValue="39" count="9">
        <n v="24"/>
        <n v="14"/>
        <n v="29"/>
        <n v="39"/>
        <n v="20"/>
        <n v="5"/>
        <n v="19"/>
        <n v="1"/>
        <m/>
      </sharedItems>
    </cacheField>
    <cacheField name="POSTE" numFmtId="0">
      <sharedItems containsBlank="1" count="6">
        <s v="CHAUFFEUR"/>
        <s v="QUAI"/>
        <s v="DIRECTEUR"/>
        <s v="ADMINISTRATIF"/>
        <s v="GARAGE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857.446140162036" createdVersion="3" refreshedVersion="3" minRefreshableVersion="3" recordCount="12">
  <cacheSource type="worksheet">
    <worksheetSource ref="B2:L750" sheet="base de données" r:id="rId2"/>
  </cacheSource>
  <cacheFields count="11">
    <cacheField name="NOM" numFmtId="0">
      <sharedItems containsBlank="1"/>
    </cacheField>
    <cacheField name="PRENOM" numFmtId="0">
      <sharedItems containsBlank="1"/>
    </cacheField>
    <cacheField name="DATE DE NAISSANCE" numFmtId="0">
      <sharedItems containsNonDate="0" containsDate="1" containsString="0" containsBlank="1" minDate="1958-02-06T00:00:00" maxDate="2000-02-26T00:00:00"/>
    </cacheField>
    <cacheField name="MOIS ANNIVERSAIRE" numFmtId="0">
      <sharedItems containsBlank="1"/>
    </cacheField>
    <cacheField name="AGE" numFmtId="0">
      <sharedItems containsString="0" containsBlank="1" containsNumber="1" containsInteger="1" minValue="19" maxValue="61"/>
    </cacheField>
    <cacheField name="SEXE" numFmtId="0">
      <sharedItems containsBlank="1" count="3">
        <s v="M"/>
        <s v="F"/>
        <m/>
      </sharedItems>
    </cacheField>
    <cacheField name="DATE D'ENTREE" numFmtId="0">
      <sharedItems containsNonDate="0" containsDate="1" containsString="0" containsBlank="1" minDate="1980-02-20T00:00:00" maxDate="2018-09-16T00:00:00"/>
    </cacheField>
    <cacheField name="ANCIENNETEE" numFmtId="0">
      <sharedItems containsString="0" containsBlank="1" containsNumber="1" containsInteger="1" minValue="1" maxValue="39" count="9">
        <n v="24"/>
        <n v="14"/>
        <n v="29"/>
        <n v="39"/>
        <n v="20"/>
        <n v="5"/>
        <n v="19"/>
        <n v="1"/>
        <m/>
      </sharedItems>
      <fieldGroup base="7">
        <rangePr autoStart="0" autoEnd="0" startNum="1" endNum="42" groupInterval="5"/>
        <groupItems count="11">
          <s v="&lt;1 ou (vide)"/>
          <s v="1-5"/>
          <s v="6-10"/>
          <s v="11-15"/>
          <s v="16-20"/>
          <s v="21-25"/>
          <s v="26-30"/>
          <s v="31-35"/>
          <s v="36-40"/>
          <s v="41-45"/>
          <s v="&gt;46"/>
        </groupItems>
      </fieldGroup>
    </cacheField>
    <cacheField name="POSTE" numFmtId="0">
      <sharedItems containsBlank="1" count="6">
        <s v="CHAUFFEUR"/>
        <s v="QUAI"/>
        <s v="DIRECTEUR"/>
        <s v="ADMINISTRATIF"/>
        <s v="GARAGE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barre"/>
    <s v="michael"/>
    <d v="1972-01-24T00:00:00"/>
    <s v="Janvier"/>
    <n v="48"/>
    <x v="0"/>
    <d v="1995-08-29T00:00:00"/>
    <n v="24"/>
    <x v="0"/>
    <x v="0"/>
    <m/>
    <m/>
    <m/>
    <m/>
    <m/>
    <m/>
    <m/>
    <m/>
    <m/>
    <m/>
    <m/>
    <m/>
    <m/>
  </r>
  <r>
    <s v="RAZE"/>
    <s v="ALEX"/>
    <d v="2000-02-25T00:00:00"/>
    <s v="Février"/>
    <n v="19"/>
    <x v="0"/>
    <d v="2005-05-30T00:00:00"/>
    <n v="14"/>
    <x v="1"/>
    <x v="0"/>
    <m/>
    <m/>
    <m/>
    <m/>
    <m/>
    <m/>
    <m/>
    <m/>
    <m/>
    <m/>
    <m/>
    <m/>
    <m/>
  </r>
  <r>
    <s v="FF"/>
    <s v="MIRYAM"/>
    <d v="1969-08-26T00:00:00"/>
    <s v="Août"/>
    <n v="50"/>
    <x v="1"/>
    <d v="1990-05-25T00:00:00"/>
    <n v="29"/>
    <x v="2"/>
    <x v="1"/>
    <m/>
    <m/>
    <m/>
    <m/>
    <m/>
    <m/>
    <m/>
    <m/>
    <m/>
    <m/>
    <m/>
    <m/>
    <m/>
  </r>
  <r>
    <s v="HH"/>
    <s v="HH"/>
    <d v="1976-05-25T00:00:00"/>
    <s v="Mai"/>
    <n v="43"/>
    <x v="0"/>
    <d v="1995-04-26T00:00:00"/>
    <n v="24"/>
    <x v="3"/>
    <x v="0"/>
    <m/>
    <m/>
    <m/>
    <m/>
    <m/>
    <m/>
    <m/>
    <m/>
    <m/>
    <m/>
    <m/>
    <m/>
    <m/>
  </r>
  <r>
    <s v="jjkk"/>
    <s v="kjkj"/>
    <d v="1973-06-25T00:00:00"/>
    <s v="Juin"/>
    <n v="46"/>
    <x v="0"/>
    <d v="1980-02-25T00:00:00"/>
    <n v="39"/>
    <x v="4"/>
    <x v="1"/>
    <m/>
    <m/>
    <m/>
    <m/>
    <m/>
    <m/>
    <m/>
    <m/>
    <m/>
    <m/>
    <m/>
    <m/>
    <m/>
  </r>
  <r>
    <s v="hghgh"/>
    <m/>
    <d v="1980-02-22T00:00:00"/>
    <s v="Février"/>
    <n v="39"/>
    <x v="1"/>
    <d v="1999-06-18T00:00:00"/>
    <n v="20"/>
    <x v="4"/>
    <x v="1"/>
    <m/>
    <m/>
    <m/>
    <m/>
    <m/>
    <m/>
    <m/>
    <m/>
    <m/>
    <m/>
    <m/>
    <m/>
    <m/>
  </r>
  <r>
    <s v="hngh"/>
    <m/>
    <d v="1995-05-22T00:00:00"/>
    <s v="Mai"/>
    <n v="24"/>
    <x v="1"/>
    <d v="2015-01-19T00:00:00"/>
    <n v="5"/>
    <x v="0"/>
    <x v="1"/>
    <m/>
    <m/>
    <m/>
    <m/>
    <m/>
    <m/>
    <m/>
    <m/>
    <m/>
    <m/>
    <m/>
    <m/>
    <m/>
  </r>
  <r>
    <s v="nghgf"/>
    <m/>
    <d v="1978-11-05T00:00:00"/>
    <s v="Novembre"/>
    <n v="41"/>
    <x v="0"/>
    <d v="1995-12-18T00:00:00"/>
    <n v="24"/>
    <x v="1"/>
    <x v="1"/>
    <m/>
    <m/>
    <m/>
    <m/>
    <m/>
    <m/>
    <m/>
    <m/>
    <m/>
    <m/>
    <m/>
    <m/>
    <m/>
  </r>
  <r>
    <s v="hnghn"/>
    <m/>
    <d v="1981-01-08T00:00:00"/>
    <s v="Janvier"/>
    <n v="39"/>
    <x v="1"/>
    <d v="2000-08-12T00:00:00"/>
    <n v="19"/>
    <x v="0"/>
    <x v="0"/>
    <m/>
    <m/>
    <m/>
    <m/>
    <m/>
    <m/>
    <m/>
    <m/>
    <m/>
    <m/>
    <m/>
    <m/>
    <m/>
  </r>
  <r>
    <s v="ffg"/>
    <m/>
    <d v="1958-12-06T00:00:00"/>
    <s v="Décembre"/>
    <n v="61"/>
    <x v="0"/>
    <d v="2018-09-15T00:00:00"/>
    <n v="1"/>
    <x v="3"/>
    <x v="0"/>
    <m/>
    <m/>
    <m/>
    <m/>
    <m/>
    <m/>
    <m/>
    <m/>
    <m/>
    <m/>
    <m/>
    <m/>
    <m/>
  </r>
  <r>
    <s v="dnhnh"/>
    <m/>
    <d v="1958-02-06T00:00:00"/>
    <s v="Février"/>
    <n v="61"/>
    <x v="1"/>
    <d v="1980-02-20T00:00:00"/>
    <n v="39"/>
    <x v="0"/>
    <x v="0"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s v="michael"/>
    <d v="1972-01-24T00:00:00"/>
    <s v="Janvier"/>
    <x v="0"/>
    <x v="0"/>
    <d v="1995-08-29T00:00:00"/>
    <x v="0"/>
    <x v="0"/>
    <x v="0"/>
    <m/>
  </r>
  <r>
    <x v="1"/>
    <s v="ALEX"/>
    <d v="2000-02-25T00:00:00"/>
    <s v="Février"/>
    <x v="1"/>
    <x v="0"/>
    <d v="2005-05-30T00:00:00"/>
    <x v="1"/>
    <x v="1"/>
    <x v="0"/>
    <m/>
  </r>
  <r>
    <x v="2"/>
    <s v="MIRYAM"/>
    <d v="1969-08-26T00:00:00"/>
    <s v="Août"/>
    <x v="2"/>
    <x v="1"/>
    <d v="1990-05-25T00:00:00"/>
    <x v="2"/>
    <x v="2"/>
    <x v="1"/>
    <m/>
  </r>
  <r>
    <x v="3"/>
    <s v="HH"/>
    <d v="1976-05-25T00:00:00"/>
    <s v="Mai"/>
    <x v="3"/>
    <x v="0"/>
    <d v="1995-04-26T00:00:00"/>
    <x v="0"/>
    <x v="3"/>
    <x v="0"/>
    <m/>
  </r>
  <r>
    <x v="4"/>
    <s v="kjkj"/>
    <d v="1973-06-25T00:00:00"/>
    <s v="Juin"/>
    <x v="4"/>
    <x v="0"/>
    <d v="1980-02-25T00:00:00"/>
    <x v="3"/>
    <x v="4"/>
    <x v="1"/>
    <m/>
  </r>
  <r>
    <x v="5"/>
    <m/>
    <d v="1980-02-22T00:00:00"/>
    <s v="Février"/>
    <x v="5"/>
    <x v="1"/>
    <d v="1999-06-18T00:00:00"/>
    <x v="4"/>
    <x v="4"/>
    <x v="1"/>
    <m/>
  </r>
  <r>
    <x v="6"/>
    <m/>
    <d v="1995-05-22T00:00:00"/>
    <s v="Mai"/>
    <x v="6"/>
    <x v="1"/>
    <d v="2015-01-19T00:00:00"/>
    <x v="5"/>
    <x v="0"/>
    <x v="1"/>
    <m/>
  </r>
  <r>
    <x v="7"/>
    <m/>
    <d v="1978-11-05T00:00:00"/>
    <s v="Novembre"/>
    <x v="7"/>
    <x v="0"/>
    <d v="1995-12-18T00:00:00"/>
    <x v="0"/>
    <x v="1"/>
    <x v="1"/>
    <m/>
  </r>
  <r>
    <x v="8"/>
    <m/>
    <d v="1981-01-08T00:00:00"/>
    <s v="Janvier"/>
    <x v="5"/>
    <x v="1"/>
    <d v="2000-08-12T00:00:00"/>
    <x v="6"/>
    <x v="0"/>
    <x v="0"/>
    <m/>
  </r>
  <r>
    <x v="9"/>
    <m/>
    <d v="1958-12-06T00:00:00"/>
    <s v="Décembre"/>
    <x v="8"/>
    <x v="0"/>
    <d v="2018-09-15T00:00:00"/>
    <x v="7"/>
    <x v="3"/>
    <x v="0"/>
    <m/>
  </r>
  <r>
    <x v="10"/>
    <m/>
    <d v="1958-02-06T00:00:00"/>
    <s v="Février"/>
    <x v="8"/>
    <x v="1"/>
    <d v="1980-02-20T00:00:00"/>
    <x v="3"/>
    <x v="0"/>
    <x v="0"/>
    <m/>
  </r>
  <r>
    <x v="11"/>
    <m/>
    <m/>
    <m/>
    <x v="9"/>
    <x v="2"/>
    <m/>
    <x v="8"/>
    <x v="5"/>
    <x v="2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2">
  <r>
    <s v="barre"/>
    <s v="michael"/>
    <d v="1972-01-24T00:00:00"/>
    <s v="Janvier"/>
    <n v="48"/>
    <x v="0"/>
    <d v="1995-08-29T00:00:00"/>
    <x v="0"/>
    <x v="0"/>
    <x v="0"/>
    <m/>
  </r>
  <r>
    <s v="RAZE"/>
    <s v="ALEX"/>
    <d v="2000-02-25T00:00:00"/>
    <s v="Février"/>
    <n v="19"/>
    <x v="0"/>
    <d v="2005-05-30T00:00:00"/>
    <x v="1"/>
    <x v="1"/>
    <x v="0"/>
    <m/>
  </r>
  <r>
    <s v="FF"/>
    <s v="MIRYAM"/>
    <d v="1969-08-26T00:00:00"/>
    <s v="Août"/>
    <n v="50"/>
    <x v="1"/>
    <d v="1990-05-25T00:00:00"/>
    <x v="2"/>
    <x v="2"/>
    <x v="1"/>
    <m/>
  </r>
  <r>
    <s v="HH"/>
    <s v="HH"/>
    <d v="1976-05-25T00:00:00"/>
    <s v="Mai"/>
    <n v="43"/>
    <x v="0"/>
    <d v="1995-04-26T00:00:00"/>
    <x v="0"/>
    <x v="3"/>
    <x v="0"/>
    <m/>
  </r>
  <r>
    <s v="jjkk"/>
    <s v="kjkj"/>
    <d v="1973-06-25T00:00:00"/>
    <s v="Juin"/>
    <n v="46"/>
    <x v="0"/>
    <d v="1980-02-25T00:00:00"/>
    <x v="3"/>
    <x v="4"/>
    <x v="1"/>
    <m/>
  </r>
  <r>
    <s v="hghgh"/>
    <m/>
    <d v="1980-02-22T00:00:00"/>
    <s v="Février"/>
    <n v="39"/>
    <x v="1"/>
    <d v="1999-06-18T00:00:00"/>
    <x v="4"/>
    <x v="4"/>
    <x v="1"/>
    <m/>
  </r>
  <r>
    <s v="hngh"/>
    <m/>
    <d v="1995-05-22T00:00:00"/>
    <s v="Mai"/>
    <n v="24"/>
    <x v="1"/>
    <d v="2015-01-19T00:00:00"/>
    <x v="5"/>
    <x v="0"/>
    <x v="1"/>
    <m/>
  </r>
  <r>
    <s v="nghgf"/>
    <m/>
    <d v="1978-11-05T00:00:00"/>
    <s v="Novembre"/>
    <n v="41"/>
    <x v="0"/>
    <d v="1995-12-18T00:00:00"/>
    <x v="0"/>
    <x v="1"/>
    <x v="1"/>
    <m/>
  </r>
  <r>
    <s v="hnghn"/>
    <m/>
    <d v="1981-01-08T00:00:00"/>
    <s v="Janvier"/>
    <n v="39"/>
    <x v="1"/>
    <d v="2000-08-12T00:00:00"/>
    <x v="6"/>
    <x v="0"/>
    <x v="0"/>
    <m/>
  </r>
  <r>
    <s v="ffg"/>
    <m/>
    <d v="1958-12-06T00:00:00"/>
    <s v="Décembre"/>
    <n v="61"/>
    <x v="0"/>
    <d v="2018-09-15T00:00:00"/>
    <x v="7"/>
    <x v="3"/>
    <x v="0"/>
    <m/>
  </r>
  <r>
    <s v="dnhnh"/>
    <m/>
    <d v="1958-02-06T00:00:00"/>
    <s v="Février"/>
    <n v="61"/>
    <x v="1"/>
    <d v="1980-02-20T00:00:00"/>
    <x v="3"/>
    <x v="0"/>
    <x v="0"/>
    <m/>
  </r>
  <r>
    <m/>
    <m/>
    <m/>
    <m/>
    <m/>
    <x v="2"/>
    <m/>
    <x v="8"/>
    <x v="5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GES">
  <location ref="A4:E13" firstHeaderRow="1" firstDataRow="2" firstDataCol="1" rowPageCount="2" colPageCount="1"/>
  <pivotFields count="11">
    <pivotField dataField="1" showAll="0">
      <items count="13">
        <item x="0"/>
        <item x="10"/>
        <item x="2"/>
        <item x="9"/>
        <item x="5"/>
        <item x="3"/>
        <item x="6"/>
        <item x="8"/>
        <item x="4"/>
        <item x="7"/>
        <item x="1"/>
        <item x="11"/>
        <item t="default"/>
      </items>
    </pivotField>
    <pivotField showAll="0"/>
    <pivotField showAll="0"/>
    <pivotField showAll="0"/>
    <pivotField axis="axisRow" showAll="0">
      <items count="12">
        <item n="&lt;20 "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>
      <items count="10">
        <item x="7"/>
        <item x="5"/>
        <item x="1"/>
        <item x="6"/>
        <item x="4"/>
        <item x="0"/>
        <item x="2"/>
        <item x="3"/>
        <item x="8"/>
        <item t="default"/>
      </items>
    </pivotField>
    <pivotField axis="axisPage" showAll="0">
      <items count="7">
        <item x="3"/>
        <item x="0"/>
        <item x="2"/>
        <item x="4"/>
        <item x="1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</pivotFields>
  <rowFields count="1">
    <field x="4"/>
  </rowFields>
  <rowItems count="8">
    <i>
      <x/>
    </i>
    <i>
      <x v="1"/>
    </i>
    <i>
      <x v="4"/>
    </i>
    <i>
      <x v="5"/>
    </i>
    <i>
      <x v="6"/>
    </i>
    <i>
      <x v="7"/>
    </i>
    <i>
      <x v="9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2">
    <pageField fld="8" hier="-1"/>
    <pageField fld="9" hier="-1"/>
  </pageFields>
  <dataFields count="1">
    <dataField name="Nombre de NOM" fld="0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ancienneté">
  <location ref="A4:E13" firstHeaderRow="1" firstDataRow="2" firstDataCol="1" rowPageCount="2" colPageCount="1"/>
  <pivotFields count="11">
    <pivotField dataField="1" showAll="0"/>
    <pivotField showAll="0"/>
    <pivotField showAll="0"/>
    <pivotField showAll="0"/>
    <pivotField showAll="0"/>
    <pivotField axis="axisCol">
      <items count="4">
        <item x="1"/>
        <item x="0"/>
        <item x="2"/>
        <item t="default"/>
      </items>
    </pivotField>
    <pivotField showAll="0"/>
    <pivotField axis="axisRow" showAll="0">
      <items count="12">
        <item n="&lt;1 "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Page" showAll="0">
      <items count="7">
        <item x="3"/>
        <item x="0"/>
        <item x="2"/>
        <item x="4"/>
        <item x="1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</pivotFields>
  <rowFields count="1">
    <field x="7"/>
  </rowFields>
  <rowItems count="8">
    <i>
      <x/>
    </i>
    <i>
      <x v="1"/>
    </i>
    <i>
      <x v="3"/>
    </i>
    <i>
      <x v="4"/>
    </i>
    <i>
      <x v="5"/>
    </i>
    <i>
      <x v="6"/>
    </i>
    <i>
      <x v="8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2">
    <pageField fld="8" hier="-1"/>
    <pageField fld="9" hier="-1"/>
  </pageFields>
  <dataFields count="1">
    <dataField name="Nombre de NOM" fld="0" subtotal="count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O12" firstHeaderRow="1" firstDataRow="4" firstDataCol="1"/>
  <pivotFields count="23">
    <pivotField dataField="1" showAll="0"/>
    <pivotField showAll="0"/>
    <pivotField numFmtId="14" showAll="0"/>
    <pivotField showAll="0"/>
    <pivotField showAll="0"/>
    <pivotField axis="axisCol" showAll="0">
      <items count="4">
        <item x="1"/>
        <item x="0"/>
        <item m="1" x="2"/>
        <item t="default"/>
      </items>
    </pivotField>
    <pivotField numFmtId="14" showAll="0"/>
    <pivotField showAll="0"/>
    <pivotField axis="axisRow" showAll="0">
      <items count="7">
        <item x="3"/>
        <item x="0"/>
        <item x="2"/>
        <item x="4"/>
        <item x="1"/>
        <item m="1" x="5"/>
        <item t="default"/>
      </items>
    </pivotField>
    <pivotField axis="axisCol" showAll="0">
      <items count="5">
        <item x="0"/>
        <item x="1"/>
        <item m="1" x="2"/>
        <item m="1"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1">
    <field x="8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9"/>
    <field x="-2"/>
    <field x="5"/>
  </colFields>
  <colItems count="14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2">
      <x v="1"/>
    </i>
    <i r="1" i="1">
      <x v="1"/>
      <x/>
    </i>
    <i r="2" i="1">
      <x v="1"/>
    </i>
    <i t="default">
      <x v="1"/>
    </i>
    <i t="default" i="1">
      <x v="1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Données4" displayName="Données4" ref="B2:X13" headerRowDxfId="44" dataDxfId="43" totalsRowDxfId="42">
  <autoFilter ref="B2:X13"/>
  <tableColumns count="23">
    <tableColumn id="1" name="NOM" totalsRowLabel="Total" dataDxfId="41"/>
    <tableColumn id="2" name="PRENOM" dataDxfId="40"/>
    <tableColumn id="3" name="DATE DE NAISSANCE" dataDxfId="39"/>
    <tableColumn id="11" name="MOIS ANNIVERSAIRE" dataDxfId="38">
      <calculatedColumnFormula>PROPER(TEXT($D3,"mmmm"))</calculatedColumnFormula>
    </tableColumn>
    <tableColumn id="13" name="AGE" dataDxfId="37">
      <calculatedColumnFormula>DATEDIF(Données4[[#This Row],[DATE DE NAISSANCE]],TODAY(), "y")</calculatedColumnFormula>
    </tableColumn>
    <tableColumn id="4" name="SEXE" dataDxfId="36"/>
    <tableColumn id="5" name="DATE D'ENTREE"/>
    <tableColumn id="12" name="ANCIENNETEE" dataDxfId="35">
      <calculatedColumnFormula>DATEDIF(H3,TODAY(),"y")</calculatedColumnFormula>
    </tableColumn>
    <tableColumn id="7" name="POSTE" dataDxfId="34"/>
    <tableColumn id="8" name="STATUT" dataDxfId="33"/>
    <tableColumn id="9" name="ADRESSE MAIL" dataDxfId="32"/>
    <tableColumn id="10" name="N° PORTABLE" dataDxfId="31"/>
    <tableColumn id="6" name="NOMBRE D ENFANTS" dataDxfId="30" totalsRowDxfId="29"/>
    <tableColumn id="14" name="ENFANT 1" dataDxfId="28" totalsRowDxfId="27"/>
    <tableColumn id="15" name="ENFANT 2" dataDxfId="26" totalsRowDxfId="25"/>
    <tableColumn id="16" name="ENFANT 3" dataDxfId="24" totalsRowDxfId="23"/>
    <tableColumn id="17" name="ENFANT 4" dataDxfId="22" totalsRowDxfId="21"/>
    <tableColumn id="18" name="ENFANT 5" dataDxfId="20" totalsRowDxfId="19"/>
    <tableColumn id="19" name="ENFANT 6" dataDxfId="18" totalsRowDxfId="17"/>
    <tableColumn id="21" name="ADRESSE POSTALE" dataDxfId="16" totalsRowDxfId="15"/>
    <tableColumn id="22" name="VILLE " dataDxfId="14" totalsRowDxfId="13"/>
    <tableColumn id="23" name="SECTEUR GEOGRAPHIQUE" dataDxfId="12" totalsRowDxfId="11"/>
    <tableColumn id="20" name="sexe pour pyramide" dataDxfId="10" totalsRowDxfId="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F2:AF4" totalsRowShown="0" headerRowDxfId="8" dataDxfId="7">
  <autoFilter ref="AF2:AF4"/>
  <tableColumns count="1">
    <tableColumn id="1" name="STATUT" dataDxf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D2:AD9" totalsRowShown="0" headerRowDxfId="5" dataDxfId="4">
  <autoFilter ref="AD2:AD9"/>
  <tableColumns count="1">
    <tableColumn id="1" name="POSTE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H2:AH4" totalsRowShown="0" headerRowDxfId="2" dataDxfId="1">
  <autoFilter ref="AH2:AH4"/>
  <tableColumns count="1">
    <tableColumn id="1" name="SEX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6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5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ivotTable" Target="../pivotTables/pivotTable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7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3"/>
  <sheetViews>
    <sheetView workbookViewId="0">
      <selection activeCell="B28" sqref="B28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2.85546875" customWidth="1"/>
    <col min="4" max="4" width="6.28515625" customWidth="1"/>
    <col min="5" max="5" width="12.5703125" customWidth="1"/>
    <col min="6" max="6" width="6.85546875" customWidth="1"/>
    <col min="7" max="7" width="4.7109375" customWidth="1"/>
    <col min="8" max="10" width="16.5703125" customWidth="1"/>
    <col min="11" max="12" width="3" customWidth="1"/>
    <col min="13" max="13" width="7.7109375" customWidth="1"/>
    <col min="14" max="14" width="8.140625" customWidth="1"/>
    <col min="15" max="15" width="11.140625" customWidth="1"/>
    <col min="16" max="16" width="12.5703125" bestFit="1" customWidth="1"/>
  </cols>
  <sheetData>
    <row r="1" spans="1:10" x14ac:dyDescent="0.25">
      <c r="A1" s="19" t="s">
        <v>8</v>
      </c>
      <c r="B1" t="s">
        <v>95</v>
      </c>
    </row>
    <row r="2" spans="1:10" x14ac:dyDescent="0.25">
      <c r="A2" s="19" t="s">
        <v>9</v>
      </c>
      <c r="B2" t="s">
        <v>95</v>
      </c>
    </row>
    <row r="4" spans="1:10" x14ac:dyDescent="0.25">
      <c r="A4" s="19" t="s">
        <v>61</v>
      </c>
      <c r="B4" s="19" t="s">
        <v>60</v>
      </c>
    </row>
    <row r="5" spans="1:10" x14ac:dyDescent="0.25">
      <c r="A5" s="19" t="s">
        <v>108</v>
      </c>
      <c r="B5" t="s">
        <v>10</v>
      </c>
      <c r="C5" t="s">
        <v>11</v>
      </c>
      <c r="D5" t="s">
        <v>94</v>
      </c>
      <c r="E5" t="s">
        <v>59</v>
      </c>
      <c r="H5" s="108" t="str">
        <f t="shared" ref="H5:J12" si="0">A5</f>
        <v>AGES</v>
      </c>
      <c r="I5" s="108" t="str">
        <f t="shared" si="0"/>
        <v>F</v>
      </c>
      <c r="J5" s="108" t="str">
        <f t="shared" si="0"/>
        <v>M</v>
      </c>
    </row>
    <row r="6" spans="1:10" x14ac:dyDescent="0.25">
      <c r="A6" s="20" t="s">
        <v>109</v>
      </c>
      <c r="B6" s="21"/>
      <c r="C6" s="21">
        <v>1</v>
      </c>
      <c r="D6" s="21"/>
      <c r="E6" s="21">
        <v>1</v>
      </c>
      <c r="H6" s="108" t="str">
        <f>A6&amp;" ans"</f>
        <v>&lt;20  ans</v>
      </c>
      <c r="I6" s="107">
        <f t="shared" si="0"/>
        <v>0</v>
      </c>
      <c r="J6" s="107">
        <f>-C6</f>
        <v>-1</v>
      </c>
    </row>
    <row r="7" spans="1:10" x14ac:dyDescent="0.25">
      <c r="A7" s="20" t="s">
        <v>96</v>
      </c>
      <c r="B7" s="21">
        <v>1</v>
      </c>
      <c r="C7" s="21"/>
      <c r="D7" s="21"/>
      <c r="E7" s="21">
        <v>1</v>
      </c>
      <c r="H7" s="108" t="str">
        <f t="shared" ref="H7:H12" si="1">A7&amp;" ans"</f>
        <v>20-24 ans</v>
      </c>
      <c r="I7" s="107">
        <f t="shared" si="0"/>
        <v>1</v>
      </c>
      <c r="J7" s="107">
        <f t="shared" ref="J7:J12" si="2">-C7</f>
        <v>0</v>
      </c>
    </row>
    <row r="8" spans="1:10" x14ac:dyDescent="0.25">
      <c r="A8" s="20" t="s">
        <v>97</v>
      </c>
      <c r="B8" s="21">
        <v>2</v>
      </c>
      <c r="C8" s="21"/>
      <c r="D8" s="21"/>
      <c r="E8" s="21">
        <v>2</v>
      </c>
      <c r="H8" s="108" t="str">
        <f t="shared" si="1"/>
        <v>35-39 ans</v>
      </c>
      <c r="I8" s="107">
        <f t="shared" si="0"/>
        <v>2</v>
      </c>
      <c r="J8" s="107">
        <f t="shared" si="2"/>
        <v>0</v>
      </c>
    </row>
    <row r="9" spans="1:10" x14ac:dyDescent="0.25">
      <c r="A9" s="20" t="s">
        <v>98</v>
      </c>
      <c r="B9" s="21"/>
      <c r="C9" s="21">
        <v>2</v>
      </c>
      <c r="D9" s="21"/>
      <c r="E9" s="21">
        <v>2</v>
      </c>
      <c r="H9" s="108" t="str">
        <f t="shared" si="1"/>
        <v>40-44 ans</v>
      </c>
      <c r="I9" s="107">
        <f t="shared" si="0"/>
        <v>0</v>
      </c>
      <c r="J9" s="107">
        <f t="shared" si="2"/>
        <v>-2</v>
      </c>
    </row>
    <row r="10" spans="1:10" x14ac:dyDescent="0.25">
      <c r="A10" s="20" t="s">
        <v>99</v>
      </c>
      <c r="B10" s="21"/>
      <c r="C10" s="21">
        <v>2</v>
      </c>
      <c r="D10" s="21"/>
      <c r="E10" s="21">
        <v>2</v>
      </c>
      <c r="H10" s="108" t="str">
        <f t="shared" si="1"/>
        <v>45-49 ans</v>
      </c>
      <c r="I10" s="107">
        <f t="shared" si="0"/>
        <v>0</v>
      </c>
      <c r="J10" s="107">
        <f t="shared" si="2"/>
        <v>-2</v>
      </c>
    </row>
    <row r="11" spans="1:10" x14ac:dyDescent="0.25">
      <c r="A11" s="20" t="s">
        <v>100</v>
      </c>
      <c r="B11" s="21">
        <v>1</v>
      </c>
      <c r="C11" s="21"/>
      <c r="D11" s="21"/>
      <c r="E11" s="21">
        <v>1</v>
      </c>
      <c r="H11" s="108" t="str">
        <f t="shared" si="1"/>
        <v>50-54 ans</v>
      </c>
      <c r="I11" s="107">
        <f t="shared" si="0"/>
        <v>1</v>
      </c>
      <c r="J11" s="107">
        <f t="shared" si="2"/>
        <v>0</v>
      </c>
    </row>
    <row r="12" spans="1:10" x14ac:dyDescent="0.25">
      <c r="A12" s="20" t="s">
        <v>101</v>
      </c>
      <c r="B12" s="21">
        <v>1</v>
      </c>
      <c r="C12" s="21">
        <v>1</v>
      </c>
      <c r="D12" s="21"/>
      <c r="E12" s="21">
        <v>2</v>
      </c>
      <c r="H12" s="108" t="str">
        <f t="shared" si="1"/>
        <v>60-65 ans</v>
      </c>
      <c r="I12" s="107">
        <f t="shared" si="0"/>
        <v>1</v>
      </c>
      <c r="J12" s="107">
        <f t="shared" si="2"/>
        <v>-1</v>
      </c>
    </row>
    <row r="13" spans="1:10" x14ac:dyDescent="0.25">
      <c r="A13" s="20" t="s">
        <v>59</v>
      </c>
      <c r="B13" s="21">
        <v>5</v>
      </c>
      <c r="C13" s="21">
        <v>6</v>
      </c>
      <c r="D13" s="21"/>
      <c r="E13" s="21">
        <v>11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C15" sqref="C15"/>
    </sheetView>
  </sheetViews>
  <sheetFormatPr baseColWidth="10" defaultRowHeight="15" x14ac:dyDescent="0.25"/>
  <cols>
    <col min="4" max="4" width="11.42578125" customWidth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3"/>
  <sheetViews>
    <sheetView workbookViewId="0">
      <selection activeCell="H18" sqref="H18"/>
    </sheetView>
  </sheetViews>
  <sheetFormatPr baseColWidth="10" defaultRowHeight="15" x14ac:dyDescent="0.25"/>
  <cols>
    <col min="1" max="1" width="16.28515625" customWidth="1"/>
    <col min="2" max="2" width="23.85546875" bestFit="1" customWidth="1"/>
    <col min="3" max="3" width="2.85546875" customWidth="1"/>
    <col min="4" max="4" width="6.28515625" customWidth="1"/>
    <col min="5" max="5" width="12.5703125" bestFit="1" customWidth="1"/>
  </cols>
  <sheetData>
    <row r="1" spans="1:9" x14ac:dyDescent="0.25">
      <c r="A1" s="19" t="s">
        <v>8</v>
      </c>
      <c r="B1" t="s">
        <v>95</v>
      </c>
    </row>
    <row r="2" spans="1:9" x14ac:dyDescent="0.25">
      <c r="A2" s="19" t="s">
        <v>9</v>
      </c>
      <c r="B2" t="s">
        <v>95</v>
      </c>
    </row>
    <row r="4" spans="1:9" x14ac:dyDescent="0.25">
      <c r="A4" s="19" t="s">
        <v>61</v>
      </c>
      <c r="B4" s="19" t="s">
        <v>60</v>
      </c>
    </row>
    <row r="5" spans="1:9" x14ac:dyDescent="0.25">
      <c r="A5" s="19" t="s">
        <v>110</v>
      </c>
      <c r="B5" t="s">
        <v>10</v>
      </c>
      <c r="C5" t="s">
        <v>11</v>
      </c>
      <c r="D5" t="s">
        <v>94</v>
      </c>
      <c r="E5" t="s">
        <v>59</v>
      </c>
      <c r="G5" s="108" t="str">
        <f t="shared" ref="G5:I12" si="0">A5</f>
        <v>ancienneté</v>
      </c>
      <c r="H5" s="108" t="str">
        <f t="shared" si="0"/>
        <v>F</v>
      </c>
      <c r="I5" s="108" t="str">
        <f t="shared" si="0"/>
        <v>M</v>
      </c>
    </row>
    <row r="6" spans="1:9" x14ac:dyDescent="0.25">
      <c r="A6" s="20" t="s">
        <v>117</v>
      </c>
      <c r="B6" s="21"/>
      <c r="C6" s="21"/>
      <c r="D6" s="21"/>
      <c r="E6" s="21"/>
      <c r="G6" s="108" t="str">
        <f>A6&amp;" ans"</f>
        <v>&lt;1  ans</v>
      </c>
      <c r="H6" s="107">
        <f t="shared" si="0"/>
        <v>0</v>
      </c>
      <c r="I6" s="107">
        <f>-C6</f>
        <v>0</v>
      </c>
    </row>
    <row r="7" spans="1:9" x14ac:dyDescent="0.25">
      <c r="A7" s="20" t="s">
        <v>111</v>
      </c>
      <c r="B7" s="21">
        <v>1</v>
      </c>
      <c r="C7" s="21">
        <v>1</v>
      </c>
      <c r="D7" s="21"/>
      <c r="E7" s="21">
        <v>2</v>
      </c>
      <c r="G7" s="108" t="str">
        <f t="shared" ref="G7:G12" si="1">A7&amp;" ans"</f>
        <v>1-5 ans</v>
      </c>
      <c r="H7" s="107">
        <f t="shared" si="0"/>
        <v>1</v>
      </c>
      <c r="I7" s="107">
        <f t="shared" ref="I7:I12" si="2">-C7</f>
        <v>-1</v>
      </c>
    </row>
    <row r="8" spans="1:9" x14ac:dyDescent="0.25">
      <c r="A8" s="20" t="s">
        <v>112</v>
      </c>
      <c r="B8" s="21"/>
      <c r="C8" s="21">
        <v>1</v>
      </c>
      <c r="D8" s="21"/>
      <c r="E8" s="21">
        <v>1</v>
      </c>
      <c r="G8" s="108" t="str">
        <f t="shared" si="1"/>
        <v>11-15 ans</v>
      </c>
      <c r="H8" s="107">
        <f t="shared" si="0"/>
        <v>0</v>
      </c>
      <c r="I8" s="107">
        <f t="shared" si="2"/>
        <v>-1</v>
      </c>
    </row>
    <row r="9" spans="1:9" x14ac:dyDescent="0.25">
      <c r="A9" s="20" t="s">
        <v>113</v>
      </c>
      <c r="B9" s="21">
        <v>2</v>
      </c>
      <c r="C9" s="21"/>
      <c r="D9" s="21"/>
      <c r="E9" s="21">
        <v>2</v>
      </c>
      <c r="G9" s="108" t="str">
        <f t="shared" si="1"/>
        <v>16-20 ans</v>
      </c>
      <c r="H9" s="107">
        <f t="shared" si="0"/>
        <v>2</v>
      </c>
      <c r="I9" s="107">
        <f t="shared" si="2"/>
        <v>0</v>
      </c>
    </row>
    <row r="10" spans="1:9" x14ac:dyDescent="0.25">
      <c r="A10" s="20" t="s">
        <v>114</v>
      </c>
      <c r="B10" s="21"/>
      <c r="C10" s="21">
        <v>3</v>
      </c>
      <c r="D10" s="21"/>
      <c r="E10" s="21">
        <v>3</v>
      </c>
      <c r="G10" s="108" t="str">
        <f t="shared" si="1"/>
        <v>21-25 ans</v>
      </c>
      <c r="H10" s="107">
        <f t="shared" si="0"/>
        <v>0</v>
      </c>
      <c r="I10" s="107">
        <f t="shared" si="2"/>
        <v>-3</v>
      </c>
    </row>
    <row r="11" spans="1:9" x14ac:dyDescent="0.25">
      <c r="A11" s="20" t="s">
        <v>115</v>
      </c>
      <c r="B11" s="21">
        <v>1</v>
      </c>
      <c r="C11" s="21"/>
      <c r="D11" s="21"/>
      <c r="E11" s="21">
        <v>1</v>
      </c>
      <c r="G11" s="108" t="str">
        <f t="shared" si="1"/>
        <v>26-30 ans</v>
      </c>
      <c r="H11" s="107">
        <f t="shared" si="0"/>
        <v>1</v>
      </c>
      <c r="I11" s="107">
        <f t="shared" si="2"/>
        <v>0</v>
      </c>
    </row>
    <row r="12" spans="1:9" x14ac:dyDescent="0.25">
      <c r="A12" s="20" t="s">
        <v>116</v>
      </c>
      <c r="B12" s="21">
        <v>1</v>
      </c>
      <c r="C12" s="21">
        <v>1</v>
      </c>
      <c r="D12" s="21"/>
      <c r="E12" s="21">
        <v>2</v>
      </c>
      <c r="G12" s="108" t="str">
        <f t="shared" si="1"/>
        <v>36-40 ans</v>
      </c>
      <c r="H12" s="107">
        <f t="shared" si="0"/>
        <v>1</v>
      </c>
      <c r="I12" s="107">
        <f t="shared" si="2"/>
        <v>-1</v>
      </c>
    </row>
    <row r="13" spans="1:9" x14ac:dyDescent="0.25">
      <c r="A13" s="20" t="s">
        <v>59</v>
      </c>
      <c r="B13" s="21">
        <v>5</v>
      </c>
      <c r="C13" s="21">
        <v>6</v>
      </c>
      <c r="D13" s="21"/>
      <c r="E13" s="21">
        <v>11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R29" sqref="R2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tabSelected="1" workbookViewId="0">
      <selection activeCell="I3" sqref="I3"/>
    </sheetView>
  </sheetViews>
  <sheetFormatPr baseColWidth="10" defaultRowHeight="15" x14ac:dyDescent="0.25"/>
  <sheetData/>
  <printOptions horizontalCentered="1"/>
  <pageMargins left="0.19685039370078741" right="0.70866141732283472" top="0.74803149606299213" bottom="0.74803149606299213" header="0.31496062992125984" footer="0.31496062992125984"/>
  <pageSetup paperSize="9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3"/>
  <sheetViews>
    <sheetView workbookViewId="0">
      <pane ySplit="2" topLeftCell="A734" activePane="bottomLeft" state="frozen"/>
      <selection pane="bottomLeft" activeCell="B2" sqref="B2:L750"/>
    </sheetView>
  </sheetViews>
  <sheetFormatPr baseColWidth="10" defaultColWidth="10.28515625" defaultRowHeight="20.25" customHeight="1" x14ac:dyDescent="0.25"/>
  <cols>
    <col min="1" max="1" width="10.28515625" style="1"/>
    <col min="2" max="2" width="17" style="1" customWidth="1"/>
    <col min="3" max="3" width="15.28515625" style="1" customWidth="1"/>
    <col min="4" max="4" width="13.140625" style="1" customWidth="1"/>
    <col min="5" max="5" width="11.5703125" style="1" customWidth="1"/>
    <col min="6" max="6" width="8.85546875" style="1" customWidth="1"/>
    <col min="7" max="7" width="5.42578125" style="1" customWidth="1"/>
    <col min="8" max="8" width="13.5703125" style="1" customWidth="1"/>
    <col min="9" max="9" width="13.85546875" style="1" customWidth="1"/>
    <col min="10" max="10" width="14" style="1" customWidth="1"/>
    <col min="11" max="11" width="13.28515625" style="1" customWidth="1"/>
    <col min="12" max="12" width="18.7109375" style="1" customWidth="1"/>
    <col min="13" max="13" width="16" style="1" hidden="1" customWidth="1"/>
    <col min="14" max="14" width="9.42578125" style="1" hidden="1" customWidth="1"/>
    <col min="15" max="15" width="10.140625" style="1" hidden="1" customWidth="1"/>
    <col min="16" max="20" width="0" style="1" hidden="1" customWidth="1"/>
    <col min="21" max="21" width="19.42578125" style="1" hidden="1" customWidth="1"/>
    <col min="22" max="22" width="0" style="1" hidden="1" customWidth="1"/>
    <col min="23" max="23" width="13.42578125" style="1" hidden="1" customWidth="1"/>
    <col min="24" max="24" width="10" style="1" hidden="1" customWidth="1"/>
    <col min="25" max="27" width="0" style="1" hidden="1" customWidth="1"/>
    <col min="28" max="30" width="10.28515625" style="1"/>
    <col min="31" max="31" width="4.5703125" style="1" customWidth="1"/>
    <col min="32" max="32" width="12.42578125" style="1" customWidth="1"/>
    <col min="33" max="33" width="4.5703125" style="1" customWidth="1"/>
    <col min="34" max="16384" width="10.28515625" style="1"/>
  </cols>
  <sheetData>
    <row r="1" spans="1:34" ht="20.25" customHeight="1" x14ac:dyDescent="0.25">
      <c r="C1" s="1">
        <f>SUM(A:A)</f>
        <v>11</v>
      </c>
      <c r="O1" s="109" t="s">
        <v>25</v>
      </c>
      <c r="P1" s="109"/>
      <c r="Q1" s="109"/>
      <c r="R1" s="109"/>
      <c r="S1" s="109"/>
      <c r="T1" s="109"/>
    </row>
    <row r="2" spans="1:34" ht="63.75" customHeight="1" x14ac:dyDescent="0.25">
      <c r="B2" s="90" t="s">
        <v>0</v>
      </c>
      <c r="C2" s="90" t="s">
        <v>1</v>
      </c>
      <c r="D2" s="90" t="s">
        <v>2</v>
      </c>
      <c r="E2" s="90" t="s">
        <v>3</v>
      </c>
      <c r="F2" s="90" t="s">
        <v>4</v>
      </c>
      <c r="G2" s="90" t="s">
        <v>5</v>
      </c>
      <c r="H2" s="90" t="s">
        <v>6</v>
      </c>
      <c r="I2" s="90" t="s">
        <v>7</v>
      </c>
      <c r="J2" s="90" t="s">
        <v>8</v>
      </c>
      <c r="K2" s="90" t="s">
        <v>9</v>
      </c>
      <c r="L2" s="90" t="s">
        <v>22</v>
      </c>
      <c r="M2" s="87" t="s">
        <v>23</v>
      </c>
      <c r="N2" s="13" t="s">
        <v>24</v>
      </c>
      <c r="O2" s="14" t="s">
        <v>31</v>
      </c>
      <c r="P2" s="14" t="s">
        <v>30</v>
      </c>
      <c r="Q2" s="14" t="s">
        <v>29</v>
      </c>
      <c r="R2" s="14" t="s">
        <v>28</v>
      </c>
      <c r="S2" s="14" t="s">
        <v>27</v>
      </c>
      <c r="T2" s="14" t="s">
        <v>26</v>
      </c>
      <c r="U2" s="15" t="s">
        <v>32</v>
      </c>
      <c r="V2" s="15" t="s">
        <v>33</v>
      </c>
      <c r="W2" s="15" t="s">
        <v>34</v>
      </c>
      <c r="X2" s="47" t="s">
        <v>81</v>
      </c>
      <c r="AB2" s="76"/>
      <c r="AD2" s="1" t="s">
        <v>8</v>
      </c>
      <c r="AF2" s="1" t="s">
        <v>9</v>
      </c>
      <c r="AH2" s="1" t="s">
        <v>5</v>
      </c>
    </row>
    <row r="3" spans="1:34" ht="24" customHeight="1" x14ac:dyDescent="0.25">
      <c r="A3" s="1">
        <v>1</v>
      </c>
      <c r="B3" s="78" t="s">
        <v>85</v>
      </c>
      <c r="C3" s="78" t="s">
        <v>86</v>
      </c>
      <c r="D3" s="83">
        <v>26322</v>
      </c>
      <c r="E3" s="83" t="str">
        <f t="shared" ref="E3:E12" si="0">PROPER(TEXT($D3,"mmmm"))</f>
        <v>Janvier</v>
      </c>
      <c r="F3" s="84">
        <f ca="1">DATEDIF(Données4[[#This Row],[DATE DE NAISSANCE]],TODAY(), "y")</f>
        <v>48</v>
      </c>
      <c r="G3" s="78" t="s">
        <v>11</v>
      </c>
      <c r="H3" s="91">
        <v>34940</v>
      </c>
      <c r="I3" s="85">
        <f t="shared" ref="I3:I12" ca="1" si="1">DATEDIF(H3,TODAY(),"y")</f>
        <v>24</v>
      </c>
      <c r="J3" s="78" t="s">
        <v>15</v>
      </c>
      <c r="K3" s="78" t="s">
        <v>13</v>
      </c>
      <c r="L3" s="86"/>
      <c r="M3" s="88"/>
      <c r="N3" s="15"/>
      <c r="O3" s="15"/>
      <c r="P3" s="15"/>
      <c r="Q3" s="15"/>
      <c r="R3" s="15"/>
      <c r="S3" s="15"/>
      <c r="T3" s="15"/>
      <c r="U3" s="15"/>
      <c r="V3" s="15"/>
      <c r="W3" s="15"/>
      <c r="X3" s="74"/>
      <c r="AB3"/>
      <c r="AD3" s="15" t="s">
        <v>16</v>
      </c>
      <c r="AF3" s="95" t="s">
        <v>13</v>
      </c>
      <c r="AH3" s="1" t="s">
        <v>10</v>
      </c>
    </row>
    <row r="4" spans="1:34" ht="20.25" customHeight="1" x14ac:dyDescent="0.25">
      <c r="A4" s="1">
        <v>1</v>
      </c>
      <c r="B4" s="92" t="s">
        <v>88</v>
      </c>
      <c r="C4" s="92" t="s">
        <v>89</v>
      </c>
      <c r="D4" s="93">
        <v>36581</v>
      </c>
      <c r="E4" s="83" t="str">
        <f t="shared" si="0"/>
        <v>Février</v>
      </c>
      <c r="F4" s="84">
        <f ca="1">DATEDIF(Données4[[#This Row],[DATE DE NAISSANCE]],TODAY(), "y")</f>
        <v>19</v>
      </c>
      <c r="G4" s="78" t="s">
        <v>11</v>
      </c>
      <c r="H4" s="83">
        <v>38502</v>
      </c>
      <c r="I4" s="85">
        <f t="shared" ca="1" si="1"/>
        <v>14</v>
      </c>
      <c r="J4" s="78" t="s">
        <v>17</v>
      </c>
      <c r="K4" s="78" t="s">
        <v>13</v>
      </c>
      <c r="L4" s="78"/>
      <c r="M4" s="89"/>
      <c r="N4" s="80"/>
      <c r="O4" s="80"/>
      <c r="P4" s="80"/>
      <c r="Q4" s="80"/>
      <c r="R4" s="80"/>
      <c r="S4" s="80"/>
      <c r="T4" s="80"/>
      <c r="U4" s="80"/>
      <c r="V4" s="80"/>
      <c r="W4" s="82"/>
      <c r="X4" s="79"/>
      <c r="AD4" s="15" t="s">
        <v>14</v>
      </c>
      <c r="AF4" s="94" t="s">
        <v>12</v>
      </c>
      <c r="AH4" s="78" t="s">
        <v>11</v>
      </c>
    </row>
    <row r="5" spans="1:34" ht="20.25" customHeight="1" x14ac:dyDescent="0.25">
      <c r="A5" s="1">
        <v>1</v>
      </c>
      <c r="B5" s="92" t="s">
        <v>87</v>
      </c>
      <c r="C5" s="92" t="s">
        <v>90</v>
      </c>
      <c r="D5" s="93">
        <v>25441</v>
      </c>
      <c r="E5" s="83" t="str">
        <f t="shared" si="0"/>
        <v>Août</v>
      </c>
      <c r="F5" s="84">
        <f ca="1">DATEDIF(Données4[[#This Row],[DATE DE NAISSANCE]],TODAY(), "y")</f>
        <v>50</v>
      </c>
      <c r="G5" s="78" t="s">
        <v>10</v>
      </c>
      <c r="H5" s="83">
        <v>33018</v>
      </c>
      <c r="I5" s="85">
        <f t="shared" ca="1" si="1"/>
        <v>29</v>
      </c>
      <c r="J5" s="78" t="s">
        <v>18</v>
      </c>
      <c r="K5" s="78" t="s">
        <v>12</v>
      </c>
      <c r="L5" s="78"/>
      <c r="M5" s="81"/>
      <c r="N5" s="80"/>
      <c r="O5" s="80"/>
      <c r="P5" s="80"/>
      <c r="Q5" s="80"/>
      <c r="R5" s="80"/>
      <c r="S5" s="80"/>
      <c r="T5" s="80"/>
      <c r="U5" s="80"/>
      <c r="V5" s="80"/>
      <c r="W5" s="82"/>
      <c r="X5" s="79"/>
      <c r="AD5" s="15" t="s">
        <v>18</v>
      </c>
    </row>
    <row r="6" spans="1:34" ht="20.25" customHeight="1" x14ac:dyDescent="0.25">
      <c r="A6" s="1">
        <v>1</v>
      </c>
      <c r="B6" s="92" t="s">
        <v>91</v>
      </c>
      <c r="C6" s="92" t="s">
        <v>91</v>
      </c>
      <c r="D6" s="93">
        <v>27905</v>
      </c>
      <c r="E6" s="83" t="str">
        <f t="shared" si="0"/>
        <v>Mai</v>
      </c>
      <c r="F6" s="84">
        <f ca="1">DATEDIF(Données4[[#This Row],[DATE DE NAISSANCE]],TODAY(), "y")</f>
        <v>43</v>
      </c>
      <c r="G6" s="78" t="s">
        <v>11</v>
      </c>
      <c r="H6" s="83">
        <v>34815</v>
      </c>
      <c r="I6" s="85">
        <f t="shared" ca="1" si="1"/>
        <v>24</v>
      </c>
      <c r="J6" s="78" t="s">
        <v>16</v>
      </c>
      <c r="K6" s="78" t="s">
        <v>13</v>
      </c>
      <c r="L6" s="78"/>
      <c r="M6" s="81"/>
      <c r="N6" s="80"/>
      <c r="O6" s="80"/>
      <c r="P6" s="80"/>
      <c r="Q6" s="80"/>
      <c r="R6" s="80"/>
      <c r="S6" s="80"/>
      <c r="T6" s="80"/>
      <c r="U6" s="80"/>
      <c r="V6" s="80"/>
      <c r="W6" s="82"/>
      <c r="X6" s="79"/>
      <c r="AD6" s="15" t="s">
        <v>17</v>
      </c>
    </row>
    <row r="7" spans="1:34" ht="20.25" customHeight="1" x14ac:dyDescent="0.25">
      <c r="A7" s="1">
        <v>1</v>
      </c>
      <c r="B7" s="92" t="s">
        <v>92</v>
      </c>
      <c r="C7" s="92" t="s">
        <v>93</v>
      </c>
      <c r="D7" s="93">
        <v>26840</v>
      </c>
      <c r="E7" s="83" t="str">
        <f t="shared" si="0"/>
        <v>Juin</v>
      </c>
      <c r="F7" s="84">
        <f ca="1">DATEDIF(Données4[[#This Row],[DATE DE NAISSANCE]],TODAY(), "y")</f>
        <v>46</v>
      </c>
      <c r="G7" s="78" t="s">
        <v>11</v>
      </c>
      <c r="H7" s="83">
        <v>29276</v>
      </c>
      <c r="I7" s="85">
        <f t="shared" ca="1" si="1"/>
        <v>39</v>
      </c>
      <c r="J7" s="78" t="s">
        <v>14</v>
      </c>
      <c r="K7" s="78" t="s">
        <v>12</v>
      </c>
      <c r="L7" s="78"/>
      <c r="M7" s="81"/>
      <c r="N7" s="80"/>
      <c r="O7" s="80"/>
      <c r="P7" s="80"/>
      <c r="Q7" s="80"/>
      <c r="R7" s="80"/>
      <c r="S7" s="80"/>
      <c r="T7" s="80"/>
      <c r="U7" s="80"/>
      <c r="V7" s="80"/>
      <c r="W7" s="82"/>
      <c r="X7" s="79"/>
      <c r="AD7" s="15" t="s">
        <v>15</v>
      </c>
    </row>
    <row r="8" spans="1:34" ht="20.25" customHeight="1" x14ac:dyDescent="0.25">
      <c r="A8" s="1">
        <v>1</v>
      </c>
      <c r="B8" s="92" t="s">
        <v>102</v>
      </c>
      <c r="C8" s="96"/>
      <c r="D8" s="97">
        <v>29273</v>
      </c>
      <c r="E8" s="98" t="str">
        <f t="shared" si="0"/>
        <v>Février</v>
      </c>
      <c r="F8" s="99">
        <f ca="1">DATEDIF(Données4[[#This Row],[DATE DE NAISSANCE]],TODAY(), "y")</f>
        <v>39</v>
      </c>
      <c r="G8" s="100" t="s">
        <v>10</v>
      </c>
      <c r="H8" s="83">
        <v>36329</v>
      </c>
      <c r="I8" s="101">
        <f t="shared" ca="1" si="1"/>
        <v>20</v>
      </c>
      <c r="J8" s="100" t="s">
        <v>14</v>
      </c>
      <c r="K8" s="100" t="s">
        <v>12</v>
      </c>
      <c r="L8" s="100"/>
      <c r="M8" s="102"/>
      <c r="N8" s="103"/>
      <c r="O8" s="103"/>
      <c r="P8" s="103"/>
      <c r="Q8" s="103"/>
      <c r="R8" s="103"/>
      <c r="S8" s="103"/>
      <c r="T8" s="103"/>
      <c r="U8" s="103"/>
      <c r="V8" s="103"/>
      <c r="W8" s="104"/>
      <c r="X8" s="105"/>
      <c r="AD8" s="15" t="s">
        <v>18</v>
      </c>
    </row>
    <row r="9" spans="1:34" ht="20.25" customHeight="1" x14ac:dyDescent="0.25">
      <c r="A9" s="1">
        <v>1</v>
      </c>
      <c r="B9" s="92" t="s">
        <v>103</v>
      </c>
      <c r="C9" s="96"/>
      <c r="D9" s="97">
        <v>34841</v>
      </c>
      <c r="E9" s="98" t="str">
        <f t="shared" si="0"/>
        <v>Mai</v>
      </c>
      <c r="F9" s="99">
        <f ca="1">DATEDIF(Données4[[#This Row],[DATE DE NAISSANCE]],TODAY(), "y")</f>
        <v>24</v>
      </c>
      <c r="G9" s="100" t="s">
        <v>10</v>
      </c>
      <c r="H9" s="83">
        <v>42023</v>
      </c>
      <c r="I9" s="101">
        <f t="shared" ca="1" si="1"/>
        <v>5</v>
      </c>
      <c r="J9" s="100" t="s">
        <v>15</v>
      </c>
      <c r="K9" s="100" t="s">
        <v>12</v>
      </c>
      <c r="L9" s="100"/>
      <c r="M9" s="102"/>
      <c r="N9" s="103"/>
      <c r="O9" s="103"/>
      <c r="P9" s="103"/>
      <c r="Q9" s="103"/>
      <c r="R9" s="103"/>
      <c r="S9" s="103"/>
      <c r="T9" s="103"/>
      <c r="U9" s="103"/>
      <c r="V9" s="103"/>
      <c r="W9" s="104"/>
      <c r="X9" s="105"/>
      <c r="AD9" s="75" t="s">
        <v>84</v>
      </c>
    </row>
    <row r="10" spans="1:34" ht="20.25" customHeight="1" x14ac:dyDescent="0.25">
      <c r="A10" s="1">
        <v>1</v>
      </c>
      <c r="B10" s="92" t="s">
        <v>104</v>
      </c>
      <c r="C10" s="96"/>
      <c r="D10" s="97">
        <v>28799</v>
      </c>
      <c r="E10" s="98" t="str">
        <f t="shared" si="0"/>
        <v>Novembre</v>
      </c>
      <c r="F10" s="99">
        <f ca="1">DATEDIF(Données4[[#This Row],[DATE DE NAISSANCE]],TODAY(), "y")</f>
        <v>41</v>
      </c>
      <c r="G10" s="100" t="s">
        <v>11</v>
      </c>
      <c r="H10" s="83">
        <v>35051</v>
      </c>
      <c r="I10" s="101">
        <f t="shared" ca="1" si="1"/>
        <v>24</v>
      </c>
      <c r="J10" s="100" t="s">
        <v>17</v>
      </c>
      <c r="K10" s="100" t="s">
        <v>12</v>
      </c>
      <c r="L10" s="100"/>
      <c r="M10" s="102"/>
      <c r="N10" s="103"/>
      <c r="O10" s="103"/>
      <c r="P10" s="103"/>
      <c r="Q10" s="103"/>
      <c r="R10" s="103"/>
      <c r="S10" s="103"/>
      <c r="T10" s="103"/>
      <c r="U10" s="103"/>
      <c r="V10" s="103"/>
      <c r="W10" s="104"/>
      <c r="X10" s="105"/>
    </row>
    <row r="11" spans="1:34" ht="20.25" customHeight="1" x14ac:dyDescent="0.25">
      <c r="A11" s="1">
        <v>1</v>
      </c>
      <c r="B11" s="92" t="s">
        <v>105</v>
      </c>
      <c r="C11" s="96"/>
      <c r="D11" s="97">
        <v>29594</v>
      </c>
      <c r="E11" s="98" t="str">
        <f t="shared" si="0"/>
        <v>Janvier</v>
      </c>
      <c r="F11" s="99">
        <f ca="1">DATEDIF(Données4[[#This Row],[DATE DE NAISSANCE]],TODAY(), "y")</f>
        <v>39</v>
      </c>
      <c r="G11" s="100" t="s">
        <v>10</v>
      </c>
      <c r="H11" s="83">
        <v>36750</v>
      </c>
      <c r="I11" s="101">
        <f t="shared" ca="1" si="1"/>
        <v>19</v>
      </c>
      <c r="J11" s="100" t="s">
        <v>15</v>
      </c>
      <c r="K11" s="100" t="s">
        <v>13</v>
      </c>
      <c r="L11" s="100"/>
      <c r="M11" s="102"/>
      <c r="N11" s="103"/>
      <c r="O11" s="103"/>
      <c r="P11" s="103"/>
      <c r="Q11" s="103"/>
      <c r="R11" s="103"/>
      <c r="S11" s="103"/>
      <c r="T11" s="103"/>
      <c r="U11" s="103"/>
      <c r="V11" s="103"/>
      <c r="W11" s="104"/>
      <c r="X11" s="105"/>
    </row>
    <row r="12" spans="1:34" ht="20.25" customHeight="1" x14ac:dyDescent="0.25">
      <c r="A12" s="1">
        <v>1</v>
      </c>
      <c r="B12" s="92" t="s">
        <v>106</v>
      </c>
      <c r="C12" s="96"/>
      <c r="D12" s="97">
        <v>21525</v>
      </c>
      <c r="E12" s="98" t="str">
        <f t="shared" si="0"/>
        <v>Décembre</v>
      </c>
      <c r="F12" s="99">
        <f ca="1">DATEDIF(Données4[[#This Row],[DATE DE NAISSANCE]],TODAY(), "y")</f>
        <v>61</v>
      </c>
      <c r="G12" s="100" t="s">
        <v>11</v>
      </c>
      <c r="H12" s="83">
        <v>43358</v>
      </c>
      <c r="I12" s="101">
        <f t="shared" ca="1" si="1"/>
        <v>1</v>
      </c>
      <c r="J12" s="100" t="s">
        <v>16</v>
      </c>
      <c r="K12" s="100" t="s">
        <v>13</v>
      </c>
      <c r="L12" s="100"/>
      <c r="M12" s="102"/>
      <c r="N12" s="103"/>
      <c r="O12" s="103"/>
      <c r="P12" s="103"/>
      <c r="Q12" s="103"/>
      <c r="R12" s="103"/>
      <c r="S12" s="103"/>
      <c r="T12" s="103"/>
      <c r="U12" s="103"/>
      <c r="V12" s="103"/>
      <c r="W12" s="104"/>
      <c r="X12" s="105"/>
    </row>
    <row r="13" spans="1:34" ht="20.25" customHeight="1" x14ac:dyDescent="0.25">
      <c r="A13" s="1">
        <v>1</v>
      </c>
      <c r="B13" s="92" t="s">
        <v>107</v>
      </c>
      <c r="C13" s="92"/>
      <c r="D13" s="93">
        <v>21222</v>
      </c>
      <c r="E13" s="83" t="str">
        <f>PROPER(TEXT($D13,"mmmm"))</f>
        <v>Février</v>
      </c>
      <c r="F13" s="84">
        <f ca="1">DATEDIF(Données4[[#This Row],[DATE DE NAISSANCE]],TODAY(), "y")</f>
        <v>61</v>
      </c>
      <c r="G13" s="78" t="s">
        <v>10</v>
      </c>
      <c r="H13" s="83">
        <v>29271</v>
      </c>
      <c r="I13" s="85">
        <f ca="1">DATEDIF(H13,TODAY(),"y")</f>
        <v>39</v>
      </c>
      <c r="J13" s="78" t="s">
        <v>15</v>
      </c>
      <c r="K13" s="78" t="s">
        <v>13</v>
      </c>
      <c r="L13" s="78"/>
      <c r="M13" s="81"/>
      <c r="N13" s="80"/>
      <c r="O13" s="80"/>
      <c r="P13" s="80"/>
      <c r="Q13" s="80"/>
      <c r="R13" s="80"/>
      <c r="S13" s="80"/>
      <c r="T13" s="80"/>
      <c r="U13" s="80"/>
      <c r="V13" s="80"/>
      <c r="W13" s="82"/>
      <c r="X13" s="79"/>
    </row>
  </sheetData>
  <mergeCells count="1">
    <mergeCell ref="O1:T1"/>
  </mergeCells>
  <dataValidations count="3">
    <dataValidation type="list" allowBlank="1" showInputMessage="1" showErrorMessage="1" sqref="G1:G1048576">
      <formula1>SEX</formula1>
    </dataValidation>
    <dataValidation type="list" allowBlank="1" showInputMessage="1" showErrorMessage="1" sqref="K1:K1048576">
      <formula1>NIVEAU</formula1>
    </dataValidation>
    <dataValidation type="list" allowBlank="1" showInputMessage="1" showErrorMessage="1" sqref="J1:J1048576">
      <formula1>EMPLOI</formula1>
    </dataValidation>
  </dataValidations>
  <pageMargins left="0.7" right="0.7" top="0.75" bottom="0.75" header="0.3" footer="0.3"/>
  <pageSetup paperSize="0" orientation="portrait" horizontalDpi="0" verticalDpi="0" copies="0"/>
  <drawing r:id="rId1"/>
  <tableParts count="4">
    <tablePart r:id="rId2"/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38"/>
  <sheetViews>
    <sheetView workbookViewId="0">
      <selection activeCell="J27" sqref="J27"/>
    </sheetView>
  </sheetViews>
  <sheetFormatPr baseColWidth="10" defaultRowHeight="15" x14ac:dyDescent="0.25"/>
  <cols>
    <col min="1" max="1" width="2.140625" customWidth="1"/>
    <col min="7" max="7" width="4.140625" customWidth="1"/>
  </cols>
  <sheetData>
    <row r="2" spans="2:7" x14ac:dyDescent="0.25">
      <c r="B2" s="110" t="s">
        <v>69</v>
      </c>
      <c r="C2" s="110"/>
      <c r="D2" s="110"/>
      <c r="E2" s="110"/>
      <c r="F2" s="110"/>
      <c r="G2" s="110"/>
    </row>
    <row r="3" spans="2:7" ht="15.75" thickBot="1" x14ac:dyDescent="0.3">
      <c r="B3" s="111"/>
      <c r="C3" s="111"/>
      <c r="D3" s="111"/>
      <c r="E3" s="111"/>
      <c r="F3" s="111"/>
      <c r="G3" s="111"/>
    </row>
    <row r="4" spans="2:7" ht="15.75" thickTop="1" x14ac:dyDescent="0.25">
      <c r="B4" s="16"/>
      <c r="C4" s="16"/>
      <c r="D4" s="16"/>
      <c r="E4" s="16"/>
      <c r="F4" s="16"/>
      <c r="G4" s="16"/>
    </row>
    <row r="5" spans="2:7" x14ac:dyDescent="0.25">
      <c r="B5" s="23"/>
      <c r="C5" s="24" t="s">
        <v>70</v>
      </c>
      <c r="D5" s="16"/>
      <c r="E5" s="16"/>
      <c r="F5" s="16"/>
      <c r="G5" s="16"/>
    </row>
    <row r="6" spans="2:7" x14ac:dyDescent="0.25">
      <c r="B6" s="25" t="s">
        <v>71</v>
      </c>
      <c r="C6" s="34">
        <f>SUM('base de données'!C1)</f>
        <v>11</v>
      </c>
      <c r="D6" s="16"/>
      <c r="E6" s="16"/>
      <c r="F6" s="16"/>
      <c r="G6" s="16"/>
    </row>
    <row r="7" spans="2:7" x14ac:dyDescent="0.25">
      <c r="B7" s="23"/>
      <c r="C7" s="24"/>
      <c r="D7" s="16"/>
      <c r="E7" s="16"/>
      <c r="F7" s="16"/>
      <c r="G7" s="16"/>
    </row>
    <row r="8" spans="2:7" x14ac:dyDescent="0.25">
      <c r="B8" s="23" t="s">
        <v>72</v>
      </c>
      <c r="C8" s="24"/>
      <c r="D8" s="16"/>
      <c r="E8" s="23" t="s">
        <v>73</v>
      </c>
      <c r="F8" s="16"/>
      <c r="G8" s="16"/>
    </row>
    <row r="9" spans="2:7" x14ac:dyDescent="0.25">
      <c r="B9" s="26" t="s">
        <v>74</v>
      </c>
      <c r="C9" s="34">
        <f>COUNTIF('base de données'!G:G,"F")</f>
        <v>5</v>
      </c>
      <c r="D9" s="16"/>
      <c r="E9" s="26" t="s">
        <v>74</v>
      </c>
      <c r="F9" s="35">
        <f>SUM(C9/$C$6)</f>
        <v>0.45454545454545453</v>
      </c>
      <c r="G9" s="16"/>
    </row>
    <row r="10" spans="2:7" x14ac:dyDescent="0.25">
      <c r="B10" s="26" t="s">
        <v>75</v>
      </c>
      <c r="C10" s="34">
        <f>COUNTIF('base de données'!G:G,"M")</f>
        <v>6</v>
      </c>
      <c r="D10" s="16"/>
      <c r="E10" s="26" t="s">
        <v>75</v>
      </c>
      <c r="F10" s="35">
        <f>SUM(C10/$C$6)</f>
        <v>0.54545454545454541</v>
      </c>
      <c r="G10" s="16"/>
    </row>
    <row r="11" spans="2:7" x14ac:dyDescent="0.25">
      <c r="B11" s="23"/>
      <c r="C11" s="24"/>
      <c r="D11" s="16"/>
      <c r="E11" s="16"/>
      <c r="F11" s="27"/>
      <c r="G11" s="16"/>
    </row>
    <row r="12" spans="2:7" x14ac:dyDescent="0.25">
      <c r="B12" s="23" t="s">
        <v>76</v>
      </c>
      <c r="C12" s="24"/>
      <c r="D12" s="16"/>
      <c r="E12" s="16"/>
      <c r="F12" s="27"/>
      <c r="G12" s="16"/>
    </row>
    <row r="13" spans="2:7" ht="15.75" customHeight="1" x14ac:dyDescent="0.25">
      <c r="B13" s="26" t="s">
        <v>12</v>
      </c>
      <c r="C13" s="34">
        <f>COUNTIF('base de données'!K:K,'synthése de l'' effectif 2 '!B13)</f>
        <v>5</v>
      </c>
      <c r="D13" s="16"/>
      <c r="E13" s="26" t="s">
        <v>12</v>
      </c>
      <c r="F13" s="35">
        <f t="shared" ref="F13:F18" si="0">SUM(C13/$C$6)</f>
        <v>0.45454545454545453</v>
      </c>
      <c r="G13" s="16"/>
    </row>
    <row r="14" spans="2:7" ht="15.75" customHeight="1" x14ac:dyDescent="0.25">
      <c r="B14" s="29" t="s">
        <v>78</v>
      </c>
      <c r="C14" s="34">
        <f>COUNTIFS('base de données'!K:K,'synthése de l'' effectif 2 '!$B$13,'base de données'!G:G,"F")</f>
        <v>3</v>
      </c>
      <c r="D14" s="16"/>
      <c r="E14" s="29" t="s">
        <v>78</v>
      </c>
      <c r="F14" s="35">
        <f t="shared" si="0"/>
        <v>0.27272727272727271</v>
      </c>
      <c r="G14" s="16"/>
    </row>
    <row r="15" spans="2:7" ht="15.75" customHeight="1" x14ac:dyDescent="0.25">
      <c r="B15" s="29" t="s">
        <v>79</v>
      </c>
      <c r="C15" s="34">
        <f>COUNTIFS('base de données'!K:K,'synthése de l'' effectif 2 '!$B$13,'base de données'!G:G,"M")</f>
        <v>2</v>
      </c>
      <c r="D15" s="16"/>
      <c r="E15" s="29" t="s">
        <v>79</v>
      </c>
      <c r="F15" s="35">
        <f t="shared" si="0"/>
        <v>0.18181818181818182</v>
      </c>
      <c r="G15" s="16"/>
    </row>
    <row r="16" spans="2:7" x14ac:dyDescent="0.25">
      <c r="B16" s="26" t="s">
        <v>13</v>
      </c>
      <c r="C16" s="34">
        <f>COUNTIF('base de données'!K:K,'synthése de l'' effectif 2 '!B16)</f>
        <v>6</v>
      </c>
      <c r="D16" s="16"/>
      <c r="E16" s="26" t="s">
        <v>13</v>
      </c>
      <c r="F16" s="35">
        <f t="shared" si="0"/>
        <v>0.54545454545454541</v>
      </c>
      <c r="G16" s="16"/>
    </row>
    <row r="17" spans="2:7" x14ac:dyDescent="0.25">
      <c r="B17" s="29" t="s">
        <v>78</v>
      </c>
      <c r="C17" s="45">
        <f>COUNTIFS('base de données'!K:K,'synthése de l'' effectif 2 '!$B$16,'base de données'!G:G,"F")</f>
        <v>2</v>
      </c>
      <c r="D17" s="16"/>
      <c r="E17" s="29" t="s">
        <v>78</v>
      </c>
      <c r="F17" s="35">
        <f t="shared" si="0"/>
        <v>0.18181818181818182</v>
      </c>
      <c r="G17" s="16"/>
    </row>
    <row r="18" spans="2:7" x14ac:dyDescent="0.25">
      <c r="B18" s="29" t="s">
        <v>79</v>
      </c>
      <c r="C18" s="45">
        <f>COUNTIFS('base de données'!K:K,'synthése de l'' effectif 2 '!$B$16,'base de données'!G:G,"M")</f>
        <v>4</v>
      </c>
      <c r="D18" s="16"/>
      <c r="E18" s="29" t="s">
        <v>79</v>
      </c>
      <c r="F18" s="35">
        <f t="shared" si="0"/>
        <v>0.36363636363636365</v>
      </c>
      <c r="G18" s="16"/>
    </row>
    <row r="19" spans="2:7" x14ac:dyDescent="0.25">
      <c r="B19" s="28"/>
      <c r="C19" s="24"/>
      <c r="D19" s="16"/>
      <c r="E19" s="16"/>
      <c r="F19" s="27"/>
      <c r="G19" s="16"/>
    </row>
    <row r="20" spans="2:7" x14ac:dyDescent="0.25">
      <c r="B20" s="23" t="s">
        <v>77</v>
      </c>
      <c r="C20" s="24"/>
      <c r="D20" s="16"/>
      <c r="E20" s="16"/>
      <c r="F20" s="27"/>
      <c r="G20" s="16"/>
    </row>
    <row r="21" spans="2:7" x14ac:dyDescent="0.25">
      <c r="B21" s="26" t="s">
        <v>16</v>
      </c>
      <c r="C21" s="34">
        <f>COUNTIF('base de données'!J:J,'synthése de l'' effectif 2 '!B21)</f>
        <v>2</v>
      </c>
      <c r="D21" s="16"/>
      <c r="E21" s="26" t="s">
        <v>16</v>
      </c>
      <c r="F21" s="35">
        <f t="shared" ref="F21:F35" si="1">C21/$C$6</f>
        <v>0.18181818181818182</v>
      </c>
      <c r="G21" s="16"/>
    </row>
    <row r="22" spans="2:7" x14ac:dyDescent="0.25">
      <c r="B22" s="29" t="s">
        <v>78</v>
      </c>
      <c r="C22" s="46">
        <f>COUNTIFS('base de données'!J:J,'synthése de l'' effectif 2 '!$B$21,'base de données'!G:G,"F")</f>
        <v>0</v>
      </c>
      <c r="D22" s="31"/>
      <c r="E22" s="29" t="s">
        <v>78</v>
      </c>
      <c r="F22" s="35">
        <f t="shared" si="1"/>
        <v>0</v>
      </c>
      <c r="G22" s="31"/>
    </row>
    <row r="23" spans="2:7" x14ac:dyDescent="0.25">
      <c r="B23" s="29" t="s">
        <v>79</v>
      </c>
      <c r="C23" s="46">
        <f>COUNTIFS('base de données'!J:J,'synthése de l'' effectif 2 '!$B$21,'base de données'!G:G,"M")</f>
        <v>2</v>
      </c>
      <c r="D23" s="31"/>
      <c r="E23" s="29" t="s">
        <v>79</v>
      </c>
      <c r="F23" s="35">
        <f t="shared" si="1"/>
        <v>0.18181818181818182</v>
      </c>
      <c r="G23" s="31"/>
    </row>
    <row r="24" spans="2:7" x14ac:dyDescent="0.25">
      <c r="B24" s="26" t="s">
        <v>17</v>
      </c>
      <c r="C24" s="34">
        <f>COUNTIF('base de données'!J:J,'synthése de l'' effectif 2 '!B24)</f>
        <v>2</v>
      </c>
      <c r="D24" s="16"/>
      <c r="E24" s="26" t="s">
        <v>17</v>
      </c>
      <c r="F24" s="35">
        <f t="shared" si="1"/>
        <v>0.18181818181818182</v>
      </c>
      <c r="G24" s="16"/>
    </row>
    <row r="25" spans="2:7" x14ac:dyDescent="0.25">
      <c r="B25" s="29" t="s">
        <v>78</v>
      </c>
      <c r="C25" s="46">
        <f>COUNTIFS('base de données'!J:J,'synthése de l'' effectif 2 '!$B$24,'base de données'!G:G,"F")</f>
        <v>0</v>
      </c>
      <c r="D25" s="16"/>
      <c r="E25" s="29" t="s">
        <v>78</v>
      </c>
      <c r="F25" s="35">
        <f t="shared" si="1"/>
        <v>0</v>
      </c>
      <c r="G25" s="16"/>
    </row>
    <row r="26" spans="2:7" x14ac:dyDescent="0.25">
      <c r="B26" s="29" t="s">
        <v>79</v>
      </c>
      <c r="C26" s="46">
        <f>COUNTIFS('base de données'!J:J,'synthése de l'' effectif 2 '!$B$24,'base de données'!G:G,"M")</f>
        <v>2</v>
      </c>
      <c r="D26" s="16"/>
      <c r="E26" s="29" t="s">
        <v>79</v>
      </c>
      <c r="F26" s="35">
        <f t="shared" si="1"/>
        <v>0.18181818181818182</v>
      </c>
      <c r="G26" s="16"/>
    </row>
    <row r="27" spans="2:7" x14ac:dyDescent="0.25">
      <c r="B27" s="26" t="s">
        <v>14</v>
      </c>
      <c r="C27" s="34">
        <f>COUNTIF('base de données'!J:J,'synthése de l'' effectif 2 '!B27)</f>
        <v>2</v>
      </c>
      <c r="D27" s="16"/>
      <c r="E27" s="26" t="s">
        <v>14</v>
      </c>
      <c r="F27" s="35">
        <f t="shared" si="1"/>
        <v>0.18181818181818182</v>
      </c>
      <c r="G27" s="16"/>
    </row>
    <row r="28" spans="2:7" x14ac:dyDescent="0.25">
      <c r="B28" s="29" t="s">
        <v>78</v>
      </c>
      <c r="C28" s="46">
        <f>COUNTIFS('base de données'!J:J,'synthése de l'' effectif 2 '!$B$27,'base de données'!G:G,"F")</f>
        <v>1</v>
      </c>
      <c r="D28" s="16"/>
      <c r="E28" s="29" t="s">
        <v>78</v>
      </c>
      <c r="F28" s="35">
        <f t="shared" si="1"/>
        <v>9.0909090909090912E-2</v>
      </c>
      <c r="G28" s="16"/>
    </row>
    <row r="29" spans="2:7" x14ac:dyDescent="0.25">
      <c r="B29" s="29" t="s">
        <v>79</v>
      </c>
      <c r="C29" s="46">
        <f>COUNTIFS('base de données'!J:J,'synthése de l'' effectif 2 '!$B$27,'base de données'!G:G,"M")</f>
        <v>1</v>
      </c>
      <c r="D29" s="16"/>
      <c r="E29" s="29" t="s">
        <v>79</v>
      </c>
      <c r="F29" s="35">
        <f t="shared" si="1"/>
        <v>9.0909090909090912E-2</v>
      </c>
      <c r="G29" s="16"/>
    </row>
    <row r="30" spans="2:7" x14ac:dyDescent="0.25">
      <c r="B30" s="26" t="s">
        <v>15</v>
      </c>
      <c r="C30" s="34">
        <f>COUNTIF('base de données'!J:J,'synthése de l'' effectif 2 '!B30)</f>
        <v>4</v>
      </c>
      <c r="D30" s="16"/>
      <c r="E30" s="26" t="s">
        <v>15</v>
      </c>
      <c r="F30" s="35">
        <f t="shared" si="1"/>
        <v>0.36363636363636365</v>
      </c>
      <c r="G30" s="16"/>
    </row>
    <row r="31" spans="2:7" x14ac:dyDescent="0.25">
      <c r="B31" s="29" t="s">
        <v>78</v>
      </c>
      <c r="C31" s="46">
        <f>COUNTIFS('base de données'!J:J,'synthése de l'' effectif 2 '!$B$30,'base de données'!G:G,"F")</f>
        <v>3</v>
      </c>
      <c r="D31" s="16"/>
      <c r="E31" s="29" t="s">
        <v>78</v>
      </c>
      <c r="F31" s="35">
        <f t="shared" si="1"/>
        <v>0.27272727272727271</v>
      </c>
      <c r="G31" s="16"/>
    </row>
    <row r="32" spans="2:7" x14ac:dyDescent="0.25">
      <c r="B32" s="29" t="s">
        <v>79</v>
      </c>
      <c r="C32" s="46">
        <f>COUNTIFS('base de données'!J:J,'synthése de l'' effectif 2 '!$B$30,'base de données'!G:G,"M")</f>
        <v>1</v>
      </c>
      <c r="D32" s="16"/>
      <c r="E32" s="29" t="s">
        <v>79</v>
      </c>
      <c r="F32" s="35">
        <f t="shared" si="1"/>
        <v>9.0909090909090912E-2</v>
      </c>
      <c r="G32" s="16"/>
    </row>
    <row r="33" spans="2:7" x14ac:dyDescent="0.25">
      <c r="B33" s="26" t="s">
        <v>18</v>
      </c>
      <c r="C33" s="34">
        <f>COUNTIF('base de données'!J:J,'synthése de l'' effectif 2 '!B33)</f>
        <v>1</v>
      </c>
      <c r="D33" s="16"/>
      <c r="E33" s="26" t="s">
        <v>80</v>
      </c>
      <c r="F33" s="35">
        <f t="shared" si="1"/>
        <v>9.0909090909090912E-2</v>
      </c>
      <c r="G33" s="16"/>
    </row>
    <row r="34" spans="2:7" x14ac:dyDescent="0.25">
      <c r="B34" s="29" t="s">
        <v>78</v>
      </c>
      <c r="C34" s="46">
        <f>COUNTIFS('base de données'!J:J,'synthése de l'' effectif 2 '!$B$33,'base de données'!G:G,"F")</f>
        <v>1</v>
      </c>
      <c r="D34" s="16"/>
      <c r="E34" s="29" t="s">
        <v>78</v>
      </c>
      <c r="F34" s="35">
        <f t="shared" si="1"/>
        <v>9.0909090909090912E-2</v>
      </c>
      <c r="G34" s="16"/>
    </row>
    <row r="35" spans="2:7" x14ac:dyDescent="0.25">
      <c r="B35" s="29" t="s">
        <v>79</v>
      </c>
      <c r="C35" s="46">
        <f>COUNTIFS('base de données'!J:J,'synthése de l'' effectif 2 '!$B$33,'base de données'!G:G,"M")</f>
        <v>0</v>
      </c>
      <c r="D35" s="16"/>
      <c r="E35" s="29" t="s">
        <v>79</v>
      </c>
      <c r="F35" s="35">
        <f t="shared" si="1"/>
        <v>0</v>
      </c>
      <c r="G35" s="16"/>
    </row>
    <row r="36" spans="2:7" x14ac:dyDescent="0.25">
      <c r="B36" s="32"/>
      <c r="C36" s="17"/>
      <c r="D36" s="16"/>
      <c r="E36" s="33"/>
      <c r="F36" s="27"/>
      <c r="G36" s="16"/>
    </row>
    <row r="37" spans="2:7" x14ac:dyDescent="0.25">
      <c r="B37" s="29"/>
      <c r="C37" s="30"/>
      <c r="D37" s="16"/>
      <c r="E37" s="16"/>
      <c r="F37" s="27"/>
      <c r="G37" s="16"/>
    </row>
    <row r="38" spans="2:7" x14ac:dyDescent="0.25">
      <c r="B38" s="29"/>
      <c r="C38" s="30"/>
      <c r="D38" s="16"/>
      <c r="E38" s="16"/>
      <c r="F38" s="27"/>
      <c r="G38" s="16"/>
    </row>
  </sheetData>
  <mergeCells count="1">
    <mergeCell ref="B2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"/>
  <sheetViews>
    <sheetView workbookViewId="0">
      <selection activeCell="L25" sqref="L25"/>
    </sheetView>
  </sheetViews>
  <sheetFormatPr baseColWidth="10" defaultRowHeight="15" x14ac:dyDescent="0.25"/>
  <sheetData>
    <row r="2" spans="2:2" x14ac:dyDescent="0.25">
      <c r="B2" s="106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B3"/>
  <sheetViews>
    <sheetView workbookViewId="0">
      <selection activeCell="C5" sqref="C5"/>
    </sheetView>
  </sheetViews>
  <sheetFormatPr baseColWidth="10" defaultRowHeight="15" x14ac:dyDescent="0.25"/>
  <sheetData>
    <row r="2" spans="2:2" x14ac:dyDescent="0.25">
      <c r="B2" s="106"/>
    </row>
    <row r="3" spans="2:2" x14ac:dyDescent="0.25">
      <c r="B3" s="106"/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selection activeCell="D2" sqref="D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B9" sqref="B9"/>
    </sheetView>
  </sheetViews>
  <sheetFormatPr baseColWidth="10" defaultRowHeight="15" x14ac:dyDescent="0.25"/>
  <cols>
    <col min="2" max="2" width="15.85546875" customWidth="1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115"/>
  <sheetViews>
    <sheetView topLeftCell="A88" workbookViewId="0"/>
  </sheetViews>
  <sheetFormatPr baseColWidth="10" defaultRowHeight="15" x14ac:dyDescent="0.25"/>
  <cols>
    <col min="1" max="1" width="1.7109375" customWidth="1"/>
    <col min="2" max="2" width="14.85546875" bestFit="1" customWidth="1"/>
  </cols>
  <sheetData>
    <row r="1" ht="11.25" customHeight="1" x14ac:dyDescent="0.25"/>
    <row r="2" hidden="1" x14ac:dyDescent="0.25"/>
    <row r="18" ht="7.5" customHeight="1" x14ac:dyDescent="0.25"/>
    <row r="84" spans="2:12" ht="15.75" thickBot="1" x14ac:dyDescent="0.3"/>
    <row r="85" spans="2:12" ht="16.5" thickBot="1" x14ac:dyDescent="0.3">
      <c r="B85" s="36" t="s">
        <v>35</v>
      </c>
      <c r="C85" s="37"/>
      <c r="D85" s="38"/>
      <c r="E85" s="67"/>
      <c r="F85" s="67"/>
      <c r="G85" s="67"/>
      <c r="H85" s="67"/>
      <c r="I85" s="67"/>
      <c r="J85" s="67"/>
      <c r="K85" s="67"/>
      <c r="L85" s="68"/>
    </row>
    <row r="86" spans="2:12" ht="15.75" thickBot="1" x14ac:dyDescent="0.3">
      <c r="B86" s="42"/>
      <c r="C86" s="43"/>
      <c r="D86" s="43"/>
      <c r="E86" s="41"/>
      <c r="F86" s="41"/>
      <c r="G86" s="41"/>
      <c r="H86" s="41"/>
      <c r="I86" s="41"/>
      <c r="J86" s="41"/>
      <c r="K86" s="41"/>
      <c r="L86" s="69"/>
    </row>
    <row r="87" spans="2:12" x14ac:dyDescent="0.25">
      <c r="B87" s="44"/>
      <c r="C87" s="39" t="s">
        <v>36</v>
      </c>
      <c r="D87" s="40" t="s">
        <v>37</v>
      </c>
      <c r="E87" s="41"/>
      <c r="F87" s="41"/>
      <c r="G87" s="41"/>
      <c r="H87" s="41"/>
      <c r="I87" s="41"/>
      <c r="J87" s="41"/>
      <c r="K87" s="41"/>
      <c r="L87" s="69"/>
    </row>
    <row r="88" spans="2:12" x14ac:dyDescent="0.25">
      <c r="B88" s="48">
        <v>20</v>
      </c>
      <c r="C88" s="51">
        <f ca="1">SUMPRODUCT((Données4[SEXE]="M")*(Données4[AGE]&lt;'graphique '!B88)*(Données4[AGE]&gt;='graphique '!B87))</f>
        <v>1</v>
      </c>
      <c r="D88" s="50">
        <f ca="1">SUMPRODUCT((Données4[SEXE]="F")*(Données4[AGE]&lt;'graphique '!B88)*(Données4[AGE]&gt;='graphique '!B87))*-1</f>
        <v>0</v>
      </c>
      <c r="E88" s="41"/>
      <c r="F88" s="41"/>
      <c r="G88" s="41"/>
      <c r="H88" s="41"/>
      <c r="I88" s="41"/>
      <c r="J88" s="41"/>
      <c r="K88" s="41"/>
      <c r="L88" s="69"/>
    </row>
    <row r="89" spans="2:12" x14ac:dyDescent="0.25">
      <c r="B89" s="52">
        <v>25</v>
      </c>
      <c r="C89" s="51">
        <f ca="1">SUMPRODUCT((Données4[SEXE]="M")*(Données4[AGE]&lt;'graphique '!B89)*(Données4[AGE]&gt;='graphique '!B88))</f>
        <v>0</v>
      </c>
      <c r="D89" s="50">
        <f ca="1">SUMPRODUCT((Données4[SEXE]="F")*(Données4[AGE]&lt;'graphique '!B89)*(Données4[AGE]&gt;='graphique '!B88))*-1</f>
        <v>-1</v>
      </c>
      <c r="E89" s="41"/>
      <c r="F89" s="41"/>
      <c r="G89" s="41"/>
      <c r="H89" s="41"/>
      <c r="I89" s="41"/>
      <c r="J89" s="41"/>
      <c r="K89" s="41"/>
      <c r="L89" s="69"/>
    </row>
    <row r="90" spans="2:12" x14ac:dyDescent="0.25">
      <c r="B90" s="53">
        <v>30</v>
      </c>
      <c r="C90" s="51">
        <f ca="1">SUMPRODUCT((Données4[SEXE]="M")*(Données4[AGE]&lt;'graphique '!B90)*(Données4[AGE]&gt;='graphique '!B89))</f>
        <v>0</v>
      </c>
      <c r="D90" s="50">
        <f ca="1">SUMPRODUCT((Données4[SEXE]="F")*(Données4[AGE]&lt;'graphique '!B90)*(Données4[AGE]&gt;='graphique '!B89))*-1</f>
        <v>0</v>
      </c>
      <c r="E90" s="41"/>
      <c r="F90" s="41"/>
      <c r="G90" s="41"/>
      <c r="H90" s="41"/>
      <c r="I90" s="41"/>
      <c r="J90" s="41"/>
      <c r="K90" s="41"/>
      <c r="L90" s="69"/>
    </row>
    <row r="91" spans="2:12" x14ac:dyDescent="0.25">
      <c r="B91" s="54">
        <v>35</v>
      </c>
      <c r="C91" s="51">
        <f ca="1">SUMPRODUCT((Données4[SEXE]="M")*(Données4[AGE]&lt;'graphique '!B91)*(Données4[AGE]&gt;='graphique '!B90))</f>
        <v>0</v>
      </c>
      <c r="D91" s="50">
        <f ca="1">SUMPRODUCT((Données4[SEXE]="F")*(Données4[AGE]&lt;'graphique '!B91)*(Données4[AGE]&gt;='graphique '!B90))*-1</f>
        <v>0</v>
      </c>
      <c r="E91" s="41"/>
      <c r="F91" s="41"/>
      <c r="G91" s="41"/>
      <c r="H91" s="41"/>
      <c r="I91" s="41"/>
      <c r="J91" s="41"/>
      <c r="K91" s="41"/>
      <c r="L91" s="69"/>
    </row>
    <row r="92" spans="2:12" x14ac:dyDescent="0.25">
      <c r="B92" s="55">
        <v>40</v>
      </c>
      <c r="C92" s="51">
        <f ca="1">SUMPRODUCT((Données4[SEXE]="M")*(Données4[AGE]&lt;'graphique '!B92)*(Données4[AGE]&gt;='graphique '!B91))</f>
        <v>0</v>
      </c>
      <c r="D92" s="50">
        <f ca="1">SUMPRODUCT((Données4[SEXE]="F")*(Données4[AGE]&lt;'graphique '!B92)*(Données4[AGE]&gt;='graphique '!B91))*-1</f>
        <v>-2</v>
      </c>
      <c r="E92" s="41"/>
      <c r="F92" s="41"/>
      <c r="G92" s="41"/>
      <c r="H92" s="41"/>
      <c r="I92" s="41"/>
      <c r="J92" s="41"/>
      <c r="K92" s="41"/>
      <c r="L92" s="69"/>
    </row>
    <row r="93" spans="2:12" x14ac:dyDescent="0.25">
      <c r="B93" s="56">
        <v>45</v>
      </c>
      <c r="C93" s="51">
        <f ca="1">SUMPRODUCT((Données4[SEXE]="M")*(Données4[AGE]&lt;'graphique '!B93)*(Données4[AGE]&gt;='graphique '!B92))</f>
        <v>2</v>
      </c>
      <c r="D93" s="50">
        <f ca="1">SUMPRODUCT((Données4[SEXE]="F")*(Données4[AGE]&lt;'graphique '!B93)*(Données4[AGE]&gt;='graphique '!B92))*-1</f>
        <v>0</v>
      </c>
      <c r="E93" s="41"/>
      <c r="F93" s="41"/>
      <c r="G93" s="41"/>
      <c r="H93" s="41"/>
      <c r="I93" s="41"/>
      <c r="J93" s="41"/>
      <c r="K93" s="41"/>
      <c r="L93" s="69"/>
    </row>
    <row r="94" spans="2:12" x14ac:dyDescent="0.25">
      <c r="B94" s="57">
        <v>50</v>
      </c>
      <c r="C94" s="51">
        <f ca="1">SUMPRODUCT((Données4[SEXE]="M")*(Données4[AGE]&lt;'graphique '!B94)*(Données4[AGE]&gt;='graphique '!B93))</f>
        <v>2</v>
      </c>
      <c r="D94" s="50">
        <f ca="1">SUMPRODUCT((Données4[SEXE]="F")*(Données4[AGE]&lt;'graphique '!B94)*(Données4[AGE]&gt;='graphique '!B93))*-1</f>
        <v>0</v>
      </c>
      <c r="E94" s="41"/>
      <c r="F94" s="41"/>
      <c r="G94" s="41"/>
      <c r="H94" s="41"/>
      <c r="I94" s="41"/>
      <c r="J94" s="41"/>
      <c r="K94" s="41"/>
      <c r="L94" s="69"/>
    </row>
    <row r="95" spans="2:12" x14ac:dyDescent="0.25">
      <c r="B95" s="58">
        <v>55</v>
      </c>
      <c r="C95" s="51">
        <f ca="1">SUMPRODUCT((Données4[SEXE]="M")*(Données4[AGE]&lt;'graphique '!B95)*(Données4[AGE]&gt;='graphique '!B94))</f>
        <v>0</v>
      </c>
      <c r="D95" s="50">
        <f ca="1">SUMPRODUCT((Données4[SEXE]="F")*(Données4[AGE]&lt;'graphique '!B95)*(Données4[AGE]&gt;='graphique '!B94))*-1</f>
        <v>-1</v>
      </c>
      <c r="E95" s="41"/>
      <c r="F95" s="41"/>
      <c r="G95" s="41"/>
      <c r="H95" s="41"/>
      <c r="I95" s="41"/>
      <c r="J95" s="41"/>
      <c r="K95" s="41"/>
      <c r="L95" s="69"/>
    </row>
    <row r="96" spans="2:12" x14ac:dyDescent="0.25">
      <c r="B96" s="59">
        <v>60</v>
      </c>
      <c r="C96" s="51">
        <f ca="1">SUMPRODUCT((Données4[SEXE]="M")*(Données4[AGE]&lt;'graphique '!B96)*(Données4[AGE]&gt;='graphique '!B95))</f>
        <v>0</v>
      </c>
      <c r="D96" s="50">
        <f ca="1">SUMPRODUCT((Données4[SEXE]="F")*(Données4[AGE]&lt;'graphique '!B96)*(Données4[AGE]&gt;='graphique '!B95))*-1</f>
        <v>0</v>
      </c>
      <c r="E96" s="41"/>
      <c r="F96" s="41"/>
      <c r="G96" s="41"/>
      <c r="H96" s="41"/>
      <c r="I96" s="41"/>
      <c r="J96" s="41"/>
      <c r="K96" s="41"/>
      <c r="L96" s="69"/>
    </row>
    <row r="97" spans="2:12" x14ac:dyDescent="0.25">
      <c r="B97" s="60">
        <v>65</v>
      </c>
      <c r="C97" s="51">
        <f ca="1">SUMPRODUCT((Données4[SEXE]="M")*(Données4[AGE]&lt;'graphique '!B97)*(Données4[AGE]&gt;='graphique '!B96))</f>
        <v>1</v>
      </c>
      <c r="D97" s="50">
        <f ca="1">SUMPRODUCT((Données4[SEXE]="F")*(Données4[AGE]&lt;'graphique '!B97)*(Données4[AGE]&gt;='graphique '!B96))*-1</f>
        <v>-1</v>
      </c>
      <c r="E97" s="41"/>
      <c r="F97" s="41"/>
      <c r="G97" s="41"/>
      <c r="H97" s="41"/>
      <c r="I97" s="41"/>
      <c r="J97" s="41"/>
      <c r="K97" s="41"/>
      <c r="L97" s="69"/>
    </row>
    <row r="98" spans="2:12" x14ac:dyDescent="0.25">
      <c r="B98" s="61">
        <v>70</v>
      </c>
      <c r="C98" s="51">
        <f ca="1">SUMPRODUCT((Données4[SEXE]="M")*(Données4[AGE]&lt;'graphique '!B98)*(Données4[AGE]&gt;='graphique '!B97))</f>
        <v>0</v>
      </c>
      <c r="D98" s="50">
        <f ca="1">SUMPRODUCT((Données4[SEXE]="F")*(Données4[AGE]&lt;'graphique '!B98)*(Données4[AGE]&gt;='graphique '!B97))*-1</f>
        <v>0</v>
      </c>
      <c r="E98" s="41"/>
      <c r="F98" s="41"/>
      <c r="G98" s="41"/>
      <c r="H98" s="41"/>
      <c r="I98" s="41"/>
      <c r="J98" s="41"/>
      <c r="K98" s="41"/>
      <c r="L98" s="69"/>
    </row>
    <row r="99" spans="2:12" ht="15.75" thickBot="1" x14ac:dyDescent="0.3">
      <c r="B99" s="18" t="s">
        <v>38</v>
      </c>
      <c r="C99" s="49">
        <f ca="1">AVERAGEIF('base de données'!$G:$G,"M",'base de données'!$F:$F)</f>
        <v>43</v>
      </c>
      <c r="D99" s="66">
        <f ca="1">AVERAGEIF('base de données'!$G:$G,"F",'base de données'!$F:$F)</f>
        <v>42.6</v>
      </c>
      <c r="E99" s="70"/>
      <c r="F99" s="70"/>
      <c r="G99" s="70"/>
      <c r="H99" s="70"/>
      <c r="I99" s="70"/>
      <c r="J99" s="70"/>
      <c r="K99" s="70"/>
      <c r="L99" s="71"/>
    </row>
    <row r="100" spans="2:12" ht="15.75" thickBot="1" x14ac:dyDescent="0.3"/>
    <row r="101" spans="2:12" ht="16.5" thickBot="1" x14ac:dyDescent="0.3">
      <c r="B101" s="36" t="s">
        <v>82</v>
      </c>
      <c r="C101" s="37"/>
      <c r="D101" s="38"/>
    </row>
    <row r="102" spans="2:12" ht="15.75" thickBot="1" x14ac:dyDescent="0.3">
      <c r="B102" s="43"/>
      <c r="C102" s="43"/>
      <c r="D102" s="43"/>
    </row>
    <row r="103" spans="2:12" x14ac:dyDescent="0.25">
      <c r="B103" s="44"/>
      <c r="C103" s="39" t="s">
        <v>36</v>
      </c>
      <c r="D103" s="40" t="s">
        <v>37</v>
      </c>
    </row>
    <row r="104" spans="2:12" x14ac:dyDescent="0.25">
      <c r="B104" s="48">
        <v>5</v>
      </c>
      <c r="C104" s="51">
        <f ca="1">SUMPRODUCT((Données4[SEXE]="M")*(Données4[ANCIENNETEE]&lt;'graphique '!B104)*(Données4[ANCIENNETEE]&gt;='graphique '!B103))</f>
        <v>1</v>
      </c>
      <c r="D104" s="50">
        <f ca="1">SUMPRODUCT((Données4[SEXE]="F")*(Données4[ANCIENNETEE]&lt;'graphique '!B104)*(Données4[ANCIENNETEE]&gt;='graphique '!B103))*-1</f>
        <v>0</v>
      </c>
    </row>
    <row r="105" spans="2:12" x14ac:dyDescent="0.25">
      <c r="B105" s="62">
        <v>10</v>
      </c>
      <c r="C105" s="51">
        <f ca="1">SUMPRODUCT((Données4[SEXE]="M")*(Données4[ANCIENNETEE]&lt;'graphique '!B105)*(Données4[ANCIENNETEE]&gt;='graphique '!B104))</f>
        <v>0</v>
      </c>
      <c r="D105" s="50">
        <f ca="1">SUMPRODUCT((Données4[SEXE]="F")*(Données4[ANCIENNETEE]&lt;'graphique '!B105)*(Données4[ANCIENNETEE]&gt;='graphique '!B104))*-1</f>
        <v>-1</v>
      </c>
    </row>
    <row r="106" spans="2:12" x14ac:dyDescent="0.25">
      <c r="B106" s="63">
        <v>15</v>
      </c>
      <c r="C106" s="51">
        <f ca="1">SUMPRODUCT((Données4[SEXE]="M")*(Données4[ANCIENNETEE]&lt;'graphique '!B106)*(Données4[ANCIENNETEE]&gt;='graphique '!B105))</f>
        <v>1</v>
      </c>
      <c r="D106" s="50">
        <f ca="1">SUMPRODUCT((Données4[SEXE]="F")*(Données4[ANCIENNETEE]&lt;'graphique '!B106)*(Données4[ANCIENNETEE]&gt;='graphique '!B105))*-1</f>
        <v>0</v>
      </c>
    </row>
    <row r="107" spans="2:12" x14ac:dyDescent="0.25">
      <c r="B107" s="64">
        <v>20</v>
      </c>
      <c r="C107" s="51">
        <f ca="1">SUMPRODUCT((Données4[SEXE]="M")*(Données4[ANCIENNETEE]&lt;'graphique '!B107)*(Données4[ANCIENNETEE]&gt;='graphique '!B106))</f>
        <v>0</v>
      </c>
      <c r="D107" s="50">
        <f ca="1">SUMPRODUCT((Données4[SEXE]="F")*(Données4[ANCIENNETEE]&lt;'graphique '!B107)*(Données4[ANCIENNETEE]&gt;='graphique '!B106))*-1</f>
        <v>-1</v>
      </c>
    </row>
    <row r="108" spans="2:12" x14ac:dyDescent="0.25">
      <c r="B108" s="52">
        <v>25</v>
      </c>
      <c r="C108" s="51">
        <f ca="1">SUMPRODUCT((Données4[SEXE]="M")*(Données4[ANCIENNETEE]&lt;'graphique '!B108)*(Données4[ANCIENNETEE]&gt;='graphique '!B107))</f>
        <v>3</v>
      </c>
      <c r="D108" s="50">
        <f ca="1">SUMPRODUCT((Données4[SEXE]="F")*(Données4[ANCIENNETEE]&lt;'graphique '!B108)*(Données4[ANCIENNETEE]&gt;='graphique '!B107))*-1</f>
        <v>-1</v>
      </c>
    </row>
    <row r="109" spans="2:12" x14ac:dyDescent="0.25">
      <c r="B109" s="53">
        <v>30</v>
      </c>
      <c r="C109" s="51">
        <f ca="1">SUMPRODUCT((Données4[SEXE]="M")*(Données4[ANCIENNETEE]&lt;'graphique '!B109)*(Données4[ANCIENNETEE]&gt;='graphique '!B108))</f>
        <v>0</v>
      </c>
      <c r="D109" s="50">
        <f ca="1">SUMPRODUCT((Données4[SEXE]="F")*(Données4[ANCIENNETEE]&lt;'graphique '!B109)*(Données4[ANCIENNETEE]&gt;='graphique '!B108))*-1</f>
        <v>-1</v>
      </c>
    </row>
    <row r="110" spans="2:12" x14ac:dyDescent="0.25">
      <c r="B110" s="54">
        <v>35</v>
      </c>
      <c r="C110" s="51">
        <f ca="1">SUMPRODUCT((Données4[SEXE]="M")*(Données4[ANCIENNETEE]&lt;'graphique '!B110)*(Données4[ANCIENNETEE]&gt;='graphique '!B109))</f>
        <v>0</v>
      </c>
      <c r="D110" s="50">
        <f ca="1">SUMPRODUCT((Données4[SEXE]="F")*(Données4[ANCIENNETEE]&lt;'graphique '!B110)*(Données4[ANCIENNETEE]&gt;='graphique '!B109))*-1</f>
        <v>0</v>
      </c>
    </row>
    <row r="111" spans="2:12" x14ac:dyDescent="0.25">
      <c r="B111" s="55">
        <v>40</v>
      </c>
      <c r="C111" s="51">
        <f ca="1">SUMPRODUCT((Données4[SEXE]="M")*(Données4[ANCIENNETEE]&lt;'graphique '!B111)*(Données4[ANCIENNETEE]&gt;='graphique '!B110))</f>
        <v>1</v>
      </c>
      <c r="D111" s="50">
        <f ca="1">SUMPRODUCT((Données4[SEXE]="F")*(Données4[ANCIENNETEE]&lt;'graphique '!B111)*(Données4[ANCIENNETEE]&gt;='graphique '!B110))*-1</f>
        <v>-1</v>
      </c>
    </row>
    <row r="112" spans="2:12" x14ac:dyDescent="0.25">
      <c r="B112" s="56">
        <v>45</v>
      </c>
      <c r="C112" s="51">
        <f ca="1">SUMPRODUCT((Données4[SEXE]="M")*(Données4[ANCIENNETEE]&lt;'graphique '!B112)*(Données4[ANCIENNETEE]&gt;='graphique '!B111))</f>
        <v>0</v>
      </c>
      <c r="D112" s="50">
        <f ca="1">SUMPRODUCT((Données4[SEXE]="F")*(Données4[ANCIENNETEE]&lt;'graphique '!B112)*(Données4[ANCIENNETEE]&gt;='graphique '!B111))*-1</f>
        <v>0</v>
      </c>
    </row>
    <row r="113" spans="2:4" x14ac:dyDescent="0.25">
      <c r="B113" s="57">
        <v>50</v>
      </c>
      <c r="C113" s="51">
        <f ca="1">SUMPRODUCT((Données4[SEXE]="M")*(Données4[ANCIENNETEE]&lt;'graphique '!B113)*(Données4[ANCIENNETEE]&gt;='graphique '!B112))</f>
        <v>0</v>
      </c>
      <c r="D113" s="50">
        <f ca="1">SUMPRODUCT((Données4[SEXE]="F")*(Données4[ANCIENNETEE]&lt;'graphique '!B113)*(Données4[ANCIENNETEE]&gt;='graphique '!B112))*-1</f>
        <v>0</v>
      </c>
    </row>
    <row r="114" spans="2:4" x14ac:dyDescent="0.25">
      <c r="B114" s="61"/>
      <c r="C114" s="51"/>
      <c r="D114" s="50"/>
    </row>
    <row r="115" spans="2:4" ht="26.25" thickBot="1" x14ac:dyDescent="0.3">
      <c r="B115" s="72" t="s">
        <v>83</v>
      </c>
      <c r="C115" s="65">
        <f ca="1">AVERAGEIF('base de données'!$G:$G,"M",'base de données'!$I:$I)</f>
        <v>21</v>
      </c>
      <c r="D115" s="73">
        <f ca="1">AVERAGEIF('base de données'!$G:$G,"F",'base de données'!$I:$I)</f>
        <v>22.4</v>
      </c>
    </row>
  </sheetData>
  <pageMargins left="0.19685039370078741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activeCell="M30" sqref="M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>
      <selection activeCell="N16" sqref="N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"/>
  <sheetViews>
    <sheetView workbookViewId="0">
      <selection activeCell="B6" sqref="B6"/>
    </sheetView>
  </sheetViews>
  <sheetFormatPr baseColWidth="10" defaultRowHeight="15" x14ac:dyDescent="0.25"/>
  <sheetData>
    <row r="2" spans="2:2" x14ac:dyDescent="0.25">
      <c r="B2" s="106"/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"/>
  <sheetViews>
    <sheetView workbookViewId="0">
      <selection activeCell="B6" sqref="B6"/>
    </sheetView>
  </sheetViews>
  <sheetFormatPr baseColWidth="10" defaultRowHeight="15" x14ac:dyDescent="0.25"/>
  <sheetData>
    <row r="2" spans="2:2" x14ac:dyDescent="0.25">
      <c r="B2" s="106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5"/>
  <sheetViews>
    <sheetView workbookViewId="0"/>
  </sheetViews>
  <sheetFormatPr baseColWidth="10" defaultColWidth="10.28515625" defaultRowHeight="20.25" customHeight="1" x14ac:dyDescent="0.25"/>
  <cols>
    <col min="1" max="1" width="4.7109375" style="2" customWidth="1"/>
    <col min="2" max="2" width="19.140625" style="2" customWidth="1"/>
    <col min="3" max="3" width="15.28515625" style="2" customWidth="1"/>
    <col min="4" max="4" width="22.28515625" style="2" customWidth="1"/>
    <col min="5" max="6" width="4.5703125" style="2" customWidth="1"/>
    <col min="7" max="7" width="19.85546875" style="2" customWidth="1"/>
    <col min="8" max="8" width="2.85546875" style="2" customWidth="1"/>
    <col min="9" max="10" width="17.140625" style="2" customWidth="1"/>
    <col min="11" max="11" width="20.28515625" style="2" customWidth="1"/>
    <col min="12" max="13" width="4.85546875" style="2" customWidth="1"/>
    <col min="14" max="14" width="18.7109375" style="2" customWidth="1"/>
    <col min="15" max="15" width="4.5703125" style="2" customWidth="1"/>
    <col min="16" max="16" width="13.85546875" style="2" customWidth="1"/>
    <col min="17" max="17" width="15" style="2" customWidth="1"/>
    <col min="18" max="18" width="16.85546875" style="2" bestFit="1" customWidth="1"/>
    <col min="19" max="20" width="4.85546875" style="2" customWidth="1"/>
    <col min="21" max="21" width="16.42578125" style="2" customWidth="1"/>
    <col min="22" max="16384" width="10.28515625" style="2"/>
  </cols>
  <sheetData>
    <row r="1" spans="1:21" ht="23.25" customHeight="1" x14ac:dyDescent="0.25">
      <c r="C1" s="3"/>
      <c r="D1" s="4"/>
      <c r="E1" s="4"/>
      <c r="F1" s="5"/>
      <c r="G1" s="5"/>
      <c r="I1" s="4"/>
      <c r="J1" s="4"/>
    </row>
    <row r="2" spans="1:21" ht="11.25" customHeight="1" x14ac:dyDescent="0.25">
      <c r="B2" s="112" t="s">
        <v>19</v>
      </c>
      <c r="C2" s="112"/>
      <c r="D2" s="112"/>
      <c r="E2" s="112"/>
      <c r="F2" s="112"/>
      <c r="G2" s="112"/>
      <c r="I2" s="112" t="s">
        <v>20</v>
      </c>
      <c r="J2" s="112"/>
      <c r="K2" s="112"/>
      <c r="L2" s="112"/>
      <c r="M2" s="112"/>
      <c r="N2" s="112"/>
      <c r="P2" s="112" t="s">
        <v>21</v>
      </c>
      <c r="Q2" s="112"/>
      <c r="R2" s="112"/>
      <c r="S2" s="112"/>
      <c r="T2" s="112"/>
      <c r="U2" s="112"/>
    </row>
    <row r="3" spans="1:21" ht="11.25" customHeight="1" x14ac:dyDescent="0.25">
      <c r="B3" s="112"/>
      <c r="C3" s="112"/>
      <c r="D3" s="112"/>
      <c r="E3" s="112"/>
      <c r="F3" s="112"/>
      <c r="G3" s="112"/>
      <c r="I3" s="112"/>
      <c r="J3" s="112"/>
      <c r="K3" s="112"/>
      <c r="L3" s="112"/>
      <c r="M3" s="112"/>
      <c r="N3" s="112"/>
      <c r="P3" s="112"/>
      <c r="Q3" s="112"/>
      <c r="R3" s="112"/>
      <c r="S3" s="112"/>
      <c r="T3" s="112"/>
      <c r="U3" s="112"/>
    </row>
    <row r="4" spans="1:21" ht="20.25" customHeight="1" x14ac:dyDescent="0.25">
      <c r="B4" s="9" t="s">
        <v>0</v>
      </c>
      <c r="C4" s="9" t="s">
        <v>1</v>
      </c>
      <c r="D4" s="9" t="s">
        <v>2</v>
      </c>
      <c r="E4" s="9" t="s">
        <v>4</v>
      </c>
      <c r="F4" s="9" t="s">
        <v>5</v>
      </c>
      <c r="G4" s="9" t="s">
        <v>22</v>
      </c>
      <c r="I4" s="9" t="s">
        <v>0</v>
      </c>
      <c r="J4" s="9" t="s">
        <v>1</v>
      </c>
      <c r="K4" s="9" t="s">
        <v>2</v>
      </c>
      <c r="L4" s="9" t="s">
        <v>4</v>
      </c>
      <c r="M4" s="9" t="s">
        <v>5</v>
      </c>
      <c r="N4" s="9" t="s">
        <v>22</v>
      </c>
      <c r="P4" s="9" t="s">
        <v>0</v>
      </c>
      <c r="Q4" s="9" t="s">
        <v>1</v>
      </c>
      <c r="R4" s="9" t="s">
        <v>2</v>
      </c>
      <c r="S4" s="9" t="s">
        <v>4</v>
      </c>
      <c r="T4" s="9" t="s">
        <v>5</v>
      </c>
      <c r="U4" s="9" t="s">
        <v>22</v>
      </c>
    </row>
    <row r="5" spans="1:21" ht="20.25" customHeight="1" x14ac:dyDescent="0.25">
      <c r="A5" s="2" t="str">
        <f t="array" aca="1" ref="A5" ca="1">IFERROR(SMALL(IF((DAY(Données4[DATE DE NAISSANCE])=DAY(TODAY()))*(MONTH(Données4[DATE DE NAISSANCE])=MONTH(TODAY())),ROW(Données4[DATE DE NAISSANCE]),""),ROW()-ROW($B$4)),"")</f>
        <v/>
      </c>
      <c r="B5" s="10" t="str">
        <f ca="1">IF(A5="","",INDEX(Données4[NOM],A5-2))</f>
        <v/>
      </c>
      <c r="C5" s="10" t="str">
        <f ca="1">IF(A5="","",INDEX(Données4[PRENOM],A5-2))</f>
        <v/>
      </c>
      <c r="D5" s="11" t="str">
        <f ca="1">IF(A5="","",INDEX(Données4[DATE DE NAISSANCE],A5-2))</f>
        <v/>
      </c>
      <c r="E5" s="12" t="str">
        <f ca="1">IF(A5="","",INDEX(Données4[AGE],A5-2))</f>
        <v/>
      </c>
      <c r="F5" s="10" t="str">
        <f ca="1">IF(A5="","",INDEX(Données4[SEXE],A5-2))</f>
        <v/>
      </c>
      <c r="G5" s="10" t="str">
        <f ca="1">IF(A5="","",INDEX(Données4[ADRESSE MAIL],A5-2))</f>
        <v/>
      </c>
      <c r="H5" s="2" t="str">
        <f t="array" aca="1" ref="H5" ca="1">IFERROR(SMALL(IF(WEEKNUM(DATE(YEAR(TODAY()),MONTH(Données4[DATE DE NAISSANCE]),DAY(Données4[DATE DE NAISSANCE])),2)=WEEKNUM(TODAY(),2),ROW(Données4[DATE DE NAISSANCE]),""),ROW()-ROW($I$4)),"")</f>
        <v/>
      </c>
      <c r="I5" s="10" t="str">
        <f ca="1">IF(H5="","",INDEX(Données4[NOM],H5-2))</f>
        <v/>
      </c>
      <c r="J5" s="10" t="str">
        <f ca="1">IF(H5="","",INDEX(Données4[PRENOM],H5-2))</f>
        <v/>
      </c>
      <c r="K5" s="11" t="str">
        <f ca="1">IF(H5="","",INDEX(Données4[DATE DE NAISSANCE],H5-2))</f>
        <v/>
      </c>
      <c r="L5" s="12" t="str">
        <f ca="1">IF(H5="","",INDEX(Données4[AGE],H5-2))</f>
        <v/>
      </c>
      <c r="M5" s="10" t="str">
        <f ca="1">IF(H5="","",INDEX(Données4[SEXE],H5-2))</f>
        <v/>
      </c>
      <c r="N5" s="10" t="str">
        <f ca="1">IF(H5="","",INDEX(Données4[ADRESSE MAIL],H5-2))</f>
        <v/>
      </c>
      <c r="O5" s="2">
        <f t="array" aca="1" ref="O5" ca="1">IFERROR(SMALL(IF(MONTH(Données4[DATE DE NAISSANCE])=MONTH(TODAY()),ROW(Données4[DATE DE NAISSANCE]),""),ROW()-ROW($P$4)),"")</f>
        <v>3</v>
      </c>
      <c r="P5" s="10" t="str">
        <f ca="1">IF(O5="","",INDEX(Données4[NOM],O5-2))</f>
        <v>barre</v>
      </c>
      <c r="Q5" s="10" t="str">
        <f ca="1">IF(O5="","",INDEX(Données4[PRENOM],O5-2))</f>
        <v>michael</v>
      </c>
      <c r="R5" s="11">
        <f ca="1">IF(O5="","",INDEX(Données4[DATE DE NAISSANCE],O5-2))</f>
        <v>26322</v>
      </c>
      <c r="S5" s="12">
        <f ca="1">IF(O5="","",INDEX(Données4[AGE],O5-2))</f>
        <v>48</v>
      </c>
      <c r="T5" s="10" t="str">
        <f ca="1">IF(O5="","",INDEX(Données4[SEXE],O5-2))</f>
        <v>M</v>
      </c>
      <c r="U5" s="10">
        <f ca="1">IF(O5="","",INDEX(Données4[ADRESSE MAIL],O5-2))</f>
        <v>0</v>
      </c>
    </row>
    <row r="6" spans="1:21" ht="20.25" customHeight="1" x14ac:dyDescent="0.25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0" t="str">
        <f ca="1">IF(A6="","",INDEX(Données4[NOM],A6-2))</f>
        <v/>
      </c>
      <c r="C6" s="10" t="str">
        <f ca="1">IF(A6="","",INDEX(Données4[PRENOM],A6-2))</f>
        <v/>
      </c>
      <c r="D6" s="11" t="str">
        <f ca="1">IF(A6="","",INDEX(Données4[DATE DE NAISSANCE],A6-2))</f>
        <v/>
      </c>
      <c r="E6" s="12" t="str">
        <f ca="1">IF(A6="","",INDEX(Données4[AGE],A6-2))</f>
        <v/>
      </c>
      <c r="F6" s="10" t="str">
        <f ca="1">IF(A6="","",INDEX(Données4[SEXE],A6-2))</f>
        <v/>
      </c>
      <c r="G6" s="10" t="str">
        <f ca="1">IF(A6="","",INDEX(Données4[ADRESSE MAIL],A6-2))</f>
        <v/>
      </c>
      <c r="H6" s="2" t="str">
        <f t="array" aca="1" ref="H6" ca="1">IFERROR(SMALL(IF(WEEKNUM(DATE(YEAR(TODAY()),MONTH(Données4[DATE DE NAISSANCE]),DAY(Données4[DATE DE NAISSANCE])),2)=WEEKNUM(TODAY(),2),ROW(Données4[DATE DE NAISSANCE]),""),ROW()-ROW($I$4)),"")</f>
        <v/>
      </c>
      <c r="I6" s="10" t="str">
        <f ca="1">IF(H6="","",INDEX(Données4[NOM],H6-2))</f>
        <v/>
      </c>
      <c r="J6" s="10" t="str">
        <f ca="1">IF(H6="","",INDEX(Données4[PRENOM],H6-2))</f>
        <v/>
      </c>
      <c r="K6" s="11" t="str">
        <f ca="1">IF(H6="","",INDEX(Données4[DATE DE NAISSANCE],H6-2))</f>
        <v/>
      </c>
      <c r="L6" s="12" t="str">
        <f ca="1">IF(H6="","",INDEX(Données4[AGE],H6-2))</f>
        <v/>
      </c>
      <c r="M6" s="10" t="str">
        <f ca="1">IF(H6="","",INDEX(Données4[SEXE],H6-2))</f>
        <v/>
      </c>
      <c r="N6" s="10" t="str">
        <f ca="1">IF(H6="","",INDEX(Données4[ADRESSE MAIL],H6-2))</f>
        <v/>
      </c>
      <c r="O6" s="2">
        <f t="array" aca="1" ref="O6" ca="1">IFERROR(SMALL(IF(MONTH(Données4[DATE DE NAISSANCE])=MONTH(TODAY()),ROW(Données4[DATE DE NAISSANCE]),""),ROW()-ROW($P$4)),"")</f>
        <v>11</v>
      </c>
      <c r="P6" s="10" t="str">
        <f ca="1">IF(O6="","",INDEX(Données4[NOM],O6-2))</f>
        <v>hnghn</v>
      </c>
      <c r="Q6" s="10">
        <f ca="1">IF(O6="","",INDEX(Données4[PRENOM],O6-2))</f>
        <v>0</v>
      </c>
      <c r="R6" s="11">
        <f ca="1">IF(O6="","",INDEX(Données4[DATE DE NAISSANCE],O6-2))</f>
        <v>29594</v>
      </c>
      <c r="S6" s="12">
        <f ca="1">IF(O6="","",INDEX(Données4[AGE],O6-2))</f>
        <v>39</v>
      </c>
      <c r="T6" s="10" t="str">
        <f ca="1">IF(O6="","",INDEX(Données4[SEXE],O6-2))</f>
        <v>F</v>
      </c>
      <c r="U6" s="10">
        <f ca="1">IF(O6="","",INDEX(Données4[ADRESSE MAIL],O6-2))</f>
        <v>0</v>
      </c>
    </row>
    <row r="7" spans="1:21" ht="20.25" customHeight="1" x14ac:dyDescent="0.25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0" t="str">
        <f ca="1">IF(A7="","",INDEX(Données4[NOM],A7-2))</f>
        <v/>
      </c>
      <c r="C7" s="10" t="str">
        <f ca="1">IF(A7="","",INDEX(Données4[PRENOM],A7-2))</f>
        <v/>
      </c>
      <c r="D7" s="11" t="str">
        <f ca="1">IF(A7="","",INDEX(Données4[DATE DE NAISSANCE],A7-2))</f>
        <v/>
      </c>
      <c r="E7" s="12" t="str">
        <f ca="1">IF(A7="","",INDEX(Données4[AGE],A7-2))</f>
        <v/>
      </c>
      <c r="F7" s="10" t="str">
        <f ca="1">IF(A7="","",INDEX(Données4[SEXE],A7-2))</f>
        <v/>
      </c>
      <c r="G7" s="10" t="str">
        <f ca="1">IF(A7="","",INDEX(Données4[ADRESSE MAIL],A7-2))</f>
        <v/>
      </c>
      <c r="H7" s="2" t="str">
        <f t="array" aca="1" ref="H7" ca="1">IFERROR(SMALL(IF(WEEKNUM(DATE(YEAR(TODAY()),MONTH(Données4[DATE DE NAISSANCE]),DAY(Données4[DATE DE NAISSANCE])),2)=WEEKNUM(TODAY(),2),ROW(Données4[DATE DE NAISSANCE]),""),ROW()-ROW($I$4)),"")</f>
        <v/>
      </c>
      <c r="I7" s="10" t="str">
        <f ca="1">IF(H7="","",INDEX(Données4[NOM],H7-2))</f>
        <v/>
      </c>
      <c r="J7" s="10" t="str">
        <f ca="1">IF(H7="","",INDEX(Données4[PRENOM],H7-2))</f>
        <v/>
      </c>
      <c r="K7" s="11" t="str">
        <f ca="1">IF(H7="","",INDEX(Données4[DATE DE NAISSANCE],H7-2))</f>
        <v/>
      </c>
      <c r="L7" s="12" t="str">
        <f ca="1">IF(H7="","",INDEX(Données4[AGE],H7-2))</f>
        <v/>
      </c>
      <c r="M7" s="10" t="str">
        <f ca="1">IF(H7="","",INDEX(Données4[SEXE],H7-2))</f>
        <v/>
      </c>
      <c r="N7" s="10" t="str">
        <f ca="1">IF(H7="","",INDEX(Données4[ADRESSE MAIL],H7-2))</f>
        <v/>
      </c>
      <c r="O7" s="2" t="str">
        <f t="array" aca="1" ref="O7" ca="1">IFERROR(SMALL(IF(MONTH(Données4[DATE DE NAISSANCE])=MONTH(TODAY()),ROW(Données4[DATE DE NAISSANCE]),""),ROW()-ROW($P$4)),"")</f>
        <v/>
      </c>
      <c r="P7" s="10" t="str">
        <f ca="1">IF(O7="","",INDEX(Données4[NOM],O7-2))</f>
        <v/>
      </c>
      <c r="Q7" s="10" t="str">
        <f ca="1">IF(O7="","",INDEX(Données4[PRENOM],O7-2))</f>
        <v/>
      </c>
      <c r="R7" s="11" t="str">
        <f ca="1">IF(O7="","",INDEX(Données4[DATE DE NAISSANCE],O7-2))</f>
        <v/>
      </c>
      <c r="S7" s="12" t="str">
        <f ca="1">IF(O7="","",INDEX(Données4[AGE],O7-2))</f>
        <v/>
      </c>
      <c r="T7" s="10" t="str">
        <f ca="1">IF(O7="","",INDEX(Données4[SEXE],O7-2))</f>
        <v/>
      </c>
      <c r="U7" s="10" t="str">
        <f ca="1">IF(O7="","",INDEX(Données4[ADRESSE MAIL],O7-2))</f>
        <v/>
      </c>
    </row>
    <row r="8" spans="1:21" ht="20.25" customHeight="1" x14ac:dyDescent="0.25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0" t="str">
        <f ca="1">IF(A8="","",INDEX(Données4[NOM],A8-2))</f>
        <v/>
      </c>
      <c r="C8" s="10" t="str">
        <f ca="1">IF(A8="","",INDEX(Données4[PRENOM],A8-2))</f>
        <v/>
      </c>
      <c r="D8" s="11" t="str">
        <f ca="1">IF(A8="","",INDEX(Données4[DATE DE NAISSANCE],A8-2))</f>
        <v/>
      </c>
      <c r="E8" s="12" t="str">
        <f ca="1">IF(A8="","",INDEX(Données4[AGE],A8-2))</f>
        <v/>
      </c>
      <c r="F8" s="10" t="str">
        <f ca="1">IF(A8="","",INDEX(Données4[SEXE],A8-2))</f>
        <v/>
      </c>
      <c r="G8" s="10" t="str">
        <f ca="1">IF(A8="","",INDEX(Données4[ADRESSE MAIL],A8-2))</f>
        <v/>
      </c>
      <c r="H8" s="2" t="str">
        <f t="array" aca="1" ref="H8" ca="1">IFERROR(SMALL(IF(WEEKNUM(DATE(YEAR(TODAY()),MONTH(Données4[DATE DE NAISSANCE]),DAY(Données4[DATE DE NAISSANCE])),2)=WEEKNUM(TODAY(),2),ROW(Données4[DATE DE NAISSANCE]),""),ROW()-ROW($I$4)),"")</f>
        <v/>
      </c>
      <c r="I8" s="10" t="str">
        <f ca="1">IF(H8="","",INDEX(Données4[NOM],H8-2))</f>
        <v/>
      </c>
      <c r="J8" s="10" t="str">
        <f ca="1">IF(H8="","",INDEX(Données4[PRENOM],H8-2))</f>
        <v/>
      </c>
      <c r="K8" s="11" t="str">
        <f ca="1">IF(H8="","",INDEX(Données4[DATE DE NAISSANCE],H8-2))</f>
        <v/>
      </c>
      <c r="L8" s="12" t="str">
        <f ca="1">IF(H8="","",INDEX(Données4[AGE],H8-2))</f>
        <v/>
      </c>
      <c r="M8" s="10" t="str">
        <f ca="1">IF(H8="","",INDEX(Données4[SEXE],H8-2))</f>
        <v/>
      </c>
      <c r="N8" s="10" t="str">
        <f ca="1">IF(H8="","",INDEX(Données4[ADRESSE MAIL],H8-2))</f>
        <v/>
      </c>
      <c r="O8" s="2" t="str">
        <f t="array" aca="1" ref="O8" ca="1">IFERROR(SMALL(IF(MONTH(Données4[DATE DE NAISSANCE])=MONTH(TODAY()),ROW(Données4[DATE DE NAISSANCE]),""),ROW()-ROW($P$4)),"")</f>
        <v/>
      </c>
      <c r="P8" s="10" t="str">
        <f ca="1">IF(O8="","",INDEX(Données4[NOM],O8-2))</f>
        <v/>
      </c>
      <c r="Q8" s="10" t="str">
        <f ca="1">IF(O8="","",INDEX(Données4[PRENOM],O8-2))</f>
        <v/>
      </c>
      <c r="R8" s="11" t="str">
        <f ca="1">IF(O8="","",INDEX(Données4[DATE DE NAISSANCE],O8-2))</f>
        <v/>
      </c>
      <c r="S8" s="12" t="str">
        <f ca="1">IF(O8="","",INDEX(Données4[AGE],O8-2))</f>
        <v/>
      </c>
      <c r="T8" s="10" t="str">
        <f ca="1">IF(O8="","",INDEX(Données4[SEXE],O8-2))</f>
        <v/>
      </c>
      <c r="U8" s="10" t="str">
        <f ca="1">IF(O8="","",INDEX(Données4[ADRESSE MAIL],O8-2))</f>
        <v/>
      </c>
    </row>
    <row r="9" spans="1:21" ht="20.25" customHeight="1" x14ac:dyDescent="0.25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0" t="str">
        <f ca="1">IF(A9="","",INDEX(Données4[NOM],A9-2))</f>
        <v/>
      </c>
      <c r="C9" s="10" t="str">
        <f ca="1">IF(A9="","",INDEX(Données4[PRENOM],A9-2))</f>
        <v/>
      </c>
      <c r="D9" s="11" t="str">
        <f ca="1">IF(A9="","",INDEX(Données4[DATE DE NAISSANCE],A9-2))</f>
        <v/>
      </c>
      <c r="E9" s="12" t="str">
        <f ca="1">IF(A9="","",INDEX(Données4[AGE],A9-2))</f>
        <v/>
      </c>
      <c r="F9" s="10" t="str">
        <f ca="1">IF(A9="","",INDEX(Données4[SEXE],A9-2))</f>
        <v/>
      </c>
      <c r="G9" s="10" t="str">
        <f ca="1">IF(A9="","",INDEX(Données4[ADRESSE MAIL],A9-2))</f>
        <v/>
      </c>
      <c r="H9" s="2" t="str">
        <f t="array" aca="1" ref="H9" ca="1">IFERROR(SMALL(IF(WEEKNUM(DATE(YEAR(TODAY()),MONTH(Données4[DATE DE NAISSANCE]),DAY(Données4[DATE DE NAISSANCE])),2)=WEEKNUM(TODAY(),2),ROW(Données4[DATE DE NAISSANCE]),""),ROW()-ROW($I$4)),"")</f>
        <v/>
      </c>
      <c r="I9" s="10" t="str">
        <f ca="1">IF(H9="","",INDEX(Données4[NOM],H9-2))</f>
        <v/>
      </c>
      <c r="J9" s="10" t="str">
        <f ca="1">IF(H9="","",INDEX(Données4[PRENOM],H9-2))</f>
        <v/>
      </c>
      <c r="K9" s="11" t="str">
        <f ca="1">IF(H9="","",INDEX(Données4[DATE DE NAISSANCE],H9-2))</f>
        <v/>
      </c>
      <c r="L9" s="12" t="str">
        <f ca="1">IF(H9="","",INDEX(Données4[AGE],H9-2))</f>
        <v/>
      </c>
      <c r="M9" s="10" t="str">
        <f ca="1">IF(H9="","",INDEX(Données4[SEXE],H9-2))</f>
        <v/>
      </c>
      <c r="N9" s="10" t="str">
        <f ca="1">IF(H9="","",INDEX(Données4[ADRESSE MAIL],H9-2))</f>
        <v/>
      </c>
      <c r="O9" s="2" t="str">
        <f t="array" aca="1" ref="O9" ca="1">IFERROR(SMALL(IF(MONTH(Données4[DATE DE NAISSANCE])=MONTH(TODAY()),ROW(Données4[DATE DE NAISSANCE]),""),ROW()-ROW($P$4)),"")</f>
        <v/>
      </c>
      <c r="P9" s="10" t="str">
        <f ca="1">IF(O9="","",INDEX(Données4[NOM],O9-2))</f>
        <v/>
      </c>
      <c r="Q9" s="10" t="str">
        <f ca="1">IF(O9="","",INDEX(Données4[PRENOM],O9-2))</f>
        <v/>
      </c>
      <c r="R9" s="11" t="str">
        <f ca="1">IF(O9="","",INDEX(Données4[DATE DE NAISSANCE],O9-2))</f>
        <v/>
      </c>
      <c r="S9" s="12" t="str">
        <f ca="1">IF(O9="","",INDEX(Données4[AGE],O9-2))</f>
        <v/>
      </c>
      <c r="T9" s="10" t="str">
        <f ca="1">IF(O9="","",INDEX(Données4[SEXE],O9-2))</f>
        <v/>
      </c>
      <c r="U9" s="10" t="str">
        <f ca="1">IF(O9="","",INDEX(Données4[ADRESSE MAIL],O9-2))</f>
        <v/>
      </c>
    </row>
    <row r="10" spans="1:21" ht="20.25" customHeight="1" x14ac:dyDescent="0.25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0" t="str">
        <f ca="1">IF(A10="","",INDEX(Données4[NOM],A10-2))</f>
        <v/>
      </c>
      <c r="C10" s="10" t="str">
        <f ca="1">IF(A10="","",INDEX(Données4[PRENOM],A10-2))</f>
        <v/>
      </c>
      <c r="D10" s="11" t="str">
        <f ca="1">IF(A10="","",INDEX(Données4[DATE DE NAISSANCE],A10-2))</f>
        <v/>
      </c>
      <c r="E10" s="12" t="str">
        <f ca="1">IF(A10="","",INDEX(Données4[AGE],A10-2))</f>
        <v/>
      </c>
      <c r="F10" s="10" t="str">
        <f ca="1">IF(A10="","",INDEX(Données4[SEXE],A10-2))</f>
        <v/>
      </c>
      <c r="G10" s="10" t="str">
        <f ca="1">IF(A10="","",INDEX(Données4[ADRESSE MAIL],A10-2))</f>
        <v/>
      </c>
      <c r="H10" s="2" t="str">
        <f t="array" aca="1" ref="H10" ca="1">IFERROR(SMALL(IF(WEEKNUM(DATE(YEAR(TODAY()),MONTH(Données4[DATE DE NAISSANCE]),DAY(Données4[DATE DE NAISSANCE])),2)=WEEKNUM(TODAY(),2),ROW(Données4[DATE DE NAISSANCE]),""),ROW()-ROW($I$4)),"")</f>
        <v/>
      </c>
      <c r="I10" s="10" t="str">
        <f ca="1">IF(H10="","",INDEX(Données4[NOM],H10-2))</f>
        <v/>
      </c>
      <c r="J10" s="10" t="str">
        <f ca="1">IF(H10="","",INDEX(Données4[PRENOM],H10-2))</f>
        <v/>
      </c>
      <c r="K10" s="11" t="str">
        <f ca="1">IF(H10="","",INDEX(Données4[DATE DE NAISSANCE],H10-2))</f>
        <v/>
      </c>
      <c r="L10" s="12" t="str">
        <f ca="1">IF(H10="","",INDEX(Données4[AGE],H10-2))</f>
        <v/>
      </c>
      <c r="M10" s="10" t="str">
        <f ca="1">IF(H10="","",INDEX(Données4[SEXE],H10-2))</f>
        <v/>
      </c>
      <c r="N10" s="10" t="str">
        <f ca="1">IF(H10="","",INDEX(Données4[ADRESSE MAIL],H10-2))</f>
        <v/>
      </c>
      <c r="O10" s="2" t="str">
        <f t="array" aca="1" ref="O10" ca="1">IFERROR(SMALL(IF(MONTH(Données4[DATE DE NAISSANCE])=MONTH(TODAY()),ROW(Données4[DATE DE NAISSANCE]),""),ROW()-ROW($P$4)),"")</f>
        <v/>
      </c>
      <c r="P10" s="10" t="str">
        <f ca="1">IF(O10="","",INDEX(Données4[NOM],O10-2))</f>
        <v/>
      </c>
      <c r="Q10" s="10" t="str">
        <f ca="1">IF(O10="","",INDEX(Données4[PRENOM],O10-2))</f>
        <v/>
      </c>
      <c r="R10" s="11" t="str">
        <f ca="1">IF(O10="","",INDEX(Données4[DATE DE NAISSANCE],O10-2))</f>
        <v/>
      </c>
      <c r="S10" s="12" t="str">
        <f ca="1">IF(O10="","",INDEX(Données4[AGE],O10-2))</f>
        <v/>
      </c>
      <c r="T10" s="10" t="str">
        <f ca="1">IF(O10="","",INDEX(Données4[SEXE],O10-2))</f>
        <v/>
      </c>
      <c r="U10" s="10" t="str">
        <f ca="1">IF(O10="","",INDEX(Données4[ADRESSE MAIL],O10-2))</f>
        <v/>
      </c>
    </row>
    <row r="11" spans="1:21" ht="20.25" customHeight="1" x14ac:dyDescent="0.25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0" t="str">
        <f ca="1">IF(A11="","",INDEX(Données4[NOM],A11-2))</f>
        <v/>
      </c>
      <c r="C11" s="10" t="str">
        <f ca="1">IF(A11="","",INDEX(Données4[PRENOM],A11-2))</f>
        <v/>
      </c>
      <c r="D11" s="11" t="str">
        <f ca="1">IF(A11="","",INDEX(Données4[DATE DE NAISSANCE],A11-2))</f>
        <v/>
      </c>
      <c r="E11" s="12" t="str">
        <f ca="1">IF(A11="","",INDEX(Données4[AGE],A11-2))</f>
        <v/>
      </c>
      <c r="F11" s="10" t="str">
        <f ca="1">IF(A11="","",INDEX(Données4[SEXE],A11-2))</f>
        <v/>
      </c>
      <c r="G11" s="10" t="str">
        <f ca="1">IF(A11="","",INDEX(Données4[ADRESSE MAIL],A11-2))</f>
        <v/>
      </c>
      <c r="H11" s="2" t="str">
        <f t="array" aca="1" ref="H11" ca="1">IFERROR(SMALL(IF(WEEKNUM(DATE(YEAR(TODAY()),MONTH(Données4[DATE DE NAISSANCE]),DAY(Données4[DATE DE NAISSANCE])),2)=WEEKNUM(TODAY(),2),ROW(Données4[DATE DE NAISSANCE]),""),ROW()-ROW($I$4)),"")</f>
        <v/>
      </c>
      <c r="I11" s="10" t="str">
        <f ca="1">IF(H11="","",INDEX(Données4[NOM],H11-2))</f>
        <v/>
      </c>
      <c r="J11" s="10" t="str">
        <f ca="1">IF(H11="","",INDEX(Données4[PRENOM],H11-2))</f>
        <v/>
      </c>
      <c r="K11" s="11" t="str">
        <f ca="1">IF(H11="","",INDEX(Données4[DATE DE NAISSANCE],H11-2))</f>
        <v/>
      </c>
      <c r="L11" s="12" t="str">
        <f ca="1">IF(H11="","",INDEX(Données4[AGE],H11-2))</f>
        <v/>
      </c>
      <c r="M11" s="10" t="str">
        <f ca="1">IF(H11="","",INDEX(Données4[SEXE],H11-2))</f>
        <v/>
      </c>
      <c r="N11" s="10" t="str">
        <f ca="1">IF(H11="","",INDEX(Données4[ADRESSE MAIL],H11-2))</f>
        <v/>
      </c>
      <c r="O11" s="2" t="str">
        <f t="array" aca="1" ref="O11" ca="1">IFERROR(SMALL(IF(MONTH(Données4[DATE DE NAISSANCE])=MONTH(TODAY()),ROW(Données4[DATE DE NAISSANCE]),""),ROW()-ROW($P$4)),"")</f>
        <v/>
      </c>
      <c r="P11" s="10" t="str">
        <f ca="1">IF(O11="","",INDEX(Données4[NOM],O11-2))</f>
        <v/>
      </c>
      <c r="Q11" s="10" t="str">
        <f ca="1">IF(O11="","",INDEX(Données4[PRENOM],O11-2))</f>
        <v/>
      </c>
      <c r="R11" s="11" t="str">
        <f ca="1">IF(O11="","",INDEX(Données4[DATE DE NAISSANCE],O11-2))</f>
        <v/>
      </c>
      <c r="S11" s="12" t="str">
        <f ca="1">IF(O11="","",INDEX(Données4[AGE],O11-2))</f>
        <v/>
      </c>
      <c r="T11" s="10" t="str">
        <f ca="1">IF(O11="","",INDEX(Données4[SEXE],O11-2))</f>
        <v/>
      </c>
      <c r="U11" s="10" t="str">
        <f ca="1">IF(O11="","",INDEX(Données4[ADRESSE MAIL],O11-2))</f>
        <v/>
      </c>
    </row>
    <row r="12" spans="1:21" ht="20.25" customHeight="1" x14ac:dyDescent="0.25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0" t="str">
        <f ca="1">IF(A12="","",INDEX(Données4[NOM],A12-2))</f>
        <v/>
      </c>
      <c r="C12" s="10" t="str">
        <f ca="1">IF(A12="","",INDEX(Données4[PRENOM],A12-2))</f>
        <v/>
      </c>
      <c r="D12" s="11" t="str">
        <f ca="1">IF(A12="","",INDEX(Données4[DATE DE NAISSANCE],A12-2))</f>
        <v/>
      </c>
      <c r="E12" s="12" t="str">
        <f ca="1">IF(A12="","",INDEX(Données4[AGE],A12-2))</f>
        <v/>
      </c>
      <c r="F12" s="10" t="str">
        <f ca="1">IF(A12="","",INDEX(Données4[SEXE],A12-2))</f>
        <v/>
      </c>
      <c r="G12" s="10" t="str">
        <f ca="1">IF(A12="","",INDEX(Données4[ADRESSE MAIL],A12-2))</f>
        <v/>
      </c>
      <c r="H12" s="2" t="str">
        <f t="array" aca="1" ref="H12" ca="1">IFERROR(SMALL(IF(WEEKNUM(DATE(YEAR(TODAY()),MONTH(Données4[DATE DE NAISSANCE]),DAY(Données4[DATE DE NAISSANCE])),2)=WEEKNUM(TODAY(),2),ROW(Données4[DATE DE NAISSANCE]),""),ROW()-ROW($I$4)),"")</f>
        <v/>
      </c>
      <c r="I12" s="10" t="str">
        <f ca="1">IF(H12="","",INDEX(Données4[NOM],H12-2))</f>
        <v/>
      </c>
      <c r="J12" s="10" t="str">
        <f ca="1">IF(H12="","",INDEX(Données4[PRENOM],H12-2))</f>
        <v/>
      </c>
      <c r="K12" s="11" t="str">
        <f ca="1">IF(H12="","",INDEX(Données4[DATE DE NAISSANCE],H12-2))</f>
        <v/>
      </c>
      <c r="L12" s="12" t="str">
        <f ca="1">IF(H12="","",INDEX(Données4[AGE],H12-2))</f>
        <v/>
      </c>
      <c r="M12" s="10" t="str">
        <f ca="1">IF(H12="","",INDEX(Données4[SEXE],H12-2))</f>
        <v/>
      </c>
      <c r="N12" s="10" t="str">
        <f ca="1">IF(H12="","",INDEX(Données4[ADRESSE MAIL],H12-2))</f>
        <v/>
      </c>
      <c r="O12" s="2" t="str">
        <f t="array" aca="1" ref="O12" ca="1">IFERROR(SMALL(IF(MONTH(Données4[DATE DE NAISSANCE])=MONTH(TODAY()),ROW(Données4[DATE DE NAISSANCE]),""),ROW()-ROW($P$4)),"")</f>
        <v/>
      </c>
      <c r="P12" s="10" t="str">
        <f ca="1">IF(O12="","",INDEX(Données4[NOM],O12-2))</f>
        <v/>
      </c>
      <c r="Q12" s="10" t="str">
        <f ca="1">IF(O12="","",INDEX(Données4[PRENOM],O12-2))</f>
        <v/>
      </c>
      <c r="R12" s="11" t="str">
        <f ca="1">IF(O12="","",INDEX(Données4[DATE DE NAISSANCE],O12-2))</f>
        <v/>
      </c>
      <c r="S12" s="12" t="str">
        <f ca="1">IF(O12="","",INDEX(Données4[AGE],O12-2))</f>
        <v/>
      </c>
      <c r="T12" s="10" t="str">
        <f ca="1">IF(O12="","",INDEX(Données4[SEXE],O12-2))</f>
        <v/>
      </c>
      <c r="U12" s="10" t="str">
        <f ca="1">IF(O12="","",INDEX(Données4[ADRESSE MAIL],O12-2))</f>
        <v/>
      </c>
    </row>
    <row r="13" spans="1:21" ht="20.25" customHeight="1" x14ac:dyDescent="0.25">
      <c r="A13" s="2" t="str">
        <f t="array" aca="1" ref="A13" ca="1">IFERROR(SMALL(IF((DAY(Données4[DATE DE NAISSANCE])=DAY(TODAY()))*(MONTH(Données4[DATE DE NAISSANCE])=MONTH(TODAY())),ROW(Données4[DATE DE NAISSANCE]),""),ROW()-ROW($B$4)),"")</f>
        <v/>
      </c>
      <c r="B13" s="10"/>
      <c r="C13" s="10"/>
      <c r="D13" s="11"/>
      <c r="E13" s="12"/>
      <c r="F13" s="10"/>
      <c r="G13" s="10"/>
      <c r="H13" s="2" t="str">
        <f t="array" aca="1" ref="H13" ca="1">IFERROR(SMALL(IF(WEEKNUM(DATE(YEAR(TODAY()),MONTH(Données4[DATE DE NAISSANCE]),DAY(Données4[DATE DE NAISSANCE])),2)=WEEKNUM(TODAY(),2),ROW(Données4[DATE DE NAISSANCE]),""),ROW()-ROW($I$4)),"")</f>
        <v/>
      </c>
      <c r="I13" s="10"/>
      <c r="J13" s="10"/>
      <c r="K13" s="11"/>
      <c r="L13" s="12"/>
      <c r="M13" s="10"/>
      <c r="N13" s="10"/>
      <c r="O13" s="2" t="str">
        <f t="array" aca="1" ref="O13" ca="1">IFERROR(SMALL(IF(MONTH(Données4[DATE DE NAISSANCE])=MONTH(TODAY()),ROW(Données4[DATE DE NAISSANCE]),""),ROW()-ROW($P$4)),"")</f>
        <v/>
      </c>
      <c r="P13" s="10" t="str">
        <f ca="1">IF(O13="","",INDEX(Données4[NOM],O13-2))</f>
        <v/>
      </c>
      <c r="Q13" s="10" t="str">
        <f ca="1">IF(O13="","",INDEX(Données4[PRENOM],O13-2))</f>
        <v/>
      </c>
      <c r="R13" s="11" t="str">
        <f ca="1">IF(O13="","",INDEX(Données4[DATE DE NAISSANCE],O13-2))</f>
        <v/>
      </c>
      <c r="S13" s="12" t="str">
        <f ca="1">IF(O13="","",INDEX(Données4[AGE],O13-2))</f>
        <v/>
      </c>
      <c r="T13" s="10" t="str">
        <f ca="1">IF(O13="","",INDEX(Données4[SEXE],O13-2))</f>
        <v/>
      </c>
      <c r="U13" s="10" t="str">
        <f ca="1">IF(O13="","",INDEX(Données4[ADRESSE MAIL],O13-2))</f>
        <v/>
      </c>
    </row>
    <row r="14" spans="1:21" ht="20.25" customHeight="1" x14ac:dyDescent="0.25">
      <c r="A14" s="2" t="str">
        <f t="array" aca="1" ref="A14" ca="1">IFERROR(SMALL(IF((DAY(Données4[DATE DE NAISSANCE])=DAY(TODAY()))*(MONTH(Données4[DATE DE NAISSANCE])=MONTH(TODAY())),ROW(Données4[DATE DE NAISSANCE]),""),ROW()-ROW($B$4)),"")</f>
        <v/>
      </c>
      <c r="B14" s="10"/>
      <c r="C14" s="10"/>
      <c r="D14" s="11"/>
      <c r="E14" s="12"/>
      <c r="F14" s="10"/>
      <c r="G14" s="10"/>
      <c r="H14" s="2" t="str">
        <f t="array" aca="1" ref="H14" ca="1">IFERROR(SMALL(IF(WEEKNUM(DATE(YEAR(TODAY()),MONTH(Données4[DATE DE NAISSANCE]),DAY(Données4[DATE DE NAISSANCE])),2)=WEEKNUM(TODAY(),2),ROW(Données4[DATE DE NAISSANCE]),""),ROW()-ROW($I$4)),"")</f>
        <v/>
      </c>
      <c r="I14" s="10"/>
      <c r="J14" s="10"/>
      <c r="K14" s="11"/>
      <c r="L14" s="12"/>
      <c r="M14" s="10"/>
      <c r="N14" s="10"/>
      <c r="O14" s="2" t="str">
        <f t="array" aca="1" ref="O14" ca="1">IFERROR(SMALL(IF(MONTH(Données4[DATE DE NAISSANCE])=MONTH(TODAY()),ROW(Données4[DATE DE NAISSANCE]),""),ROW()-ROW($P$4)),"")</f>
        <v/>
      </c>
      <c r="P14" s="10" t="str">
        <f ca="1">IF(O14="","",INDEX(Données4[NOM],O14-2))</f>
        <v/>
      </c>
      <c r="Q14" s="10" t="str">
        <f ca="1">IF(O14="","",INDEX(Données4[PRENOM],O14-2))</f>
        <v/>
      </c>
      <c r="R14" s="11" t="str">
        <f ca="1">IF(O14="","",INDEX(Données4[DATE DE NAISSANCE],O14-2))</f>
        <v/>
      </c>
      <c r="S14" s="12" t="str">
        <f ca="1">IF(O14="","",INDEX(Données4[AGE],O14-2))</f>
        <v/>
      </c>
      <c r="T14" s="10" t="str">
        <f ca="1">IF(O14="","",INDEX(Données4[SEXE],O14-2))</f>
        <v/>
      </c>
      <c r="U14" s="10" t="str">
        <f ca="1">IF(O14="","",INDEX(Données4[ADRESSE MAIL],O14-2))</f>
        <v/>
      </c>
    </row>
    <row r="15" spans="1:21" ht="20.25" customHeight="1" x14ac:dyDescent="0.25">
      <c r="A15" s="2" t="str">
        <f t="array" aca="1" ref="A15" ca="1">IFERROR(SMALL(IF((DAY(Données4[DATE DE NAISSANCE])=DAY(TODAY()))*(MONTH(Données4[DATE DE NAISSANCE])=MONTH(TODAY())),ROW(Données4[DATE DE NAISSANCE]),""),ROW()-ROW($B$4)),"")</f>
        <v/>
      </c>
      <c r="B15" s="10"/>
      <c r="C15" s="10"/>
      <c r="D15" s="11"/>
      <c r="E15" s="12"/>
      <c r="F15" s="10"/>
      <c r="G15" s="10"/>
      <c r="H15" s="2" t="str">
        <f t="array" aca="1" ref="H15" ca="1">IFERROR(SMALL(IF(WEEKNUM(DATE(YEAR(TODAY()),MONTH(Données4[DATE DE NAISSANCE]),DAY(Données4[DATE DE NAISSANCE])),2)=WEEKNUM(TODAY(),2),ROW(Données4[DATE DE NAISSANCE]),""),ROW()-ROW($I$4)),"")</f>
        <v/>
      </c>
      <c r="I15" s="10"/>
      <c r="J15" s="10"/>
      <c r="K15" s="11"/>
      <c r="L15" s="12"/>
      <c r="M15" s="10"/>
      <c r="N15" s="10"/>
      <c r="O15" s="2" t="str">
        <f t="array" aca="1" ref="O15" ca="1">IFERROR(SMALL(IF(MONTH(Données4[DATE DE NAISSANCE])=MONTH(TODAY()),ROW(Données4[DATE DE NAISSANCE]),""),ROW()-ROW($P$4)),"")</f>
        <v/>
      </c>
      <c r="P15" s="10" t="str">
        <f ca="1">IF(O15="","",INDEX(Données4[NOM],O15-2))</f>
        <v/>
      </c>
      <c r="Q15" s="10" t="str">
        <f ca="1">IF(O15="","",INDEX(Données4[PRENOM],O15-2))</f>
        <v/>
      </c>
      <c r="R15" s="11" t="str">
        <f ca="1">IF(O15="","",INDEX(Données4[DATE DE NAISSANCE],O15-2))</f>
        <v/>
      </c>
      <c r="S15" s="12" t="str">
        <f ca="1">IF(O15="","",INDEX(Données4[AGE],O15-2))</f>
        <v/>
      </c>
      <c r="T15" s="10" t="str">
        <f ca="1">IF(O15="","",INDEX(Données4[SEXE],O15-2))</f>
        <v/>
      </c>
      <c r="U15" s="10" t="str">
        <f ca="1">IF(O15="","",INDEX(Données4[ADRESSE MAIL],O15-2))</f>
        <v/>
      </c>
    </row>
    <row r="16" spans="1:21" ht="20.25" customHeight="1" x14ac:dyDescent="0.25">
      <c r="A16" s="2" t="str">
        <f t="array" aca="1" ref="A16" ca="1">IFERROR(SMALL(IF((DAY(Données4[DATE DE NAISSANCE])=DAY(TODAY()))*(MONTH(Données4[DATE DE NAISSANCE])=MONTH(TODAY())),ROW(Données4[DATE DE NAISSANCE]),""),ROW()-ROW($B$4)),"")</f>
        <v/>
      </c>
      <c r="B16" s="10"/>
      <c r="C16" s="10"/>
      <c r="D16" s="11"/>
      <c r="E16" s="12"/>
      <c r="F16" s="10"/>
      <c r="G16" s="10"/>
      <c r="H16" s="2" t="str">
        <f t="array" aca="1" ref="H16" ca="1">IFERROR(SMALL(IF(WEEKNUM(DATE(YEAR(TODAY()),MONTH(Données4[DATE DE NAISSANCE]),DAY(Données4[DATE DE NAISSANCE])),2)=WEEKNUM(TODAY(),2),ROW(Données4[DATE DE NAISSANCE]),""),ROW()-ROW($I$4)),"")</f>
        <v/>
      </c>
      <c r="I16" s="10"/>
      <c r="J16" s="10"/>
      <c r="K16" s="11"/>
      <c r="L16" s="12"/>
      <c r="M16" s="10"/>
      <c r="N16" s="10"/>
      <c r="O16" s="2" t="str">
        <f t="array" aca="1" ref="O16" ca="1">IFERROR(SMALL(IF(MONTH(Données4[DATE DE NAISSANCE])=MONTH(TODAY()),ROW(Données4[DATE DE NAISSANCE]),""),ROW()-ROW($P$4)),"")</f>
        <v/>
      </c>
      <c r="P16" s="10" t="str">
        <f ca="1">IF(O16="","",INDEX(Données4[NOM],O16-2))</f>
        <v/>
      </c>
      <c r="Q16" s="10" t="str">
        <f ca="1">IF(O16="","",INDEX(Données4[PRENOM],O16-2))</f>
        <v/>
      </c>
      <c r="R16" s="11" t="str">
        <f ca="1">IF(O16="","",INDEX(Données4[DATE DE NAISSANCE],O16-2))</f>
        <v/>
      </c>
      <c r="S16" s="12" t="str">
        <f ca="1">IF(O16="","",INDEX(Données4[AGE],O16-2))</f>
        <v/>
      </c>
      <c r="T16" s="10" t="str">
        <f ca="1">IF(O16="","",INDEX(Données4[SEXE],O16-2))</f>
        <v/>
      </c>
      <c r="U16" s="10" t="str">
        <f ca="1">IF(O16="","",INDEX(Données4[ADRESSE MAIL],O16-2))</f>
        <v/>
      </c>
    </row>
    <row r="17" spans="1:21" ht="20.25" customHeight="1" x14ac:dyDescent="0.25">
      <c r="A17" s="2" t="str">
        <f t="array" aca="1" ref="A17" ca="1">IFERROR(SMALL(IF((DAY(Données4[DATE DE NAISSANCE])=DAY(TODAY()))*(MONTH(Données4[DATE DE NAISSANCE])=MONTH(TODAY())),ROW(Données4[DATE DE NAISSANCE]),""),ROW()-ROW($B$4)),"")</f>
        <v/>
      </c>
      <c r="B17" s="10"/>
      <c r="C17" s="10"/>
      <c r="D17" s="10"/>
      <c r="E17" s="10"/>
      <c r="F17" s="10"/>
      <c r="G17" s="10"/>
      <c r="H17" s="2" t="str">
        <f t="array" aca="1" ref="H17" ca="1">IFERROR(SMALL(IF(WEEKNUM(DATE(YEAR(TODAY()),MONTH(Données4[DATE DE NAISSANCE]),DAY(Données4[DATE DE NAISSANCE])),2)=WEEKNUM(TODAY(),2),ROW(Données4[DATE DE NAISSANCE]),""),ROW()-ROW($I$4)),"")</f>
        <v/>
      </c>
      <c r="I17" s="11"/>
      <c r="J17" s="11"/>
      <c r="K17" s="10"/>
      <c r="L17" s="10"/>
      <c r="M17" s="10"/>
      <c r="N17" s="10"/>
      <c r="O17" s="2" t="str">
        <f t="array" aca="1" ref="O17" ca="1">IFERROR(SMALL(IF(MONTH(Données4[DATE DE NAISSANCE])=MONTH(TODAY()),ROW(Données4[DATE DE NAISSANCE]),""),ROW()-ROW($P$4)),"")</f>
        <v/>
      </c>
      <c r="P17" s="10"/>
      <c r="Q17" s="10"/>
      <c r="R17" s="10"/>
      <c r="S17" s="10"/>
      <c r="T17" s="10"/>
      <c r="U17" s="10"/>
    </row>
    <row r="18" spans="1:21" ht="20.25" customHeight="1" x14ac:dyDescent="0.25">
      <c r="A18" s="2" t="str">
        <f t="array" aca="1" ref="A18" ca="1">IFERROR(SMALL(IF((DAY(Données4[DATE DE NAISSANCE])=DAY(TODAY()))*(MONTH(Données4[DATE DE NAISSANCE])=MONTH(TODAY())),ROW(Données4[DATE DE NAISSANCE]),""),ROW()-ROW($B$4)),"")</f>
        <v/>
      </c>
      <c r="B18" s="10"/>
      <c r="C18" s="10"/>
      <c r="D18" s="10"/>
      <c r="E18" s="10"/>
      <c r="F18" s="10"/>
      <c r="G18" s="10"/>
      <c r="H18" s="2" t="str">
        <f t="array" aca="1" ref="H18" ca="1">IFERROR(SMALL(IF(WEEKNUM(DATE(YEAR(TODAY()),MONTH(Données4[DATE DE NAISSANCE]),DAY(Données4[DATE DE NAISSANCE])),2)=WEEKNUM(TODAY(),2),ROW(Données4[DATE DE NAISSANCE]),""),ROW()-ROW($I$4)),"")</f>
        <v/>
      </c>
      <c r="I18" s="11"/>
      <c r="J18" s="11"/>
      <c r="K18" s="10"/>
      <c r="L18" s="10"/>
      <c r="M18" s="10"/>
      <c r="N18" s="10"/>
      <c r="O18" s="2" t="str">
        <f t="array" aca="1" ref="O18" ca="1">IFERROR(SMALL(IF(MONTH(Données4[DATE DE NAISSANCE])=MONTH(TODAY()),ROW(Données4[DATE DE NAISSANCE]),""),ROW()-ROW($P$4)),"")</f>
        <v/>
      </c>
      <c r="P18" s="10"/>
      <c r="Q18" s="10"/>
      <c r="R18" s="10"/>
      <c r="S18" s="10"/>
      <c r="T18" s="10"/>
      <c r="U18" s="10"/>
    </row>
    <row r="19" spans="1:21" ht="20.25" customHeight="1" x14ac:dyDescent="0.25">
      <c r="A19" s="2" t="str">
        <f t="array" aca="1" ref="A19" ca="1">IFERROR(SMALL(IF((DAY(Données4[DATE DE NAISSANCE])=DAY(TODAY()))*(MONTH(Données4[DATE DE NAISSANCE])=MONTH(TODAY())),ROW(Données4[DATE DE NAISSANCE]),""),ROW()-ROW($B$4)),"")</f>
        <v/>
      </c>
      <c r="B19" s="10"/>
      <c r="C19" s="10"/>
      <c r="D19" s="10"/>
      <c r="E19" s="10"/>
      <c r="F19" s="10"/>
      <c r="G19" s="10"/>
      <c r="H19" s="2" t="str">
        <f t="array" aca="1" ref="H19" ca="1">IFERROR(SMALL(IF(WEEKNUM(DATE(YEAR(TODAY()),MONTH(Données4[DATE DE NAISSANCE]),DAY(Données4[DATE DE NAISSANCE])),2)=WEEKNUM(TODAY(),2),ROW(Données4[DATE DE NAISSANCE]),""),ROW()-ROW($I$4)),"")</f>
        <v/>
      </c>
      <c r="I19" s="11"/>
      <c r="J19" s="11"/>
      <c r="K19" s="10"/>
      <c r="L19" s="10"/>
      <c r="M19" s="10"/>
      <c r="N19" s="10"/>
      <c r="O19" s="2" t="str">
        <f t="array" aca="1" ref="O19" ca="1">IFERROR(SMALL(IF(MONTH(Données4[DATE DE NAISSANCE])=MONTH(TODAY()),ROW(Données4[DATE DE NAISSANCE]),""),ROW()-ROW($P$4)),"")</f>
        <v/>
      </c>
      <c r="P19" s="10"/>
      <c r="Q19" s="10"/>
      <c r="R19" s="10"/>
      <c r="S19" s="10"/>
      <c r="T19" s="10"/>
      <c r="U19" s="10"/>
    </row>
    <row r="20" spans="1:21" ht="20.25" customHeight="1" x14ac:dyDescent="0.25">
      <c r="A20" s="2" t="str">
        <f t="array" aca="1" ref="A20" ca="1">IFERROR(SMALL(IF((DAY(Données4[DATE DE NAISSANCE])=DAY(TODAY()))*(MONTH(Données4[DATE DE NAISSANCE])=MONTH(TODAY())),ROW(Données4[DATE DE NAISSANCE]),""),ROW()-ROW($B$4)),"")</f>
        <v/>
      </c>
      <c r="B20" s="10"/>
      <c r="C20" s="10"/>
      <c r="D20" s="10"/>
      <c r="E20" s="10"/>
      <c r="F20" s="10"/>
      <c r="G20" s="10"/>
      <c r="H20" s="2" t="str">
        <f t="array" aca="1" ref="H20" ca="1">IFERROR(SMALL(IF(WEEKNUM(DATE(YEAR(TODAY()),MONTH(Données4[DATE DE NAISSANCE]),DAY(Données4[DATE DE NAISSANCE])),2)=WEEKNUM(TODAY(),2),ROW(Données4[DATE DE NAISSANCE]),""),ROW()-ROW($I$4)),"")</f>
        <v/>
      </c>
      <c r="I20" s="11"/>
      <c r="J20" s="11"/>
      <c r="K20" s="10"/>
      <c r="L20" s="10"/>
      <c r="M20" s="10"/>
      <c r="N20" s="10"/>
      <c r="O20" s="2" t="str">
        <f t="array" aca="1" ref="O20" ca="1">IFERROR(SMALL(IF(MONTH(Données4[DATE DE NAISSANCE])=MONTH(TODAY()),ROW(Données4[DATE DE NAISSANCE]),""),ROW()-ROW($P$4)),"")</f>
        <v/>
      </c>
      <c r="P20" s="10"/>
      <c r="Q20" s="10"/>
      <c r="R20" s="10"/>
      <c r="S20" s="10"/>
      <c r="T20" s="10"/>
      <c r="U20" s="10"/>
    </row>
    <row r="21" spans="1:21" ht="20.25" customHeight="1" x14ac:dyDescent="0.25">
      <c r="A21" s="2" t="str">
        <f t="array" aca="1" ref="A21" ca="1">IFERROR(SMALL(IF((DAY(Données4[DATE DE NAISSANCE])=DAY(TODAY()))*(MONTH(Données4[DATE DE NAISSANCE])=MONTH(TODAY())),ROW(Données4[DATE DE NAISSANCE]),""),ROW()-ROW($B$4)),"")</f>
        <v/>
      </c>
      <c r="B21" s="10"/>
      <c r="C21" s="10"/>
      <c r="D21" s="10"/>
      <c r="E21" s="10"/>
      <c r="F21" s="10"/>
      <c r="G21" s="10"/>
      <c r="H21" s="2" t="str">
        <f t="array" aca="1" ref="H21" ca="1">IFERROR(SMALL(IF(WEEKNUM(DATE(YEAR(TODAY()),MONTH(Données4[DATE DE NAISSANCE]),DAY(Données4[DATE DE NAISSANCE])),2)=WEEKNUM(TODAY(),2),ROW(Données4[DATE DE NAISSANCE]),""),ROW()-ROW($I$4)),"")</f>
        <v/>
      </c>
      <c r="I21" s="11"/>
      <c r="J21" s="11"/>
      <c r="K21" s="10"/>
      <c r="L21" s="10"/>
      <c r="M21" s="10"/>
      <c r="N21" s="10"/>
      <c r="O21" s="2" t="str">
        <f t="array" aca="1" ref="O21" ca="1">IFERROR(SMALL(IF(MONTH(Données4[DATE DE NAISSANCE])=MONTH(TODAY()),ROW(Données4[DATE DE NAISSANCE]),""),ROW()-ROW($P$4)),"")</f>
        <v/>
      </c>
      <c r="P21" s="10"/>
      <c r="Q21" s="10"/>
      <c r="R21" s="10"/>
      <c r="S21" s="10"/>
      <c r="T21" s="10"/>
      <c r="U21" s="10"/>
    </row>
    <row r="22" spans="1:21" ht="20.25" customHeight="1" x14ac:dyDescent="0.25">
      <c r="A22" s="2" t="str">
        <f t="array" aca="1" ref="A22" ca="1">IFERROR(SMALL(IF((DAY(Données4[DATE DE NAISSANCE])=DAY(TODAY()))*(MONTH(Données4[DATE DE NAISSANCE])=MONTH(TODAY())),ROW(Données4[DATE DE NAISSANCE]),""),ROW()-ROW($B$4)),"")</f>
        <v/>
      </c>
      <c r="B22" s="10"/>
      <c r="C22" s="10"/>
      <c r="D22" s="10"/>
      <c r="E22" s="10"/>
      <c r="F22" s="10"/>
      <c r="G22" s="10"/>
      <c r="H22" s="2" t="str">
        <f t="array" aca="1" ref="H22" ca="1">IFERROR(SMALL(IF(WEEKNUM(DATE(YEAR(TODAY()),MONTH(Données4[DATE DE NAISSANCE]),DAY(Données4[DATE DE NAISSANCE])),2)=WEEKNUM(TODAY(),2),ROW(Données4[DATE DE NAISSANCE]),""),ROW()-ROW($I$4)),"")</f>
        <v/>
      </c>
      <c r="I22" s="11"/>
      <c r="J22" s="11"/>
      <c r="K22" s="10"/>
      <c r="L22" s="10"/>
      <c r="M22" s="10"/>
      <c r="N22" s="10"/>
      <c r="O22" s="2" t="str">
        <f t="array" aca="1" ref="O22" ca="1">IFERROR(SMALL(IF(MONTH(Données4[DATE DE NAISSANCE])=MONTH(TODAY()),ROW(Données4[DATE DE NAISSANCE]),""),ROW()-ROW($P$4)),"")</f>
        <v/>
      </c>
      <c r="P22" s="10"/>
      <c r="Q22" s="10"/>
      <c r="R22" s="10"/>
      <c r="S22" s="10"/>
      <c r="T22" s="10"/>
      <c r="U22" s="10"/>
    </row>
    <row r="23" spans="1:21" ht="20.25" customHeight="1" x14ac:dyDescent="0.25">
      <c r="A23" s="2" t="str">
        <f t="array" aca="1" ref="A23" ca="1">IFERROR(SMALL(IF((DAY(Données4[DATE DE NAISSANCE])=DAY(TODAY()))*(MONTH(Données4[DATE DE NAISSANCE])=MONTH(TODAY())),ROW(Données4[DATE DE NAISSANCE]),""),ROW()-ROW($B$4)),"")</f>
        <v/>
      </c>
      <c r="B23" s="10"/>
      <c r="C23" s="10"/>
      <c r="D23" s="10"/>
      <c r="E23" s="10"/>
      <c r="F23" s="10"/>
      <c r="G23" s="10"/>
      <c r="H23" s="2" t="str">
        <f t="array" aca="1" ref="H23" ca="1">IFERROR(SMALL(IF(WEEKNUM(DATE(YEAR(TODAY()),MONTH(Données4[DATE DE NAISSANCE]),DAY(Données4[DATE DE NAISSANCE])),2)=WEEKNUM(TODAY(),2),ROW(Données4[DATE DE NAISSANCE]),""),ROW()-ROW($I$4)),"")</f>
        <v/>
      </c>
      <c r="I23" s="11"/>
      <c r="J23" s="11"/>
      <c r="K23" s="10"/>
      <c r="L23" s="10"/>
      <c r="M23" s="10"/>
      <c r="N23" s="10"/>
      <c r="O23" s="2" t="str">
        <f t="array" aca="1" ref="O23" ca="1">IFERROR(SMALL(IF(MONTH(Données4[DATE DE NAISSANCE])=MONTH(TODAY()),ROW(Données4[DATE DE NAISSANCE]),""),ROW()-ROW($P$4)),"")</f>
        <v/>
      </c>
      <c r="P23" s="10"/>
      <c r="Q23" s="10"/>
      <c r="R23" s="10"/>
      <c r="S23" s="10"/>
      <c r="T23" s="10"/>
      <c r="U23" s="10"/>
    </row>
    <row r="24" spans="1:21" ht="20.25" customHeight="1" x14ac:dyDescent="0.25">
      <c r="A24" s="2" t="str">
        <f t="array" aca="1" ref="A24" ca="1">IFERROR(SMALL(IF((DAY(Données4[DATE DE NAISSANCE])=DAY(TODAY()))*(MONTH(Données4[DATE DE NAISSANCE])=MONTH(TODAY())),ROW(Données4[DATE DE NAISSANCE]),""),ROW()-ROW($B$4)),"")</f>
        <v/>
      </c>
      <c r="B24" s="10"/>
      <c r="C24" s="10"/>
      <c r="D24" s="10"/>
      <c r="E24" s="10"/>
      <c r="F24" s="10"/>
      <c r="G24" s="10"/>
      <c r="H24" s="2" t="str">
        <f t="array" aca="1" ref="H24" ca="1">IFERROR(SMALL(IF(WEEKNUM(DATE(YEAR(TODAY()),MONTH(Données4[DATE DE NAISSANCE]),DAY(Données4[DATE DE NAISSANCE])),2)=WEEKNUM(TODAY(),2),ROW(Données4[DATE DE NAISSANCE]),""),ROW()-ROW($I$4)),"")</f>
        <v/>
      </c>
      <c r="I24" s="11"/>
      <c r="J24" s="11"/>
      <c r="K24" s="10"/>
      <c r="L24" s="10"/>
      <c r="M24" s="10"/>
      <c r="N24" s="10"/>
      <c r="O24" s="2" t="str">
        <f t="array" aca="1" ref="O24" ca="1">IFERROR(SMALL(IF(MONTH(Données4[DATE DE NAISSANCE])=MONTH(TODAY()),ROW(Données4[DATE DE NAISSANCE]),""),ROW()-ROW($P$4)),"")</f>
        <v/>
      </c>
      <c r="P24" s="10"/>
      <c r="Q24" s="10"/>
      <c r="R24" s="10"/>
      <c r="S24" s="10"/>
      <c r="T24" s="10"/>
      <c r="U24" s="10"/>
    </row>
    <row r="25" spans="1:21" ht="20.25" customHeight="1" x14ac:dyDescent="0.25">
      <c r="A25" s="2" t="str">
        <f t="array" aca="1" ref="A25" ca="1">IFERROR(SMALL(IF((DAY(Données4[DATE DE NAISSANCE])=DAY(TODAY()))*(MONTH(Données4[DATE DE NAISSANCE])=MONTH(TODAY())),ROW(Données4[DATE DE NAISSANCE]),""),ROW()-ROW($B$4)),"")</f>
        <v/>
      </c>
      <c r="B25" s="10"/>
      <c r="C25" s="10"/>
      <c r="D25" s="10"/>
      <c r="E25" s="10"/>
      <c r="F25" s="10"/>
      <c r="G25" s="10"/>
      <c r="H25" s="2" t="str">
        <f t="array" aca="1" ref="H25" ca="1">IFERROR(SMALL(IF(WEEKNUM(DATE(YEAR(TODAY()),MONTH(Données4[DATE DE NAISSANCE]),DAY(Données4[DATE DE NAISSANCE])),2)=WEEKNUM(TODAY(),2),ROW(Données4[DATE DE NAISSANCE]),""),ROW()-ROW($I$4)),"")</f>
        <v/>
      </c>
      <c r="I25" s="11"/>
      <c r="J25" s="11"/>
      <c r="K25" s="10"/>
      <c r="L25" s="10"/>
      <c r="M25" s="10"/>
      <c r="N25" s="10"/>
      <c r="O25" s="2" t="str">
        <f t="array" aca="1" ref="O25" ca="1">IFERROR(SMALL(IF(MONTH(Données4[DATE DE NAISSANCE])=MONTH(TODAY()),ROW(Données4[DATE DE NAISSANCE]),""),ROW()-ROW($P$4)),"")</f>
        <v/>
      </c>
      <c r="P25" s="10"/>
      <c r="Q25" s="10"/>
      <c r="R25" s="10"/>
      <c r="S25" s="10"/>
      <c r="T25" s="10"/>
      <c r="U25" s="10"/>
    </row>
    <row r="26" spans="1:21" ht="20.25" customHeight="1" x14ac:dyDescent="0.25">
      <c r="A26" s="2" t="str">
        <f t="array" aca="1" ref="A26" ca="1">IFERROR(SMALL(IF((DAY(Données4[DATE DE NAISSANCE])=DAY(TODAY()))*(MONTH(Données4[DATE DE NAISSANCE])=MONTH(TODAY())),ROW(Données4[DATE DE NAISSANCE]),""),ROW()-ROW($B$4)),"")</f>
        <v/>
      </c>
      <c r="B26" s="10"/>
      <c r="C26" s="10"/>
      <c r="D26" s="10"/>
      <c r="E26" s="10"/>
      <c r="F26" s="10"/>
      <c r="G26" s="10"/>
      <c r="H26" s="2" t="str">
        <f t="array" aca="1" ref="H26" ca="1">IFERROR(SMALL(IF(WEEKNUM(DATE(YEAR(TODAY()),MONTH(Données4[DATE DE NAISSANCE]),DAY(Données4[DATE DE NAISSANCE])),2)=WEEKNUM(TODAY(),2),ROW(Données4[DATE DE NAISSANCE]),""),ROW()-ROW($I$4)),"")</f>
        <v/>
      </c>
      <c r="I26" s="11"/>
      <c r="J26" s="11"/>
      <c r="K26" s="10"/>
      <c r="L26" s="10"/>
      <c r="M26" s="10"/>
      <c r="N26" s="10"/>
      <c r="O26" s="2" t="str">
        <f t="array" aca="1" ref="O26" ca="1">IFERROR(SMALL(IF(MONTH(Données4[DATE DE NAISSANCE])=MONTH(TODAY()),ROW(Données4[DATE DE NAISSANCE]),""),ROW()-ROW($P$4)),"")</f>
        <v/>
      </c>
      <c r="P26" s="10"/>
      <c r="Q26" s="10"/>
      <c r="R26" s="10"/>
      <c r="S26" s="10"/>
      <c r="T26" s="10"/>
      <c r="U26" s="10"/>
    </row>
    <row r="27" spans="1:21" ht="20.25" customHeight="1" x14ac:dyDescent="0.25">
      <c r="A27" s="2" t="str">
        <f t="array" aca="1" ref="A27" ca="1">IFERROR(SMALL(IF((DAY(Données4[DATE DE NAISSANCE])=DAY(TODAY()))*(MONTH(Données4[DATE DE NAISSANCE])=MONTH(TODAY())),ROW(Données4[DATE DE NAISSANCE]),""),ROW()-ROW($B$4)),"")</f>
        <v/>
      </c>
      <c r="B27" s="10"/>
      <c r="C27" s="10"/>
      <c r="D27" s="10"/>
      <c r="E27" s="10"/>
      <c r="F27" s="10"/>
      <c r="G27" s="10"/>
      <c r="H27" s="2" t="str">
        <f t="array" aca="1" ref="H27" ca="1">IFERROR(SMALL(IF(WEEKNUM(DATE(YEAR(TODAY()),MONTH(Données4[DATE DE NAISSANCE]),DAY(Données4[DATE DE NAISSANCE])),2)=WEEKNUM(TODAY(),2),ROW(Données4[DATE DE NAISSANCE]),""),ROW()-ROW($I$4)),"")</f>
        <v/>
      </c>
      <c r="I27" s="11"/>
      <c r="J27" s="11"/>
      <c r="K27" s="10"/>
      <c r="L27" s="10"/>
      <c r="M27" s="10"/>
      <c r="N27" s="10"/>
      <c r="O27" s="2" t="str">
        <f t="array" aca="1" ref="O27" ca="1">IFERROR(SMALL(IF(MONTH(Données4[DATE DE NAISSANCE])=MONTH(TODAY()),ROW(Données4[DATE DE NAISSANCE]),""),ROW()-ROW($P$4)),"")</f>
        <v/>
      </c>
      <c r="P27" s="10"/>
      <c r="Q27" s="10"/>
      <c r="R27" s="10"/>
      <c r="S27" s="10"/>
      <c r="T27" s="10"/>
      <c r="U27" s="10"/>
    </row>
    <row r="28" spans="1:21" ht="20.25" customHeight="1" x14ac:dyDescent="0.25">
      <c r="A28" s="2" t="str">
        <f t="array" aca="1" ref="A28" ca="1">IFERROR(SMALL(IF((DAY(Données4[DATE DE NAISSANCE])=DAY(TODAY()))*(MONTH(Données4[DATE DE NAISSANCE])=MONTH(TODAY())),ROW(Données4[DATE DE NAISSANCE]),""),ROW()-ROW($B$4)),"")</f>
        <v/>
      </c>
      <c r="B28" s="10"/>
      <c r="C28" s="10"/>
      <c r="D28" s="10"/>
      <c r="E28" s="10"/>
      <c r="F28" s="10"/>
      <c r="G28" s="10"/>
      <c r="H28" s="2" t="str">
        <f t="array" aca="1" ref="H28" ca="1">IFERROR(SMALL(IF(WEEKNUM(DATE(YEAR(TODAY()),MONTH(Données4[DATE DE NAISSANCE]),DAY(Données4[DATE DE NAISSANCE])),2)=WEEKNUM(TODAY(),2),ROW(Données4[DATE DE NAISSANCE]),""),ROW()-ROW($I$4)),"")</f>
        <v/>
      </c>
      <c r="I28" s="11"/>
      <c r="J28" s="11"/>
      <c r="K28" s="10"/>
      <c r="L28" s="10"/>
      <c r="M28" s="10"/>
      <c r="N28" s="10"/>
      <c r="O28" s="2" t="str">
        <f t="array" aca="1" ref="O28" ca="1">IFERROR(SMALL(IF(MONTH(Données4[DATE DE NAISSANCE])=MONTH(TODAY()),ROW(Données4[DATE DE NAISSANCE]),""),ROW()-ROW($P$4)),"")</f>
        <v/>
      </c>
      <c r="P28" s="10"/>
      <c r="Q28" s="10"/>
      <c r="R28" s="10"/>
      <c r="S28" s="10"/>
      <c r="T28" s="10"/>
      <c r="U28" s="10"/>
    </row>
    <row r="29" spans="1:21" ht="20.25" customHeight="1" x14ac:dyDescent="0.25">
      <c r="A29" s="2" t="str">
        <f t="array" aca="1" ref="A29" ca="1">IFERROR(SMALL(IF((DAY(Données4[DATE DE NAISSANCE])=DAY(TODAY()))*(MONTH(Données4[DATE DE NAISSANCE])=MONTH(TODAY())),ROW(Données4[DATE DE NAISSANCE]),""),ROW()-ROW($B$4)),"")</f>
        <v/>
      </c>
      <c r="B29" s="10"/>
      <c r="C29" s="77"/>
      <c r="D29" s="11"/>
      <c r="E29" s="11"/>
      <c r="F29" s="12"/>
      <c r="G29" s="12"/>
      <c r="H29" s="2" t="str">
        <f t="array" aca="1" ref="H29" ca="1">IFERROR(SMALL(IF(WEEKNUM(DATE(YEAR(TODAY()),MONTH(Données4[DATE DE NAISSANCE]),DAY(Données4[DATE DE NAISSANCE])),2)=WEEKNUM(TODAY(),2),ROW(Données4[DATE DE NAISSANCE]),""),ROW()-ROW($I$4)),"")</f>
        <v/>
      </c>
      <c r="I29" s="11"/>
      <c r="J29" s="11"/>
      <c r="K29" s="10"/>
      <c r="L29" s="10"/>
      <c r="M29" s="10"/>
      <c r="N29" s="10"/>
      <c r="O29" s="2" t="str">
        <f t="array" aca="1" ref="O29" ca="1">IFERROR(SMALL(IF(MONTH(Données4[DATE DE NAISSANCE])=MONTH(TODAY()),ROW(Données4[DATE DE NAISSANCE]),""),ROW()-ROW($P$4)),"")</f>
        <v/>
      </c>
      <c r="P29" s="10"/>
      <c r="Q29" s="10"/>
      <c r="R29" s="10"/>
      <c r="S29" s="10"/>
      <c r="T29" s="10"/>
      <c r="U29" s="10"/>
    </row>
    <row r="30" spans="1:21" ht="20.25" customHeight="1" x14ac:dyDescent="0.25">
      <c r="A30" s="2" t="str">
        <f t="array" aca="1" ref="A30" ca="1">IFERROR(SMALL(IF((DAY(Données4[DATE DE NAISSANCE])=DAY(TODAY()))*(MONTH(Données4[DATE DE NAISSANCE])=MONTH(TODAY())),ROW(Données4[DATE DE NAISSANCE]),""),ROW()-ROW($B$4)),"")</f>
        <v/>
      </c>
      <c r="B30" s="10"/>
      <c r="C30" s="77"/>
      <c r="D30" s="11"/>
      <c r="E30" s="11"/>
      <c r="F30" s="12"/>
      <c r="G30" s="12"/>
      <c r="H30" s="2" t="str">
        <f t="array" aca="1" ref="H30" ca="1">IFERROR(SMALL(IF(WEEKNUM(DATE(YEAR(TODAY()),MONTH(Données4[DATE DE NAISSANCE]),DAY(Données4[DATE DE NAISSANCE])),2)=WEEKNUM(TODAY(),2),ROW(Données4[DATE DE NAISSANCE]),""),ROW()-ROW($I$4)),"")</f>
        <v/>
      </c>
      <c r="I30" s="11"/>
      <c r="J30" s="11"/>
      <c r="K30" s="10"/>
      <c r="L30" s="10"/>
      <c r="M30" s="10"/>
      <c r="N30" s="10"/>
      <c r="O30" s="2" t="str">
        <f t="array" aca="1" ref="O30" ca="1">IFERROR(SMALL(IF(MONTH(Données4[DATE DE NAISSANCE])=MONTH(TODAY()),ROW(Données4[DATE DE NAISSANCE]),""),ROW()-ROW($P$4)),"")</f>
        <v/>
      </c>
      <c r="P30" s="10"/>
      <c r="Q30" s="10"/>
      <c r="R30" s="10"/>
      <c r="S30" s="10"/>
      <c r="T30" s="10"/>
      <c r="U30" s="10"/>
    </row>
    <row r="31" spans="1:21" ht="20.25" customHeight="1" x14ac:dyDescent="0.25">
      <c r="A31" s="2" t="str">
        <f t="array" aca="1" ref="A31" ca="1">IFERROR(SMALL(IF((DAY(Données4[DATE DE NAISSANCE])=DAY(TODAY()))*(MONTH(Données4[DATE DE NAISSANCE])=MONTH(TODAY())),ROW(Données4[DATE DE NAISSANCE]),""),ROW()-ROW($B$4)),"")</f>
        <v/>
      </c>
      <c r="B31" s="10"/>
      <c r="C31" s="77"/>
      <c r="D31" s="11"/>
      <c r="E31" s="11"/>
      <c r="F31" s="12"/>
      <c r="G31" s="12"/>
      <c r="H31" s="2" t="str">
        <f t="array" aca="1" ref="H31" ca="1">IFERROR(SMALL(IF(WEEKNUM(DATE(YEAR(TODAY()),MONTH(Données4[DATE DE NAISSANCE]),DAY(Données4[DATE DE NAISSANCE])),2)=WEEKNUM(TODAY(),2),ROW(Données4[DATE DE NAISSANCE]),""),ROW()-ROW($I$4)),"")</f>
        <v/>
      </c>
      <c r="I31" s="11"/>
      <c r="J31" s="11"/>
      <c r="K31" s="10"/>
      <c r="L31" s="10"/>
      <c r="M31" s="10"/>
      <c r="N31" s="10"/>
      <c r="O31" s="2" t="str">
        <f t="array" aca="1" ref="O31" ca="1">IFERROR(SMALL(IF(MONTH(Données4[DATE DE NAISSANCE])=MONTH(TODAY()),ROW(Données4[DATE DE NAISSANCE]),""),ROW()-ROW($P$4)),"")</f>
        <v/>
      </c>
      <c r="P31" s="10"/>
      <c r="Q31" s="10"/>
      <c r="R31" s="10"/>
      <c r="S31" s="10"/>
      <c r="T31" s="10"/>
      <c r="U31" s="10"/>
    </row>
    <row r="32" spans="1:21" ht="20.25" customHeight="1" x14ac:dyDescent="0.25">
      <c r="A32" s="2" t="str">
        <f t="array" aca="1" ref="A32" ca="1">IFERROR(SMALL(IF((DAY(Données4[DATE DE NAISSANCE])=DAY(TODAY()))*(MONTH(Données4[DATE DE NAISSANCE])=MONTH(TODAY())),ROW(Données4[DATE DE NAISSANCE]),""),ROW()-ROW($B$4)),"")</f>
        <v/>
      </c>
      <c r="B32" s="10"/>
      <c r="C32" s="77"/>
      <c r="D32" s="11"/>
      <c r="E32" s="11"/>
      <c r="F32" s="12"/>
      <c r="G32" s="12"/>
      <c r="H32" s="2" t="str">
        <f t="array" aca="1" ref="H32" ca="1">IFERROR(SMALL(IF(WEEKNUM(DATE(YEAR(TODAY()),MONTH(Données4[DATE DE NAISSANCE]),DAY(Données4[DATE DE NAISSANCE])),2)=WEEKNUM(TODAY(),2),ROW(Données4[DATE DE NAISSANCE]),""),ROW()-ROW($I$4)),"")</f>
        <v/>
      </c>
      <c r="I32" s="11"/>
      <c r="J32" s="11"/>
      <c r="K32" s="10"/>
      <c r="L32" s="10"/>
      <c r="M32" s="10"/>
      <c r="N32" s="10"/>
      <c r="O32" s="2" t="str">
        <f t="array" aca="1" ref="O32" ca="1">IFERROR(SMALL(IF(MONTH(Données4[DATE DE NAISSANCE])=MONTH(TODAY()),ROW(Données4[DATE DE NAISSANCE]),""),ROW()-ROW($P$4)),"")</f>
        <v/>
      </c>
      <c r="P32" s="10"/>
      <c r="Q32" s="10"/>
      <c r="R32" s="10"/>
      <c r="S32" s="10"/>
      <c r="T32" s="10"/>
      <c r="U32" s="10"/>
    </row>
    <row r="33" spans="1:21" ht="20.25" customHeight="1" x14ac:dyDescent="0.25">
      <c r="A33" s="2" t="str">
        <f t="array" aca="1" ref="A33" ca="1">IFERROR(SMALL(IF((DAY(Données4[DATE DE NAISSANCE])=DAY(TODAY()))*(MONTH(Données4[DATE DE NAISSANCE])=MONTH(TODAY())),ROW(Données4[DATE DE NAISSANCE]),""),ROW()-ROW($B$4)),"")</f>
        <v/>
      </c>
      <c r="B33" s="10"/>
      <c r="C33" s="77"/>
      <c r="D33" s="11"/>
      <c r="E33" s="11"/>
      <c r="F33" s="12"/>
      <c r="G33" s="12"/>
      <c r="H33" s="2" t="str">
        <f t="array" aca="1" ref="H33" ca="1">IFERROR(SMALL(IF(WEEKNUM(DATE(YEAR(TODAY()),MONTH(Données4[DATE DE NAISSANCE]),DAY(Données4[DATE DE NAISSANCE])),2)=WEEKNUM(TODAY(),2),ROW(Données4[DATE DE NAISSANCE]),""),ROW()-ROW($I$4)),"")</f>
        <v/>
      </c>
      <c r="I33" s="11"/>
      <c r="J33" s="11"/>
      <c r="K33" s="10"/>
      <c r="L33" s="10"/>
      <c r="M33" s="10"/>
      <c r="N33" s="10"/>
      <c r="O33" s="2" t="str">
        <f t="array" aca="1" ref="O33" ca="1">IFERROR(SMALL(IF(MONTH(Données4[DATE DE NAISSANCE])=MONTH(TODAY()),ROW(Données4[DATE DE NAISSANCE]),""),ROW()-ROW($P$4)),"")</f>
        <v/>
      </c>
      <c r="P33" s="10"/>
      <c r="Q33" s="10"/>
      <c r="R33" s="10"/>
      <c r="S33" s="10"/>
      <c r="T33" s="10"/>
      <c r="U33" s="10"/>
    </row>
    <row r="34" spans="1:21" ht="20.25" customHeight="1" x14ac:dyDescent="0.25">
      <c r="A34" s="2" t="str">
        <f t="array" aca="1" ref="A34" ca="1">IFERROR(SMALL(IF((DAY(Données4[DATE DE NAISSANCE])=DAY(TODAY()))*(MONTH(Données4[DATE DE NAISSANCE])=MONTH(TODAY())),ROW(Données4[DATE DE NAISSANCE]),""),ROW()-ROW($B$4)),"")</f>
        <v/>
      </c>
      <c r="B34" s="10"/>
      <c r="C34" s="77"/>
      <c r="D34" s="11"/>
      <c r="E34" s="11"/>
      <c r="F34" s="12"/>
      <c r="G34" s="12"/>
      <c r="H34" s="2" t="str">
        <f t="array" aca="1" ref="H34" ca="1">IFERROR(SMALL(IF(WEEKNUM(DATE(YEAR(TODAY()),MONTH(Données4[DATE DE NAISSANCE]),DAY(Données4[DATE DE NAISSANCE])),2)=WEEKNUM(TODAY(),2),ROW(Données4[DATE DE NAISSANCE]),""),ROW()-ROW($I$4)),"")</f>
        <v/>
      </c>
      <c r="I34" s="11"/>
      <c r="J34" s="11"/>
      <c r="K34" s="10"/>
      <c r="L34" s="10"/>
      <c r="M34" s="10"/>
      <c r="N34" s="10"/>
      <c r="O34" s="2" t="str">
        <f t="array" aca="1" ref="O34" ca="1">IFERROR(SMALL(IF(MONTH(Données4[DATE DE NAISSANCE])=MONTH(TODAY()),ROW(Données4[DATE DE NAISSANCE]),""),ROW()-ROW($P$4)),"")</f>
        <v/>
      </c>
      <c r="P34" s="10"/>
      <c r="Q34" s="10"/>
      <c r="R34" s="10"/>
      <c r="S34" s="10"/>
      <c r="T34" s="10"/>
      <c r="U34" s="10"/>
    </row>
    <row r="35" spans="1:21" ht="20.25" customHeight="1" x14ac:dyDescent="0.25">
      <c r="A35" s="2" t="str">
        <f t="array" aca="1" ref="A35" ca="1">IFERROR(SMALL(IF((DAY(Données4[DATE DE NAISSANCE])=DAY(TODAY()))*(MONTH(Données4[DATE DE NAISSANCE])=MONTH(TODAY())),ROW(Données4[DATE DE NAISSANCE]),""),ROW()-ROW($B$4)),"")</f>
        <v/>
      </c>
      <c r="B35" s="10"/>
      <c r="C35" s="77"/>
      <c r="D35" s="11"/>
      <c r="E35" s="11"/>
      <c r="F35" s="12"/>
      <c r="G35" s="12"/>
      <c r="H35" s="2" t="str">
        <f t="array" aca="1" ref="H35" ca="1">IFERROR(SMALL(IF(WEEKNUM(DATE(YEAR(TODAY()),MONTH(Données4[DATE DE NAISSANCE]),DAY(Données4[DATE DE NAISSANCE])),2)=WEEKNUM(TODAY(),2),ROW(Données4[DATE DE NAISSANCE]),""),ROW()-ROW($I$4)),"")</f>
        <v/>
      </c>
      <c r="I35" s="11"/>
      <c r="J35" s="11"/>
      <c r="K35" s="10"/>
      <c r="L35" s="10"/>
      <c r="M35" s="10"/>
      <c r="N35" s="10"/>
      <c r="O35" s="2" t="str">
        <f t="array" aca="1" ref="O35" ca="1">IFERROR(SMALL(IF(MONTH(Données4[DATE DE NAISSANCE])=MONTH(TODAY()),ROW(Données4[DATE DE NAISSANCE]),""),ROW()-ROW($P$4)),"")</f>
        <v/>
      </c>
      <c r="P35" s="10"/>
      <c r="Q35" s="10"/>
      <c r="R35" s="10"/>
      <c r="S35" s="10"/>
      <c r="T35" s="10"/>
      <c r="U35" s="10"/>
    </row>
    <row r="36" spans="1:21" ht="20.25" customHeight="1" x14ac:dyDescent="0.25">
      <c r="A36" s="2" t="str">
        <f t="array" aca="1" ref="A36" ca="1">IFERROR(SMALL(IF((DAY(Données4[DATE DE NAISSANCE])=DAY(TODAY()))*(MONTH(Données4[DATE DE NAISSANCE])=MONTH(TODAY())),ROW(Données4[DATE DE NAISSANCE]),""),ROW()-ROW($B$4)),"")</f>
        <v/>
      </c>
      <c r="B36" s="10"/>
      <c r="C36" s="77"/>
      <c r="D36" s="11"/>
      <c r="E36" s="11"/>
      <c r="F36" s="12"/>
      <c r="G36" s="12"/>
      <c r="H36" s="2" t="str">
        <f t="array" aca="1" ref="H36" ca="1">IFERROR(SMALL(IF(WEEKNUM(DATE(YEAR(TODAY()),MONTH(Données4[DATE DE NAISSANCE]),DAY(Données4[DATE DE NAISSANCE])),2)=WEEKNUM(TODAY(),2),ROW(Données4[DATE DE NAISSANCE]),""),ROW()-ROW($I$4)),"")</f>
        <v/>
      </c>
      <c r="I36" s="11"/>
      <c r="J36" s="11"/>
      <c r="K36" s="10"/>
      <c r="L36" s="10"/>
      <c r="M36" s="10"/>
      <c r="N36" s="10"/>
      <c r="O36" s="2" t="str">
        <f t="array" aca="1" ref="O36" ca="1">IFERROR(SMALL(IF(MONTH(Données4[DATE DE NAISSANCE])=MONTH(TODAY()),ROW(Données4[DATE DE NAISSANCE]),""),ROW()-ROW($P$4)),"")</f>
        <v/>
      </c>
      <c r="P36" s="10"/>
      <c r="Q36" s="10"/>
      <c r="R36" s="10"/>
      <c r="S36" s="10"/>
      <c r="T36" s="10"/>
      <c r="U36" s="10"/>
    </row>
    <row r="37" spans="1:21" ht="20.25" customHeight="1" x14ac:dyDescent="0.25">
      <c r="A37" s="2" t="str">
        <f t="array" aca="1" ref="A37" ca="1">IFERROR(SMALL(IF((DAY(Données4[DATE DE NAISSANCE])=DAY(TODAY()))*(MONTH(Données4[DATE DE NAISSANCE])=MONTH(TODAY())),ROW(Données4[DATE DE NAISSANCE]),""),ROW()-ROW($B$4)),"")</f>
        <v/>
      </c>
      <c r="B37" s="10"/>
      <c r="C37" s="77"/>
      <c r="D37" s="11"/>
      <c r="E37" s="11"/>
      <c r="F37" s="12"/>
      <c r="G37" s="12"/>
      <c r="H37" s="2" t="str">
        <f t="array" aca="1" ref="H37" ca="1">IFERROR(SMALL(IF(WEEKNUM(DATE(YEAR(TODAY()),MONTH(Données4[DATE DE NAISSANCE]),DAY(Données4[DATE DE NAISSANCE])),2)=WEEKNUM(TODAY(),2),ROW(Données4[DATE DE NAISSANCE]),""),ROW()-ROW($I$4)),"")</f>
        <v/>
      </c>
      <c r="I37" s="11"/>
      <c r="J37" s="11"/>
      <c r="K37" s="10"/>
      <c r="L37" s="10"/>
      <c r="M37" s="10"/>
      <c r="N37" s="10"/>
      <c r="O37" s="2" t="str">
        <f t="array" aca="1" ref="O37" ca="1">IFERROR(SMALL(IF(MONTH(Données4[DATE DE NAISSANCE])=MONTH(TODAY()),ROW(Données4[DATE DE NAISSANCE]),""),ROW()-ROW($P$4)),"")</f>
        <v/>
      </c>
      <c r="P37" s="10"/>
      <c r="Q37" s="10"/>
      <c r="R37" s="10"/>
      <c r="S37" s="10"/>
      <c r="T37" s="10"/>
      <c r="U37" s="10"/>
    </row>
    <row r="38" spans="1:21" ht="20.25" customHeight="1" x14ac:dyDescent="0.25">
      <c r="A38" s="2" t="str">
        <f t="array" aca="1" ref="A38" ca="1">IFERROR(SMALL(IF((DAY(Données4[DATE DE NAISSANCE])=DAY(TODAY()))*(MONTH(Données4[DATE DE NAISSANCE])=MONTH(TODAY())),ROW(Données4[DATE DE NAISSANCE]),""),ROW()-ROW($B$4)),"")</f>
        <v/>
      </c>
      <c r="B38" s="10"/>
      <c r="C38" s="77"/>
      <c r="D38" s="11"/>
      <c r="E38" s="11"/>
      <c r="F38" s="12"/>
      <c r="G38" s="12"/>
      <c r="H38" s="2" t="str">
        <f t="array" aca="1" ref="H38" ca="1">IFERROR(SMALL(IF(WEEKNUM(DATE(YEAR(TODAY()),MONTH(Données4[DATE DE NAISSANCE]),DAY(Données4[DATE DE NAISSANCE])),2)=WEEKNUM(TODAY(),2),ROW(Données4[DATE DE NAISSANCE]),""),ROW()-ROW($I$4)),"")</f>
        <v/>
      </c>
      <c r="I38" s="11"/>
      <c r="J38" s="11"/>
      <c r="K38" s="10"/>
      <c r="L38" s="10"/>
      <c r="M38" s="10"/>
      <c r="N38" s="10"/>
      <c r="O38" s="2" t="str">
        <f t="array" aca="1" ref="O38" ca="1">IFERROR(SMALL(IF(MONTH(Données4[DATE DE NAISSANCE])=MONTH(TODAY()),ROW(Données4[DATE DE NAISSANCE]),""),ROW()-ROW($P$4)),"")</f>
        <v/>
      </c>
      <c r="P38" s="10"/>
      <c r="Q38" s="10"/>
      <c r="R38" s="10"/>
      <c r="S38" s="10"/>
      <c r="T38" s="10"/>
      <c r="U38" s="10"/>
    </row>
    <row r="39" spans="1:21" ht="20.25" customHeight="1" x14ac:dyDescent="0.25">
      <c r="A39" s="2" t="str">
        <f t="array" aca="1" ref="A39" ca="1">IFERROR(SMALL(IF((DAY(Données4[DATE DE NAISSANCE])=DAY(TODAY()))*(MONTH(Données4[DATE DE NAISSANCE])=MONTH(TODAY())),ROW(Données4[DATE DE NAISSANCE]),""),ROW()-ROW($B$4)),"")</f>
        <v/>
      </c>
      <c r="B39" s="10"/>
      <c r="C39" s="77"/>
      <c r="D39" s="11"/>
      <c r="E39" s="11"/>
      <c r="F39" s="12"/>
      <c r="G39" s="12"/>
      <c r="H39" s="2" t="str">
        <f t="array" aca="1" ref="H39" ca="1">IFERROR(SMALL(IF(WEEKNUM(DATE(YEAR(TODAY()),MONTH(Données4[DATE DE NAISSANCE]),DAY(Données4[DATE DE NAISSANCE])),2)=WEEKNUM(TODAY(),2),ROW(Données4[DATE DE NAISSANCE]),""),ROW()-ROW($I$4)),"")</f>
        <v/>
      </c>
      <c r="I39" s="11"/>
      <c r="J39" s="11"/>
      <c r="K39" s="10"/>
      <c r="L39" s="10"/>
      <c r="M39" s="10"/>
      <c r="N39" s="10"/>
      <c r="O39" s="2" t="str">
        <f t="array" aca="1" ref="O39" ca="1">IFERROR(SMALL(IF(MONTH(Données4[DATE DE NAISSANCE])=MONTH(TODAY()),ROW(Données4[DATE DE NAISSANCE]),""),ROW()-ROW($P$4)),"")</f>
        <v/>
      </c>
      <c r="P39" s="10"/>
      <c r="Q39" s="10"/>
      <c r="R39" s="10"/>
      <c r="S39" s="10"/>
      <c r="T39" s="10"/>
      <c r="U39" s="10"/>
    </row>
    <row r="40" spans="1:21" ht="20.25" customHeight="1" x14ac:dyDescent="0.25">
      <c r="A40" s="2" t="str">
        <f t="array" aca="1" ref="A40" ca="1">IFERROR(SMALL(IF((DAY(Données4[DATE DE NAISSANCE])=DAY(TODAY()))*(MONTH(Données4[DATE DE NAISSANCE])=MONTH(TODAY())),ROW(Données4[DATE DE NAISSANCE]),""),ROW()-ROW($B$4)),"")</f>
        <v/>
      </c>
      <c r="B40" s="10"/>
      <c r="C40" s="77"/>
      <c r="D40" s="11"/>
      <c r="E40" s="11"/>
      <c r="F40" s="12"/>
      <c r="G40" s="12"/>
      <c r="H40" s="2" t="str">
        <f t="array" aca="1" ref="H40" ca="1">IFERROR(SMALL(IF(WEEKNUM(DATE(YEAR(TODAY()),MONTH(Données4[DATE DE NAISSANCE]),DAY(Données4[DATE DE NAISSANCE])),2)=WEEKNUM(TODAY(),2),ROW(Données4[DATE DE NAISSANCE]),""),ROW()-ROW($I$4)),"")</f>
        <v/>
      </c>
      <c r="I40" s="11"/>
      <c r="J40" s="11"/>
      <c r="K40" s="10"/>
      <c r="L40" s="10"/>
      <c r="M40" s="10"/>
      <c r="N40" s="10"/>
      <c r="O40" s="2" t="str">
        <f t="array" aca="1" ref="O40" ca="1">IFERROR(SMALL(IF(MONTH(Données4[DATE DE NAISSANCE])=MONTH(TODAY()),ROW(Données4[DATE DE NAISSANCE]),""),ROW()-ROW($P$4)),"")</f>
        <v/>
      </c>
      <c r="P40" s="10"/>
      <c r="Q40" s="10"/>
      <c r="R40" s="10"/>
      <c r="S40" s="10"/>
      <c r="T40" s="10"/>
      <c r="U40" s="10"/>
    </row>
    <row r="41" spans="1:21" ht="20.25" customHeight="1" x14ac:dyDescent="0.25">
      <c r="C41" s="6"/>
      <c r="D41" s="4"/>
      <c r="E41" s="4"/>
      <c r="F41" s="5"/>
      <c r="G41" s="5"/>
      <c r="I41" s="4"/>
      <c r="J41" s="4"/>
    </row>
    <row r="42" spans="1:21" ht="20.25" customHeight="1" x14ac:dyDescent="0.25">
      <c r="C42" s="6"/>
      <c r="D42" s="4"/>
      <c r="E42" s="4"/>
      <c r="F42" s="5"/>
      <c r="G42" s="5"/>
      <c r="I42" s="4"/>
      <c r="J42" s="4"/>
    </row>
    <row r="43" spans="1:21" ht="20.25" customHeight="1" x14ac:dyDescent="0.25">
      <c r="C43" s="6"/>
      <c r="D43" s="4"/>
      <c r="E43" s="4"/>
      <c r="F43" s="5"/>
      <c r="G43" s="5"/>
      <c r="I43" s="4"/>
      <c r="J43" s="4"/>
    </row>
    <row r="44" spans="1:21" ht="20.25" customHeight="1" x14ac:dyDescent="0.25">
      <c r="C44" s="6"/>
      <c r="D44" s="4"/>
      <c r="E44" s="4"/>
      <c r="F44" s="5"/>
      <c r="G44" s="5"/>
      <c r="I44" s="4"/>
      <c r="J44" s="4"/>
    </row>
    <row r="45" spans="1:21" ht="20.25" customHeight="1" x14ac:dyDescent="0.25">
      <c r="C45" s="6"/>
      <c r="D45" s="4"/>
      <c r="E45" s="4"/>
      <c r="F45" s="5"/>
      <c r="G45" s="5"/>
      <c r="I45" s="4"/>
      <c r="J45" s="4"/>
    </row>
    <row r="46" spans="1:21" ht="20.25" customHeight="1" x14ac:dyDescent="0.25">
      <c r="C46" s="6"/>
      <c r="D46" s="4"/>
      <c r="E46" s="4"/>
      <c r="F46" s="5"/>
      <c r="G46" s="5"/>
      <c r="I46" s="4"/>
      <c r="J46" s="4"/>
    </row>
    <row r="47" spans="1:21" ht="20.25" customHeight="1" x14ac:dyDescent="0.25">
      <c r="C47" s="6"/>
      <c r="D47" s="4"/>
      <c r="E47" s="4"/>
      <c r="F47" s="5"/>
      <c r="G47" s="5"/>
      <c r="I47" s="4"/>
      <c r="J47" s="4"/>
    </row>
    <row r="48" spans="1:21" ht="20.25" customHeight="1" x14ac:dyDescent="0.25">
      <c r="C48" s="6"/>
      <c r="D48" s="4"/>
      <c r="E48" s="4"/>
      <c r="F48" s="5"/>
      <c r="G48" s="5"/>
      <c r="I48" s="4"/>
      <c r="J48" s="4"/>
    </row>
    <row r="49" spans="2:10" ht="20.25" customHeight="1" x14ac:dyDescent="0.25">
      <c r="C49" s="6"/>
      <c r="D49" s="4"/>
      <c r="E49" s="4"/>
      <c r="F49" s="5"/>
      <c r="G49" s="5"/>
      <c r="I49" s="4"/>
      <c r="J49" s="4"/>
    </row>
    <row r="50" spans="2:10" ht="20.25" customHeight="1" x14ac:dyDescent="0.25">
      <c r="C50" s="6"/>
      <c r="D50" s="4"/>
      <c r="E50" s="4"/>
      <c r="F50" s="5"/>
      <c r="G50" s="5"/>
      <c r="I50" s="4"/>
      <c r="J50" s="4"/>
    </row>
    <row r="51" spans="2:10" ht="20.25" customHeight="1" x14ac:dyDescent="0.25">
      <c r="C51" s="6"/>
      <c r="D51" s="4"/>
      <c r="E51" s="4"/>
      <c r="F51" s="5"/>
      <c r="G51" s="5"/>
      <c r="I51" s="4"/>
      <c r="J51" s="4"/>
    </row>
    <row r="52" spans="2:10" ht="20.25" customHeight="1" x14ac:dyDescent="0.25">
      <c r="C52" s="6"/>
      <c r="D52" s="4"/>
      <c r="E52" s="4"/>
      <c r="F52" s="5"/>
      <c r="G52" s="5"/>
      <c r="I52" s="4"/>
      <c r="J52" s="4"/>
    </row>
    <row r="53" spans="2:10" ht="20.25" customHeight="1" x14ac:dyDescent="0.25">
      <c r="C53" s="6"/>
      <c r="D53" s="4"/>
      <c r="E53" s="4"/>
      <c r="F53" s="5"/>
      <c r="G53" s="5"/>
      <c r="I53" s="4"/>
      <c r="J53" s="4"/>
    </row>
    <row r="54" spans="2:10" ht="20.25" customHeight="1" x14ac:dyDescent="0.25">
      <c r="C54" s="6"/>
      <c r="D54" s="4"/>
      <c r="E54" s="4"/>
      <c r="F54" s="5"/>
      <c r="G54" s="5"/>
      <c r="I54" s="4"/>
      <c r="J54" s="4"/>
    </row>
    <row r="55" spans="2:10" ht="20.25" customHeight="1" x14ac:dyDescent="0.25">
      <c r="C55" s="6"/>
      <c r="D55" s="4"/>
      <c r="E55" s="4"/>
      <c r="F55" s="5"/>
      <c r="G55" s="5"/>
      <c r="I55" s="4"/>
      <c r="J55" s="4"/>
    </row>
    <row r="56" spans="2:10" ht="20.25" customHeight="1" x14ac:dyDescent="0.25">
      <c r="C56" s="6"/>
      <c r="D56" s="4"/>
      <c r="E56" s="4"/>
      <c r="F56" s="5"/>
      <c r="G56" s="5"/>
      <c r="I56" s="4"/>
      <c r="J56" s="4"/>
    </row>
    <row r="57" spans="2:10" ht="20.25" customHeight="1" x14ac:dyDescent="0.25">
      <c r="C57" s="6"/>
      <c r="D57" s="4"/>
      <c r="E57" s="4"/>
      <c r="F57" s="5"/>
      <c r="G57" s="5"/>
      <c r="I57" s="4"/>
      <c r="J57" s="4"/>
    </row>
    <row r="58" spans="2:10" ht="20.25" customHeight="1" x14ac:dyDescent="0.25">
      <c r="C58" s="6"/>
      <c r="D58" s="4"/>
      <c r="E58" s="4"/>
      <c r="F58" s="5"/>
      <c r="G58" s="5"/>
      <c r="I58" s="4"/>
      <c r="J58" s="4"/>
    </row>
    <row r="59" spans="2:10" ht="20.25" customHeight="1" x14ac:dyDescent="0.25">
      <c r="C59" s="6"/>
      <c r="D59" s="4"/>
      <c r="E59" s="4"/>
      <c r="F59" s="5"/>
      <c r="G59" s="5"/>
      <c r="I59" s="4"/>
      <c r="J59" s="4"/>
    </row>
    <row r="60" spans="2:10" ht="20.25" customHeight="1" x14ac:dyDescent="0.25">
      <c r="C60" s="6"/>
      <c r="D60" s="4"/>
      <c r="E60" s="4"/>
      <c r="F60" s="5"/>
      <c r="G60" s="5"/>
      <c r="I60" s="4"/>
      <c r="J60" s="4"/>
    </row>
    <row r="61" spans="2:10" ht="20.25" customHeight="1" x14ac:dyDescent="0.25">
      <c r="C61" s="6"/>
      <c r="D61" s="4"/>
      <c r="E61" s="4"/>
      <c r="F61" s="5"/>
      <c r="G61" s="5"/>
      <c r="I61" s="4"/>
      <c r="J61" s="4"/>
    </row>
    <row r="62" spans="2:10" ht="20.25" customHeight="1" x14ac:dyDescent="0.25">
      <c r="C62" s="6"/>
      <c r="D62" s="4"/>
      <c r="E62" s="4"/>
      <c r="F62" s="5"/>
      <c r="G62" s="5"/>
      <c r="I62" s="4"/>
      <c r="J62" s="4"/>
    </row>
    <row r="63" spans="2:10" ht="20.25" customHeight="1" x14ac:dyDescent="0.25">
      <c r="C63" s="6"/>
      <c r="D63" s="4"/>
      <c r="E63" s="4"/>
      <c r="F63" s="5"/>
      <c r="G63" s="5"/>
      <c r="I63" s="4"/>
      <c r="J63" s="4"/>
    </row>
    <row r="64" spans="2:10" ht="20.25" customHeight="1" x14ac:dyDescent="0.25">
      <c r="B64" s="7"/>
      <c r="C64" s="7"/>
      <c r="D64" s="8"/>
      <c r="E64" s="8"/>
      <c r="F64" s="8"/>
      <c r="G64" s="8"/>
      <c r="I64" s="4"/>
      <c r="J64" s="4"/>
    </row>
    <row r="65" spans="2:10" ht="20.25" customHeight="1" x14ac:dyDescent="0.25">
      <c r="B65" s="7"/>
      <c r="C65" s="7"/>
      <c r="D65" s="8"/>
      <c r="E65" s="8"/>
      <c r="F65" s="8"/>
      <c r="G65" s="8"/>
      <c r="I65" s="4"/>
      <c r="J65" s="4"/>
    </row>
  </sheetData>
  <mergeCells count="3">
    <mergeCell ref="B2:G3"/>
    <mergeCell ref="P2:U3"/>
    <mergeCell ref="I2:N3"/>
  </mergeCell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2"/>
  <sheetViews>
    <sheetView workbookViewId="0">
      <selection activeCell="K13" sqref="K13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2.85546875" customWidth="1"/>
    <col min="10" max="10" width="17.28515625" customWidth="1"/>
    <col min="11" max="11" width="7.140625" customWidth="1"/>
    <col min="12" max="12" width="30.140625" customWidth="1"/>
    <col min="13" max="13" width="31.140625" customWidth="1"/>
    <col min="14" max="14" width="21.28515625" customWidth="1"/>
    <col min="15" max="15" width="22.28515625" customWidth="1"/>
    <col min="16" max="16" width="21.28515625" customWidth="1"/>
    <col min="17" max="17" width="22.28515625" customWidth="1"/>
    <col min="18" max="18" width="21.28515625" bestFit="1" customWidth="1"/>
    <col min="19" max="19" width="22.28515625" bestFit="1" customWidth="1"/>
  </cols>
  <sheetData>
    <row r="1" spans="1:15" x14ac:dyDescent="0.25">
      <c r="N1" s="16"/>
      <c r="O1" s="16"/>
    </row>
    <row r="2" spans="1:15" x14ac:dyDescent="0.25">
      <c r="N2" s="16"/>
      <c r="O2" s="16"/>
    </row>
    <row r="3" spans="1:15" x14ac:dyDescent="0.25">
      <c r="B3" s="19" t="s">
        <v>60</v>
      </c>
    </row>
    <row r="4" spans="1:15" x14ac:dyDescent="0.25">
      <c r="B4" t="s">
        <v>13</v>
      </c>
      <c r="F4" t="s">
        <v>62</v>
      </c>
      <c r="G4" t="s">
        <v>63</v>
      </c>
      <c r="H4" t="s">
        <v>12</v>
      </c>
      <c r="L4" t="s">
        <v>64</v>
      </c>
      <c r="M4" t="s">
        <v>65</v>
      </c>
      <c r="N4" t="s">
        <v>66</v>
      </c>
      <c r="O4" t="s">
        <v>67</v>
      </c>
    </row>
    <row r="5" spans="1:15" x14ac:dyDescent="0.25">
      <c r="B5" t="s">
        <v>61</v>
      </c>
      <c r="D5" t="s">
        <v>68</v>
      </c>
      <c r="H5" t="s">
        <v>61</v>
      </c>
      <c r="J5" t="s">
        <v>68</v>
      </c>
    </row>
    <row r="6" spans="1:15" x14ac:dyDescent="0.25">
      <c r="A6" s="19" t="s">
        <v>58</v>
      </c>
      <c r="B6" t="s">
        <v>10</v>
      </c>
      <c r="C6" t="s">
        <v>11</v>
      </c>
      <c r="D6" t="s">
        <v>10</v>
      </c>
      <c r="E6" t="s">
        <v>11</v>
      </c>
      <c r="H6" t="s">
        <v>10</v>
      </c>
      <c r="I6" t="s">
        <v>11</v>
      </c>
      <c r="J6" t="s">
        <v>10</v>
      </c>
      <c r="K6" t="s">
        <v>11</v>
      </c>
    </row>
    <row r="7" spans="1:15" x14ac:dyDescent="0.25">
      <c r="A7" s="20" t="s">
        <v>16</v>
      </c>
      <c r="B7" s="21"/>
      <c r="C7" s="21">
        <v>2</v>
      </c>
      <c r="D7" s="22">
        <v>0</v>
      </c>
      <c r="E7" s="22">
        <v>0.18181818181818182</v>
      </c>
      <c r="F7" s="21">
        <v>2</v>
      </c>
      <c r="G7" s="22">
        <v>0.18181818181818182</v>
      </c>
      <c r="H7" s="21"/>
      <c r="I7" s="21"/>
      <c r="J7" s="22">
        <v>0</v>
      </c>
      <c r="K7" s="22">
        <v>0</v>
      </c>
      <c r="L7" s="21"/>
      <c r="M7" s="22">
        <v>0</v>
      </c>
      <c r="N7" s="21">
        <v>2</v>
      </c>
      <c r="O7" s="22">
        <v>0.18181818181818182</v>
      </c>
    </row>
    <row r="8" spans="1:15" x14ac:dyDescent="0.25">
      <c r="A8" s="20" t="s">
        <v>15</v>
      </c>
      <c r="B8" s="21">
        <v>2</v>
      </c>
      <c r="C8" s="21">
        <v>1</v>
      </c>
      <c r="D8" s="22">
        <v>0.18181818181818182</v>
      </c>
      <c r="E8" s="22">
        <v>9.0909090909090912E-2</v>
      </c>
      <c r="F8" s="21">
        <v>3</v>
      </c>
      <c r="G8" s="22">
        <v>0.27272727272727271</v>
      </c>
      <c r="H8" s="21">
        <v>1</v>
      </c>
      <c r="I8" s="21"/>
      <c r="J8" s="22">
        <v>9.0909090909090912E-2</v>
      </c>
      <c r="K8" s="22">
        <v>0</v>
      </c>
      <c r="L8" s="21">
        <v>1</v>
      </c>
      <c r="M8" s="22">
        <v>9.0909090909090912E-2</v>
      </c>
      <c r="N8" s="21">
        <v>4</v>
      </c>
      <c r="O8" s="22">
        <v>0.36363636363636365</v>
      </c>
    </row>
    <row r="9" spans="1:15" x14ac:dyDescent="0.25">
      <c r="A9" s="20" t="s">
        <v>18</v>
      </c>
      <c r="B9" s="21"/>
      <c r="C9" s="21"/>
      <c r="D9" s="22">
        <v>0</v>
      </c>
      <c r="E9" s="22">
        <v>0</v>
      </c>
      <c r="F9" s="21"/>
      <c r="G9" s="22">
        <v>0</v>
      </c>
      <c r="H9" s="21">
        <v>1</v>
      </c>
      <c r="I9" s="21"/>
      <c r="J9" s="22">
        <v>9.0909090909090912E-2</v>
      </c>
      <c r="K9" s="22">
        <v>0</v>
      </c>
      <c r="L9" s="21">
        <v>1</v>
      </c>
      <c r="M9" s="22">
        <v>9.0909090909090912E-2</v>
      </c>
      <c r="N9" s="21">
        <v>1</v>
      </c>
      <c r="O9" s="22">
        <v>9.0909090909090912E-2</v>
      </c>
    </row>
    <row r="10" spans="1:15" x14ac:dyDescent="0.25">
      <c r="A10" s="20" t="s">
        <v>14</v>
      </c>
      <c r="B10" s="21"/>
      <c r="C10" s="21"/>
      <c r="D10" s="22">
        <v>0</v>
      </c>
      <c r="E10" s="22">
        <v>0</v>
      </c>
      <c r="F10" s="21"/>
      <c r="G10" s="22">
        <v>0</v>
      </c>
      <c r="H10" s="21">
        <v>1</v>
      </c>
      <c r="I10" s="21">
        <v>1</v>
      </c>
      <c r="J10" s="22">
        <v>9.0909090909090912E-2</v>
      </c>
      <c r="K10" s="22">
        <v>9.0909090909090912E-2</v>
      </c>
      <c r="L10" s="21">
        <v>2</v>
      </c>
      <c r="M10" s="22">
        <v>0.18181818181818182</v>
      </c>
      <c r="N10" s="21">
        <v>2</v>
      </c>
      <c r="O10" s="22">
        <v>0.18181818181818182</v>
      </c>
    </row>
    <row r="11" spans="1:15" x14ac:dyDescent="0.25">
      <c r="A11" s="20" t="s">
        <v>17</v>
      </c>
      <c r="B11" s="21"/>
      <c r="C11" s="21">
        <v>1</v>
      </c>
      <c r="D11" s="22">
        <v>0</v>
      </c>
      <c r="E11" s="22">
        <v>9.0909090909090912E-2</v>
      </c>
      <c r="F11" s="21">
        <v>1</v>
      </c>
      <c r="G11" s="22">
        <v>9.0909090909090912E-2</v>
      </c>
      <c r="H11" s="21"/>
      <c r="I11" s="21">
        <v>1</v>
      </c>
      <c r="J11" s="22">
        <v>0</v>
      </c>
      <c r="K11" s="22">
        <v>9.0909090909090912E-2</v>
      </c>
      <c r="L11" s="21">
        <v>1</v>
      </c>
      <c r="M11" s="22">
        <v>9.0909090909090912E-2</v>
      </c>
      <c r="N11" s="21">
        <v>2</v>
      </c>
      <c r="O11" s="22">
        <v>0.18181818181818182</v>
      </c>
    </row>
    <row r="12" spans="1:15" x14ac:dyDescent="0.25">
      <c r="A12" s="20" t="s">
        <v>59</v>
      </c>
      <c r="B12" s="21">
        <v>2</v>
      </c>
      <c r="C12" s="21">
        <v>4</v>
      </c>
      <c r="D12" s="22">
        <v>0.18181818181818182</v>
      </c>
      <c r="E12" s="22">
        <v>0.36363636363636365</v>
      </c>
      <c r="F12" s="21">
        <v>6</v>
      </c>
      <c r="G12" s="22">
        <v>0.54545454545454541</v>
      </c>
      <c r="H12" s="21">
        <v>3</v>
      </c>
      <c r="I12" s="21">
        <v>2</v>
      </c>
      <c r="J12" s="22">
        <v>0.27272727272727271</v>
      </c>
      <c r="K12" s="22">
        <v>0.18181818181818182</v>
      </c>
      <c r="L12" s="21">
        <v>5</v>
      </c>
      <c r="M12" s="22">
        <v>0.45454545454545453</v>
      </c>
      <c r="N12" s="21">
        <v>11</v>
      </c>
      <c r="O12" s="22">
        <v>1</v>
      </c>
    </row>
  </sheetData>
  <pageMargins left="0.7" right="0.7" top="0.75" bottom="0.75" header="0.3" footer="0.3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K36"/>
  <sheetViews>
    <sheetView workbookViewId="0"/>
  </sheetViews>
  <sheetFormatPr baseColWidth="10" defaultRowHeight="15" x14ac:dyDescent="0.25"/>
  <cols>
    <col min="1" max="1" width="0.140625" customWidth="1"/>
    <col min="5" max="5" width="11.28515625" customWidth="1"/>
  </cols>
  <sheetData>
    <row r="1" spans="2:11" ht="15.75" thickBot="1" x14ac:dyDescent="0.3">
      <c r="B1" s="113" t="s">
        <v>42</v>
      </c>
      <c r="C1" s="113"/>
      <c r="D1" s="113"/>
      <c r="E1" s="113"/>
      <c r="F1" s="113"/>
      <c r="G1" s="113" t="s">
        <v>43</v>
      </c>
      <c r="H1" s="113"/>
      <c r="I1" s="113"/>
      <c r="J1" s="113"/>
      <c r="K1" s="113"/>
    </row>
    <row r="2" spans="2:11" x14ac:dyDescent="0.25">
      <c r="B2" s="117"/>
      <c r="C2" s="118"/>
      <c r="D2" s="118"/>
      <c r="E2" s="118"/>
      <c r="F2" s="119"/>
      <c r="G2" s="117"/>
      <c r="H2" s="118"/>
      <c r="I2" s="118"/>
      <c r="J2" s="118"/>
      <c r="K2" s="119"/>
    </row>
    <row r="3" spans="2:11" x14ac:dyDescent="0.25">
      <c r="B3" s="120"/>
      <c r="C3" s="121"/>
      <c r="D3" s="121"/>
      <c r="E3" s="121"/>
      <c r="F3" s="122"/>
      <c r="G3" s="120"/>
      <c r="H3" s="121"/>
      <c r="I3" s="121"/>
      <c r="J3" s="121"/>
      <c r="K3" s="122"/>
    </row>
    <row r="4" spans="2:11" ht="15.75" thickBot="1" x14ac:dyDescent="0.3">
      <c r="B4" s="123"/>
      <c r="C4" s="124"/>
      <c r="D4" s="124"/>
      <c r="E4" s="124"/>
      <c r="F4" s="125"/>
      <c r="G4" s="123"/>
      <c r="H4" s="124"/>
      <c r="I4" s="124"/>
      <c r="J4" s="124"/>
      <c r="K4" s="125"/>
    </row>
    <row r="6" spans="2:11" ht="15.75" thickBot="1" x14ac:dyDescent="0.3">
      <c r="B6" s="132" t="s">
        <v>40</v>
      </c>
      <c r="C6" s="132"/>
      <c r="D6" s="132"/>
      <c r="E6" s="132"/>
      <c r="F6" s="132"/>
      <c r="G6" s="133" t="s">
        <v>41</v>
      </c>
      <c r="H6" s="133"/>
      <c r="I6" s="133"/>
      <c r="J6" s="133"/>
      <c r="K6" s="133"/>
    </row>
    <row r="7" spans="2:11" x14ac:dyDescent="0.25">
      <c r="B7" s="117"/>
      <c r="C7" s="118"/>
      <c r="D7" s="118"/>
      <c r="E7" s="118"/>
      <c r="F7" s="119"/>
      <c r="G7" s="117"/>
      <c r="H7" s="118"/>
      <c r="I7" s="118"/>
      <c r="J7" s="118"/>
      <c r="K7" s="119"/>
    </row>
    <row r="8" spans="2:11" ht="15.75" thickBot="1" x14ac:dyDescent="0.3">
      <c r="B8" s="123"/>
      <c r="C8" s="124"/>
      <c r="D8" s="124"/>
      <c r="E8" s="124"/>
      <c r="F8" s="125"/>
      <c r="G8" s="123"/>
      <c r="H8" s="124"/>
      <c r="I8" s="124"/>
      <c r="J8" s="124"/>
      <c r="K8" s="125"/>
    </row>
    <row r="9" spans="2:11" ht="15.75" thickBot="1" x14ac:dyDescent="0.3">
      <c r="B9" s="132" t="s">
        <v>39</v>
      </c>
      <c r="C9" s="132"/>
      <c r="D9" s="132"/>
      <c r="E9" s="132"/>
      <c r="F9" s="132"/>
      <c r="G9" s="116" t="s">
        <v>44</v>
      </c>
      <c r="H9" s="116"/>
      <c r="I9" s="116"/>
      <c r="J9" s="116"/>
      <c r="K9" s="116"/>
    </row>
    <row r="10" spans="2:11" x14ac:dyDescent="0.25">
      <c r="B10" s="126"/>
      <c r="C10" s="127"/>
      <c r="D10" s="127"/>
      <c r="E10" s="127"/>
      <c r="F10" s="128"/>
      <c r="G10" s="117"/>
      <c r="H10" s="118"/>
      <c r="I10" s="118"/>
      <c r="J10" s="118"/>
      <c r="K10" s="119"/>
    </row>
    <row r="11" spans="2:11" ht="15.75" thickBot="1" x14ac:dyDescent="0.3">
      <c r="B11" s="129"/>
      <c r="C11" s="130"/>
      <c r="D11" s="130"/>
      <c r="E11" s="130"/>
      <c r="F11" s="131"/>
      <c r="G11" s="123"/>
      <c r="H11" s="124"/>
      <c r="I11" s="124"/>
      <c r="J11" s="124"/>
      <c r="K11" s="125"/>
    </row>
    <row r="12" spans="2:11" ht="15.75" thickBot="1" x14ac:dyDescent="0.3">
      <c r="B12" s="132" t="s">
        <v>45</v>
      </c>
      <c r="C12" s="132"/>
      <c r="D12" s="132"/>
      <c r="E12" s="132"/>
      <c r="F12" s="132"/>
      <c r="G12" s="116" t="s">
        <v>46</v>
      </c>
      <c r="H12" s="116"/>
      <c r="I12" s="116"/>
      <c r="J12" s="116"/>
      <c r="K12" s="116"/>
    </row>
    <row r="13" spans="2:11" x14ac:dyDescent="0.25">
      <c r="B13" s="117"/>
      <c r="C13" s="118"/>
      <c r="D13" s="118"/>
      <c r="E13" s="118"/>
      <c r="F13" s="119"/>
      <c r="G13" s="117"/>
      <c r="H13" s="118"/>
      <c r="I13" s="118"/>
      <c r="J13" s="118"/>
      <c r="K13" s="119"/>
    </row>
    <row r="14" spans="2:11" ht="15.75" thickBot="1" x14ac:dyDescent="0.3">
      <c r="B14" s="123"/>
      <c r="C14" s="124"/>
      <c r="D14" s="124"/>
      <c r="E14" s="124"/>
      <c r="F14" s="125"/>
      <c r="G14" s="123"/>
      <c r="H14" s="124"/>
      <c r="I14" s="124"/>
      <c r="J14" s="124"/>
      <c r="K14" s="125"/>
    </row>
    <row r="15" spans="2:11" ht="15.75" thickBot="1" x14ac:dyDescent="0.3">
      <c r="B15" s="133" t="s">
        <v>47</v>
      </c>
      <c r="C15" s="133"/>
      <c r="D15" s="133"/>
      <c r="E15" s="133"/>
      <c r="F15" s="133"/>
      <c r="G15" s="116" t="s">
        <v>48</v>
      </c>
      <c r="H15" s="116"/>
      <c r="I15" s="116"/>
      <c r="J15" s="116"/>
      <c r="K15" s="116"/>
    </row>
    <row r="16" spans="2:11" x14ac:dyDescent="0.25">
      <c r="B16" s="117"/>
      <c r="C16" s="118"/>
      <c r="D16" s="118"/>
      <c r="E16" s="118"/>
      <c r="F16" s="119"/>
      <c r="G16" s="117"/>
      <c r="H16" s="118"/>
      <c r="I16" s="118"/>
      <c r="J16" s="118"/>
      <c r="K16" s="119"/>
    </row>
    <row r="17" spans="2:11" ht="15.75" thickBot="1" x14ac:dyDescent="0.3">
      <c r="B17" s="123"/>
      <c r="C17" s="124"/>
      <c r="D17" s="124"/>
      <c r="E17" s="124"/>
      <c r="F17" s="125"/>
      <c r="G17" s="123"/>
      <c r="H17" s="124"/>
      <c r="I17" s="124"/>
      <c r="J17" s="124"/>
      <c r="K17" s="125"/>
    </row>
    <row r="18" spans="2:11" ht="15.75" thickBot="1" x14ac:dyDescent="0.3">
      <c r="B18" s="116" t="s">
        <v>49</v>
      </c>
      <c r="C18" s="116"/>
      <c r="D18" s="116"/>
      <c r="E18" s="116"/>
      <c r="F18" s="116"/>
      <c r="G18" s="116" t="s">
        <v>50</v>
      </c>
      <c r="H18" s="116"/>
      <c r="I18" s="116"/>
      <c r="J18" s="116"/>
      <c r="K18" s="116"/>
    </row>
    <row r="19" spans="2:11" x14ac:dyDescent="0.25">
      <c r="B19" s="117"/>
      <c r="C19" s="118"/>
      <c r="D19" s="118"/>
      <c r="E19" s="118"/>
      <c r="F19" s="119"/>
      <c r="G19" s="117"/>
      <c r="H19" s="118"/>
      <c r="I19" s="118"/>
      <c r="J19" s="118"/>
      <c r="K19" s="119"/>
    </row>
    <row r="20" spans="2:11" ht="15.75" thickBot="1" x14ac:dyDescent="0.3">
      <c r="B20" s="123"/>
      <c r="C20" s="124"/>
      <c r="D20" s="124"/>
      <c r="E20" s="124"/>
      <c r="F20" s="125"/>
      <c r="G20" s="123"/>
      <c r="H20" s="124"/>
      <c r="I20" s="124"/>
      <c r="J20" s="124"/>
      <c r="K20" s="125"/>
    </row>
    <row r="21" spans="2:11" x14ac:dyDescent="0.25">
      <c r="B21" s="114" t="s">
        <v>52</v>
      </c>
      <c r="C21" s="114"/>
      <c r="D21" s="114"/>
      <c r="E21" s="114"/>
      <c r="F21" s="114"/>
      <c r="G21" s="114"/>
      <c r="H21" s="114"/>
      <c r="I21" s="114"/>
      <c r="J21" s="114"/>
      <c r="K21" s="114"/>
    </row>
    <row r="22" spans="2:11" x14ac:dyDescent="0.25">
      <c r="B22" s="115"/>
      <c r="C22" s="115"/>
      <c r="D22" s="115"/>
      <c r="E22" s="115"/>
      <c r="F22" s="115"/>
      <c r="G22" s="115"/>
      <c r="H22" s="115"/>
      <c r="I22" s="115"/>
      <c r="J22" s="115"/>
      <c r="K22" s="115"/>
    </row>
    <row r="23" spans="2:11" ht="15.75" thickBot="1" x14ac:dyDescent="0.3">
      <c r="B23" s="132" t="s">
        <v>51</v>
      </c>
      <c r="C23" s="132"/>
      <c r="D23" s="132"/>
      <c r="E23" s="132"/>
      <c r="F23" s="132"/>
      <c r="G23" s="132" t="s">
        <v>53</v>
      </c>
      <c r="H23" s="132"/>
      <c r="I23" s="132"/>
      <c r="J23" s="132"/>
      <c r="K23" s="132"/>
    </row>
    <row r="24" spans="2:11" x14ac:dyDescent="0.25">
      <c r="B24" s="117"/>
      <c r="C24" s="118"/>
      <c r="D24" s="118"/>
      <c r="E24" s="118"/>
      <c r="F24" s="119"/>
      <c r="G24" s="117"/>
      <c r="H24" s="118"/>
      <c r="I24" s="118"/>
      <c r="J24" s="118"/>
      <c r="K24" s="119"/>
    </row>
    <row r="25" spans="2:11" ht="15.75" thickBot="1" x14ac:dyDescent="0.3">
      <c r="B25" s="123"/>
      <c r="C25" s="124"/>
      <c r="D25" s="124"/>
      <c r="E25" s="124"/>
      <c r="F25" s="125"/>
      <c r="G25" s="123"/>
      <c r="H25" s="124"/>
      <c r="I25" s="124"/>
      <c r="J25" s="124"/>
      <c r="K25" s="125"/>
    </row>
    <row r="26" spans="2:11" ht="15.75" thickBot="1" x14ac:dyDescent="0.3">
      <c r="B26" s="116" t="s">
        <v>54</v>
      </c>
      <c r="C26" s="116"/>
      <c r="D26" s="116"/>
      <c r="E26" s="116"/>
      <c r="F26" s="116"/>
      <c r="G26" s="116" t="s">
        <v>55</v>
      </c>
      <c r="H26" s="116"/>
      <c r="I26" s="116"/>
      <c r="J26" s="116"/>
      <c r="K26" s="116"/>
    </row>
    <row r="27" spans="2:11" x14ac:dyDescent="0.25">
      <c r="B27" s="117"/>
      <c r="C27" s="118"/>
      <c r="D27" s="118"/>
      <c r="E27" s="118"/>
      <c r="F27" s="119"/>
      <c r="G27" s="117"/>
      <c r="H27" s="118"/>
      <c r="I27" s="118"/>
      <c r="J27" s="118"/>
      <c r="K27" s="119"/>
    </row>
    <row r="28" spans="2:11" ht="15.75" thickBot="1" x14ac:dyDescent="0.3">
      <c r="B28" s="123"/>
      <c r="C28" s="124"/>
      <c r="D28" s="124"/>
      <c r="E28" s="124"/>
      <c r="F28" s="125"/>
      <c r="G28" s="123"/>
      <c r="H28" s="124"/>
      <c r="I28" s="124"/>
      <c r="J28" s="124"/>
      <c r="K28" s="125"/>
    </row>
    <row r="29" spans="2:11" ht="15.75" thickBot="1" x14ac:dyDescent="0.3">
      <c r="B29" s="116" t="s">
        <v>56</v>
      </c>
      <c r="C29" s="116"/>
      <c r="D29" s="116"/>
      <c r="E29" s="116"/>
      <c r="F29" s="116"/>
      <c r="G29" s="116"/>
      <c r="H29" s="116"/>
      <c r="I29" s="116"/>
      <c r="J29" s="116"/>
      <c r="K29" s="116"/>
    </row>
    <row r="30" spans="2:11" x14ac:dyDescent="0.25">
      <c r="B30" s="117"/>
      <c r="C30" s="118"/>
      <c r="D30" s="118"/>
      <c r="E30" s="118"/>
      <c r="F30" s="119"/>
      <c r="G30" s="117"/>
      <c r="H30" s="118"/>
      <c r="I30" s="118"/>
      <c r="J30" s="118"/>
      <c r="K30" s="119"/>
    </row>
    <row r="31" spans="2:11" ht="15.75" thickBot="1" x14ac:dyDescent="0.3">
      <c r="B31" s="123"/>
      <c r="C31" s="124"/>
      <c r="D31" s="124"/>
      <c r="E31" s="124"/>
      <c r="F31" s="125"/>
      <c r="G31" s="123"/>
      <c r="H31" s="124"/>
      <c r="I31" s="124"/>
      <c r="J31" s="124"/>
      <c r="K31" s="125"/>
    </row>
    <row r="32" spans="2:11" ht="15.75" thickBot="1" x14ac:dyDescent="0.3">
      <c r="B32" s="116" t="s">
        <v>57</v>
      </c>
      <c r="C32" s="116"/>
      <c r="D32" s="116"/>
      <c r="E32" s="116"/>
      <c r="F32" s="116"/>
      <c r="G32" s="116"/>
      <c r="H32" s="116"/>
      <c r="I32" s="116"/>
      <c r="J32" s="116"/>
      <c r="K32" s="116"/>
    </row>
    <row r="33" spans="2:11" x14ac:dyDescent="0.25">
      <c r="B33" s="117"/>
      <c r="C33" s="118"/>
      <c r="D33" s="118"/>
      <c r="E33" s="118"/>
      <c r="F33" s="118"/>
      <c r="G33" s="118"/>
      <c r="H33" s="118"/>
      <c r="I33" s="118"/>
      <c r="J33" s="118"/>
      <c r="K33" s="119"/>
    </row>
    <row r="34" spans="2:11" x14ac:dyDescent="0.25">
      <c r="B34" s="120"/>
      <c r="C34" s="121"/>
      <c r="D34" s="121"/>
      <c r="E34" s="121"/>
      <c r="F34" s="121"/>
      <c r="G34" s="121"/>
      <c r="H34" s="121"/>
      <c r="I34" s="121"/>
      <c r="J34" s="121"/>
      <c r="K34" s="122"/>
    </row>
    <row r="35" spans="2:11" x14ac:dyDescent="0.25">
      <c r="B35" s="120"/>
      <c r="C35" s="121"/>
      <c r="D35" s="121"/>
      <c r="E35" s="121"/>
      <c r="F35" s="121"/>
      <c r="G35" s="121"/>
      <c r="H35" s="121"/>
      <c r="I35" s="121"/>
      <c r="J35" s="121"/>
      <c r="K35" s="122"/>
    </row>
    <row r="36" spans="2:11" ht="15.75" thickBot="1" x14ac:dyDescent="0.3">
      <c r="B36" s="123"/>
      <c r="C36" s="124"/>
      <c r="D36" s="124"/>
      <c r="E36" s="124"/>
      <c r="F36" s="124"/>
      <c r="G36" s="124"/>
      <c r="H36" s="124"/>
      <c r="I36" s="124"/>
      <c r="J36" s="124"/>
      <c r="K36" s="125"/>
    </row>
  </sheetData>
  <mergeCells count="38">
    <mergeCell ref="G10:K11"/>
    <mergeCell ref="G9:K9"/>
    <mergeCell ref="B6:F6"/>
    <mergeCell ref="B2:F4"/>
    <mergeCell ref="G7:K8"/>
    <mergeCell ref="G6:K6"/>
    <mergeCell ref="G2:K4"/>
    <mergeCell ref="G13:K14"/>
    <mergeCell ref="G12:K12"/>
    <mergeCell ref="G15:K15"/>
    <mergeCell ref="G16:K17"/>
    <mergeCell ref="B15:F15"/>
    <mergeCell ref="B16:F17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</mergeCells>
  <pageMargins left="0.23622047244094491" right="0.23622047244094491" top="1.55" bottom="0.35433070866141736" header="0.31496062992125984" footer="0.31496062992125984"/>
  <pageSetup paperSize="9" scale="86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K36"/>
  <sheetViews>
    <sheetView workbookViewId="0">
      <selection activeCell="N9" sqref="N9"/>
    </sheetView>
  </sheetViews>
  <sheetFormatPr baseColWidth="10" defaultRowHeight="15" x14ac:dyDescent="0.25"/>
  <cols>
    <col min="1" max="1" width="0.140625" customWidth="1"/>
    <col min="5" max="5" width="11.28515625" customWidth="1"/>
  </cols>
  <sheetData>
    <row r="1" spans="2:11" ht="15.75" thickBot="1" x14ac:dyDescent="0.3">
      <c r="B1" s="113" t="s">
        <v>42</v>
      </c>
      <c r="C1" s="113"/>
      <c r="D1" s="113"/>
      <c r="E1" s="113"/>
      <c r="F1" s="113"/>
      <c r="G1" s="113" t="s">
        <v>43</v>
      </c>
      <c r="H1" s="113"/>
      <c r="I1" s="113"/>
      <c r="J1" s="113"/>
      <c r="K1" s="113"/>
    </row>
    <row r="2" spans="2:11" x14ac:dyDescent="0.25">
      <c r="B2" s="117"/>
      <c r="C2" s="118"/>
      <c r="D2" s="118"/>
      <c r="E2" s="118"/>
      <c r="F2" s="119"/>
      <c r="G2" s="117"/>
      <c r="H2" s="118"/>
      <c r="I2" s="118"/>
      <c r="J2" s="118"/>
      <c r="K2" s="119"/>
    </row>
    <row r="3" spans="2:11" x14ac:dyDescent="0.25">
      <c r="B3" s="120"/>
      <c r="C3" s="121"/>
      <c r="D3" s="121"/>
      <c r="E3" s="121"/>
      <c r="F3" s="122"/>
      <c r="G3" s="120"/>
      <c r="H3" s="121"/>
      <c r="I3" s="121"/>
      <c r="J3" s="121"/>
      <c r="K3" s="122"/>
    </row>
    <row r="4" spans="2:11" ht="15.75" thickBot="1" x14ac:dyDescent="0.3">
      <c r="B4" s="123"/>
      <c r="C4" s="124"/>
      <c r="D4" s="124"/>
      <c r="E4" s="124"/>
      <c r="F4" s="125"/>
      <c r="G4" s="123"/>
      <c r="H4" s="124"/>
      <c r="I4" s="124"/>
      <c r="J4" s="124"/>
      <c r="K4" s="125"/>
    </row>
    <row r="6" spans="2:11" ht="15.75" thickBot="1" x14ac:dyDescent="0.3">
      <c r="B6" s="132" t="s">
        <v>40</v>
      </c>
      <c r="C6" s="132"/>
      <c r="D6" s="132"/>
      <c r="E6" s="132"/>
      <c r="F6" s="132"/>
      <c r="G6" s="133" t="s">
        <v>41</v>
      </c>
      <c r="H6" s="133"/>
      <c r="I6" s="133"/>
      <c r="J6" s="133"/>
      <c r="K6" s="133"/>
    </row>
    <row r="7" spans="2:11" x14ac:dyDescent="0.25">
      <c r="B7" s="117"/>
      <c r="C7" s="118"/>
      <c r="D7" s="118"/>
      <c r="E7" s="118"/>
      <c r="F7" s="119"/>
      <c r="G7" s="117"/>
      <c r="H7" s="118"/>
      <c r="I7" s="118"/>
      <c r="J7" s="118"/>
      <c r="K7" s="119"/>
    </row>
    <row r="8" spans="2:11" ht="15.75" thickBot="1" x14ac:dyDescent="0.3">
      <c r="B8" s="123"/>
      <c r="C8" s="124"/>
      <c r="D8" s="124"/>
      <c r="E8" s="124"/>
      <c r="F8" s="125"/>
      <c r="G8" s="123"/>
      <c r="H8" s="124"/>
      <c r="I8" s="124"/>
      <c r="J8" s="124"/>
      <c r="K8" s="125"/>
    </row>
    <row r="9" spans="2:11" ht="15.75" thickBot="1" x14ac:dyDescent="0.3">
      <c r="B9" s="132" t="s">
        <v>39</v>
      </c>
      <c r="C9" s="132"/>
      <c r="D9" s="132"/>
      <c r="E9" s="132"/>
      <c r="F9" s="132"/>
      <c r="G9" s="116" t="s">
        <v>44</v>
      </c>
      <c r="H9" s="116"/>
      <c r="I9" s="116"/>
      <c r="J9" s="116"/>
      <c r="K9" s="116"/>
    </row>
    <row r="10" spans="2:11" x14ac:dyDescent="0.25">
      <c r="B10" s="126"/>
      <c r="C10" s="127"/>
      <c r="D10" s="127"/>
      <c r="E10" s="127"/>
      <c r="F10" s="128"/>
      <c r="G10" s="117"/>
      <c r="H10" s="118"/>
      <c r="I10" s="118"/>
      <c r="J10" s="118"/>
      <c r="K10" s="119"/>
    </row>
    <row r="11" spans="2:11" ht="15.75" thickBot="1" x14ac:dyDescent="0.3">
      <c r="B11" s="129"/>
      <c r="C11" s="130"/>
      <c r="D11" s="130"/>
      <c r="E11" s="130"/>
      <c r="F11" s="131"/>
      <c r="G11" s="123"/>
      <c r="H11" s="124"/>
      <c r="I11" s="124"/>
      <c r="J11" s="124"/>
      <c r="K11" s="125"/>
    </row>
    <row r="12" spans="2:11" ht="15.75" thickBot="1" x14ac:dyDescent="0.3">
      <c r="B12" s="132" t="s">
        <v>45</v>
      </c>
      <c r="C12" s="132"/>
      <c r="D12" s="132"/>
      <c r="E12" s="132"/>
      <c r="F12" s="132"/>
      <c r="G12" s="116" t="s">
        <v>46</v>
      </c>
      <c r="H12" s="116"/>
      <c r="I12" s="116"/>
      <c r="J12" s="116"/>
      <c r="K12" s="116"/>
    </row>
    <row r="13" spans="2:11" x14ac:dyDescent="0.25">
      <c r="B13" s="117"/>
      <c r="C13" s="118"/>
      <c r="D13" s="118"/>
      <c r="E13" s="118"/>
      <c r="F13" s="119"/>
      <c r="G13" s="117"/>
      <c r="H13" s="118"/>
      <c r="I13" s="118"/>
      <c r="J13" s="118"/>
      <c r="K13" s="119"/>
    </row>
    <row r="14" spans="2:11" ht="15.75" thickBot="1" x14ac:dyDescent="0.3">
      <c r="B14" s="123"/>
      <c r="C14" s="124"/>
      <c r="D14" s="124"/>
      <c r="E14" s="124"/>
      <c r="F14" s="125"/>
      <c r="G14" s="123"/>
      <c r="H14" s="124"/>
      <c r="I14" s="124"/>
      <c r="J14" s="124"/>
      <c r="K14" s="125"/>
    </row>
    <row r="15" spans="2:11" ht="15.75" thickBot="1" x14ac:dyDescent="0.3">
      <c r="B15" s="133" t="s">
        <v>47</v>
      </c>
      <c r="C15" s="133"/>
      <c r="D15" s="133"/>
      <c r="E15" s="133"/>
      <c r="F15" s="133"/>
      <c r="G15" s="116" t="s">
        <v>48</v>
      </c>
      <c r="H15" s="116"/>
      <c r="I15" s="116"/>
      <c r="J15" s="116"/>
      <c r="K15" s="116"/>
    </row>
    <row r="16" spans="2:11" x14ac:dyDescent="0.25">
      <c r="B16" s="117"/>
      <c r="C16" s="118"/>
      <c r="D16" s="118"/>
      <c r="E16" s="118"/>
      <c r="F16" s="119"/>
      <c r="G16" s="117"/>
      <c r="H16" s="118"/>
      <c r="I16" s="118"/>
      <c r="J16" s="118"/>
      <c r="K16" s="119"/>
    </row>
    <row r="17" spans="2:11" ht="15.75" thickBot="1" x14ac:dyDescent="0.3">
      <c r="B17" s="123"/>
      <c r="C17" s="124"/>
      <c r="D17" s="124"/>
      <c r="E17" s="124"/>
      <c r="F17" s="125"/>
      <c r="G17" s="123"/>
      <c r="H17" s="124"/>
      <c r="I17" s="124"/>
      <c r="J17" s="124"/>
      <c r="K17" s="125"/>
    </row>
    <row r="18" spans="2:11" ht="15.75" thickBot="1" x14ac:dyDescent="0.3">
      <c r="B18" s="116" t="s">
        <v>49</v>
      </c>
      <c r="C18" s="116"/>
      <c r="D18" s="116"/>
      <c r="E18" s="116"/>
      <c r="F18" s="116"/>
      <c r="G18" s="116" t="s">
        <v>50</v>
      </c>
      <c r="H18" s="116"/>
      <c r="I18" s="116"/>
      <c r="J18" s="116"/>
      <c r="K18" s="116"/>
    </row>
    <row r="19" spans="2:11" x14ac:dyDescent="0.25">
      <c r="B19" s="117"/>
      <c r="C19" s="118"/>
      <c r="D19" s="118"/>
      <c r="E19" s="118"/>
      <c r="F19" s="119"/>
      <c r="G19" s="117"/>
      <c r="H19" s="118"/>
      <c r="I19" s="118"/>
      <c r="J19" s="118"/>
      <c r="K19" s="119"/>
    </row>
    <row r="20" spans="2:11" ht="15.75" thickBot="1" x14ac:dyDescent="0.3">
      <c r="B20" s="123"/>
      <c r="C20" s="124"/>
      <c r="D20" s="124"/>
      <c r="E20" s="124"/>
      <c r="F20" s="125"/>
      <c r="G20" s="123"/>
      <c r="H20" s="124"/>
      <c r="I20" s="124"/>
      <c r="J20" s="124"/>
      <c r="K20" s="125"/>
    </row>
    <row r="21" spans="2:11" x14ac:dyDescent="0.25">
      <c r="B21" s="114" t="s">
        <v>52</v>
      </c>
      <c r="C21" s="114"/>
      <c r="D21" s="114"/>
      <c r="E21" s="114"/>
      <c r="F21" s="114"/>
      <c r="G21" s="114"/>
      <c r="H21" s="114"/>
      <c r="I21" s="114"/>
      <c r="J21" s="114"/>
      <c r="K21" s="114"/>
    </row>
    <row r="22" spans="2:11" x14ac:dyDescent="0.25">
      <c r="B22" s="115"/>
      <c r="C22" s="115"/>
      <c r="D22" s="115"/>
      <c r="E22" s="115"/>
      <c r="F22" s="115"/>
      <c r="G22" s="115"/>
      <c r="H22" s="115"/>
      <c r="I22" s="115"/>
      <c r="J22" s="115"/>
      <c r="K22" s="115"/>
    </row>
    <row r="23" spans="2:11" ht="15.75" thickBot="1" x14ac:dyDescent="0.3">
      <c r="B23" s="132" t="s">
        <v>51</v>
      </c>
      <c r="C23" s="132"/>
      <c r="D23" s="132"/>
      <c r="E23" s="132"/>
      <c r="F23" s="132"/>
      <c r="G23" s="132" t="s">
        <v>53</v>
      </c>
      <c r="H23" s="132"/>
      <c r="I23" s="132"/>
      <c r="J23" s="132"/>
      <c r="K23" s="132"/>
    </row>
    <row r="24" spans="2:11" x14ac:dyDescent="0.25">
      <c r="B24" s="117"/>
      <c r="C24" s="118"/>
      <c r="D24" s="118"/>
      <c r="E24" s="118"/>
      <c r="F24" s="119"/>
      <c r="G24" s="117"/>
      <c r="H24" s="118"/>
      <c r="I24" s="118"/>
      <c r="J24" s="118"/>
      <c r="K24" s="119"/>
    </row>
    <row r="25" spans="2:11" ht="15.75" thickBot="1" x14ac:dyDescent="0.3">
      <c r="B25" s="123"/>
      <c r="C25" s="124"/>
      <c r="D25" s="124"/>
      <c r="E25" s="124"/>
      <c r="F25" s="125"/>
      <c r="G25" s="123"/>
      <c r="H25" s="124"/>
      <c r="I25" s="124"/>
      <c r="J25" s="124"/>
      <c r="K25" s="125"/>
    </row>
    <row r="26" spans="2:11" ht="15.75" thickBot="1" x14ac:dyDescent="0.3">
      <c r="B26" s="116" t="s">
        <v>54</v>
      </c>
      <c r="C26" s="116"/>
      <c r="D26" s="116"/>
      <c r="E26" s="116"/>
      <c r="F26" s="116"/>
      <c r="G26" s="116" t="s">
        <v>55</v>
      </c>
      <c r="H26" s="116"/>
      <c r="I26" s="116"/>
      <c r="J26" s="116"/>
      <c r="K26" s="116"/>
    </row>
    <row r="27" spans="2:11" x14ac:dyDescent="0.25">
      <c r="B27" s="117"/>
      <c r="C27" s="118"/>
      <c r="D27" s="118"/>
      <c r="E27" s="118"/>
      <c r="F27" s="119"/>
      <c r="G27" s="117"/>
      <c r="H27" s="118"/>
      <c r="I27" s="118"/>
      <c r="J27" s="118"/>
      <c r="K27" s="119"/>
    </row>
    <row r="28" spans="2:11" ht="15.75" thickBot="1" x14ac:dyDescent="0.3">
      <c r="B28" s="123"/>
      <c r="C28" s="124"/>
      <c r="D28" s="124"/>
      <c r="E28" s="124"/>
      <c r="F28" s="125"/>
      <c r="G28" s="123"/>
      <c r="H28" s="124"/>
      <c r="I28" s="124"/>
      <c r="J28" s="124"/>
      <c r="K28" s="125"/>
    </row>
    <row r="29" spans="2:11" ht="15.75" thickBot="1" x14ac:dyDescent="0.3">
      <c r="B29" s="116" t="s">
        <v>56</v>
      </c>
      <c r="C29" s="116"/>
      <c r="D29" s="116"/>
      <c r="E29" s="116"/>
      <c r="F29" s="116"/>
      <c r="G29" s="116"/>
      <c r="H29" s="116"/>
      <c r="I29" s="116"/>
      <c r="J29" s="116"/>
      <c r="K29" s="116"/>
    </row>
    <row r="30" spans="2:11" x14ac:dyDescent="0.25">
      <c r="B30" s="117"/>
      <c r="C30" s="118"/>
      <c r="D30" s="118"/>
      <c r="E30" s="118"/>
      <c r="F30" s="119"/>
      <c r="G30" s="117"/>
      <c r="H30" s="118"/>
      <c r="I30" s="118"/>
      <c r="J30" s="118"/>
      <c r="K30" s="119"/>
    </row>
    <row r="31" spans="2:11" ht="15.75" thickBot="1" x14ac:dyDescent="0.3">
      <c r="B31" s="123"/>
      <c r="C31" s="124"/>
      <c r="D31" s="124"/>
      <c r="E31" s="124"/>
      <c r="F31" s="125"/>
      <c r="G31" s="123"/>
      <c r="H31" s="124"/>
      <c r="I31" s="124"/>
      <c r="J31" s="124"/>
      <c r="K31" s="125"/>
    </row>
    <row r="32" spans="2:11" ht="15.75" thickBot="1" x14ac:dyDescent="0.3">
      <c r="B32" s="116" t="s">
        <v>57</v>
      </c>
      <c r="C32" s="116"/>
      <c r="D32" s="116"/>
      <c r="E32" s="116"/>
      <c r="F32" s="116"/>
      <c r="G32" s="116"/>
      <c r="H32" s="116"/>
      <c r="I32" s="116"/>
      <c r="J32" s="116"/>
      <c r="K32" s="116"/>
    </row>
    <row r="33" spans="2:11" x14ac:dyDescent="0.25">
      <c r="B33" s="117"/>
      <c r="C33" s="118"/>
      <c r="D33" s="118"/>
      <c r="E33" s="118"/>
      <c r="F33" s="118"/>
      <c r="G33" s="118"/>
      <c r="H33" s="118"/>
      <c r="I33" s="118"/>
      <c r="J33" s="118"/>
      <c r="K33" s="119"/>
    </row>
    <row r="34" spans="2:11" x14ac:dyDescent="0.25">
      <c r="B34" s="120"/>
      <c r="C34" s="121"/>
      <c r="D34" s="121"/>
      <c r="E34" s="121"/>
      <c r="F34" s="121"/>
      <c r="G34" s="121"/>
      <c r="H34" s="121"/>
      <c r="I34" s="121"/>
      <c r="J34" s="121"/>
      <c r="K34" s="122"/>
    </row>
    <row r="35" spans="2:11" x14ac:dyDescent="0.25">
      <c r="B35" s="120"/>
      <c r="C35" s="121"/>
      <c r="D35" s="121"/>
      <c r="E35" s="121"/>
      <c r="F35" s="121"/>
      <c r="G35" s="121"/>
      <c r="H35" s="121"/>
      <c r="I35" s="121"/>
      <c r="J35" s="121"/>
      <c r="K35" s="122"/>
    </row>
    <row r="36" spans="2:11" ht="15.75" thickBot="1" x14ac:dyDescent="0.3">
      <c r="B36" s="123"/>
      <c r="C36" s="124"/>
      <c r="D36" s="124"/>
      <c r="E36" s="124"/>
      <c r="F36" s="124"/>
      <c r="G36" s="124"/>
      <c r="H36" s="124"/>
      <c r="I36" s="124"/>
      <c r="J36" s="124"/>
      <c r="K36" s="125"/>
    </row>
  </sheetData>
  <mergeCells count="38">
    <mergeCell ref="B1:F1"/>
    <mergeCell ref="G1:K1"/>
    <mergeCell ref="B2:F4"/>
    <mergeCell ref="G2:K4"/>
    <mergeCell ref="B6:F6"/>
    <mergeCell ref="G6:K6"/>
    <mergeCell ref="B7:F8"/>
    <mergeCell ref="G7:K8"/>
    <mergeCell ref="B9:F9"/>
    <mergeCell ref="G9:K9"/>
    <mergeCell ref="B10:F11"/>
    <mergeCell ref="G10:K11"/>
    <mergeCell ref="B12:F12"/>
    <mergeCell ref="G12:K12"/>
    <mergeCell ref="B13:F14"/>
    <mergeCell ref="G13:K14"/>
    <mergeCell ref="B15:F15"/>
    <mergeCell ref="G15:K15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33:K36"/>
    <mergeCell ref="B27:F28"/>
    <mergeCell ref="G27:K28"/>
    <mergeCell ref="B29:K29"/>
    <mergeCell ref="B30:F31"/>
    <mergeCell ref="G30:K31"/>
    <mergeCell ref="B32:K3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3</vt:i4>
      </vt:variant>
    </vt:vector>
  </HeadingPairs>
  <TitlesOfParts>
    <vt:vector size="28" baseType="lpstr">
      <vt:lpstr>TCD pyramide age</vt:lpstr>
      <vt:lpstr>pyramide des ages par sexe</vt:lpstr>
      <vt:lpstr>tcd pyramide anciennete</vt:lpstr>
      <vt:lpstr>sommaire</vt:lpstr>
      <vt:lpstr>pyramide ancienneté par sexe</vt:lpstr>
      <vt:lpstr>base de données</vt:lpstr>
      <vt:lpstr>synthése de l' effectif 2 </vt:lpstr>
      <vt:lpstr>répartition par fonction</vt:lpstr>
      <vt:lpstr>ancienneté moyenne par sexe</vt:lpstr>
      <vt:lpstr>moyenne d'age par sexe</vt:lpstr>
      <vt:lpstr>répartition hom fem garage</vt:lpstr>
      <vt:lpstr>répartition hom fem chauffeur</vt:lpstr>
      <vt:lpstr>Feuil6</vt:lpstr>
      <vt:lpstr>graphique </vt:lpstr>
      <vt:lpstr>repartition hom fem directeur</vt:lpstr>
      <vt:lpstr>répartition hom fem quai</vt:lpstr>
      <vt:lpstr>répartition hom fem administrat</vt:lpstr>
      <vt:lpstr>répartition hom fem 1er colleg</vt:lpstr>
      <vt:lpstr>répartition hom fem 2eme colleg</vt:lpstr>
      <vt:lpstr>répartition entre les colleges</vt:lpstr>
      <vt:lpstr>répatition  femmes hommes effec</vt:lpstr>
      <vt:lpstr>anniversaire a souhaiter</vt:lpstr>
      <vt:lpstr>Synthèse de l'effectif</vt:lpstr>
      <vt:lpstr>fiche individuelle par personne</vt:lpstr>
      <vt:lpstr>fiche individuelle vierge a rem</vt:lpstr>
      <vt:lpstr>EMPLOI</vt:lpstr>
      <vt:lpstr>NIVEAU</vt:lpstr>
      <vt:lpstr>SEX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2020-01-27T12:20:59Z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