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64011"/>
  <mc:AlternateContent xmlns:mc="http://schemas.openxmlformats.org/markup-compatibility/2006">
    <mc:Choice Requires="x15">
      <x15ac:absPath xmlns:x15ac="http://schemas.microsoft.com/office/spreadsheetml/2010/11/ac" url="E:\D sur MJ\CSE\Mandats RH\Journée Porte ouverte\2018\"/>
    </mc:Choice>
  </mc:AlternateContent>
  <bookViews>
    <workbookView xWindow="0" yWindow="0" windowWidth="19200" windowHeight="7032"/>
  </bookViews>
  <sheets>
    <sheet name="Feuil1" sheetId="1" r:id="rId1"/>
  </sheets>
  <definedNames>
    <definedName name="Activités">#REF!</definedName>
    <definedName name="Codes">Feuil1!$AA$3:$AD$3</definedName>
    <definedName name="CodesLocaux">Feuil1!$AA$12:$AD$12</definedName>
    <definedName name="Heures">TabHeures[Heures]</definedName>
    <definedName name="ListeHeures">Feuil1!$AA$4:$AD$11</definedName>
    <definedName name="ListeLocaux">Feuil1!$AA$13:$AD$20</definedName>
    <definedName name="Locaux">TabLocaux[Locaux]</definedName>
    <definedName name="SousListeHeures">Feuil1!$AA$4:$AA$11</definedName>
    <definedName name="SousListeLocaux">Feuil1!$AA$13:$AA$20</definedName>
  </definedNames>
  <calcPr calcId="162913"/>
  <pivotCaches>
    <pivotCache cacheId="13" r:id="rId2"/>
  </pivotCaches>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8" i="1" l="1"/>
  <c r="C18" i="1"/>
  <c r="C14" i="1"/>
  <c r="C26" i="1"/>
  <c r="C30" i="1"/>
  <c r="C10" i="1"/>
  <c r="C6" i="1"/>
  <c r="C42" i="1"/>
  <c r="C34" i="1"/>
  <c r="C22" i="1"/>
  <c r="C37" i="1"/>
  <c r="C17" i="1"/>
  <c r="C13" i="1"/>
  <c r="C25" i="1"/>
  <c r="C29" i="1"/>
  <c r="C9" i="1"/>
  <c r="C5" i="1"/>
  <c r="C41" i="1"/>
  <c r="C33" i="1"/>
  <c r="C21" i="1"/>
  <c r="C36" i="1"/>
  <c r="C16" i="1"/>
  <c r="C12" i="1"/>
  <c r="C24" i="1"/>
  <c r="C28" i="1"/>
  <c r="C8" i="1"/>
  <c r="C4" i="1"/>
  <c r="C40" i="1"/>
  <c r="C32" i="1"/>
  <c r="C20" i="1"/>
  <c r="C35" i="1"/>
  <c r="C15" i="1"/>
  <c r="C11" i="1"/>
  <c r="C23" i="1"/>
  <c r="C27" i="1"/>
  <c r="C7" i="1"/>
  <c r="C3" i="1"/>
  <c r="C39" i="1"/>
  <c r="C31" i="1"/>
  <c r="C19" i="1"/>
  <c r="G11" i="1" l="1"/>
  <c r="G19" i="1"/>
  <c r="G7" i="1"/>
  <c r="G15" i="1"/>
  <c r="G40" i="1"/>
  <c r="G24" i="1"/>
  <c r="G21" i="1"/>
  <c r="G9" i="1"/>
  <c r="G17" i="1"/>
  <c r="G42" i="1"/>
  <c r="G26" i="1"/>
  <c r="G31" i="1"/>
  <c r="G35" i="1"/>
  <c r="G4" i="1"/>
  <c r="G12" i="1"/>
  <c r="G33" i="1"/>
  <c r="G29" i="1"/>
  <c r="G37" i="1"/>
  <c r="G6" i="1"/>
  <c r="G14" i="1"/>
  <c r="G27" i="1"/>
  <c r="G39" i="1"/>
  <c r="G23" i="1"/>
  <c r="G20" i="1"/>
  <c r="G8" i="1"/>
  <c r="G16" i="1"/>
  <c r="G41" i="1"/>
  <c r="G25" i="1"/>
  <c r="G22" i="1"/>
  <c r="G10" i="1"/>
  <c r="G18" i="1"/>
  <c r="G3" i="1"/>
  <c r="G32" i="1"/>
  <c r="G28" i="1"/>
  <c r="G36" i="1"/>
  <c r="G5" i="1"/>
  <c r="G13" i="1"/>
  <c r="G34" i="1"/>
  <c r="G30" i="1"/>
  <c r="G38" i="1"/>
  <c r="AB12" i="1"/>
  <c r="AC12" i="1"/>
  <c r="AD12" i="1"/>
  <c r="AA12" i="1"/>
  <c r="D11" i="1" s="1"/>
  <c r="D3" i="1" l="1"/>
  <c r="F11" i="1"/>
  <c r="D38" i="1"/>
  <c r="D34" i="1"/>
  <c r="D5" i="1"/>
  <c r="D28" i="1"/>
  <c r="D10" i="1"/>
  <c r="D25" i="1"/>
  <c r="D16" i="1"/>
  <c r="D20" i="1"/>
  <c r="D39" i="1"/>
  <c r="D14" i="1"/>
  <c r="D37" i="1"/>
  <c r="D33" i="1"/>
  <c r="D4" i="1"/>
  <c r="D31" i="1"/>
  <c r="D42" i="1"/>
  <c r="D9" i="1"/>
  <c r="D24" i="1"/>
  <c r="D15" i="1"/>
  <c r="D19" i="1"/>
  <c r="D30" i="1"/>
  <c r="D13" i="1"/>
  <c r="D36" i="1"/>
  <c r="D32" i="1"/>
  <c r="D18" i="1"/>
  <c r="D22" i="1"/>
  <c r="D41" i="1"/>
  <c r="D8" i="1"/>
  <c r="D23" i="1"/>
  <c r="D27" i="1"/>
  <c r="D6" i="1"/>
  <c r="D29" i="1"/>
  <c r="D12" i="1"/>
  <c r="D35" i="1"/>
  <c r="D26" i="1"/>
  <c r="D17" i="1"/>
  <c r="D21" i="1"/>
  <c r="D40" i="1"/>
  <c r="D7" i="1"/>
  <c r="F35" i="1" l="1"/>
  <c r="F27" i="1"/>
  <c r="F22" i="1"/>
  <c r="F13" i="1"/>
  <c r="F24" i="1"/>
  <c r="F4" i="1"/>
  <c r="F39" i="1"/>
  <c r="F10" i="1"/>
  <c r="F34" i="1"/>
  <c r="F40" i="1"/>
  <c r="F21" i="1"/>
  <c r="F12" i="1"/>
  <c r="F23" i="1"/>
  <c r="F18" i="1"/>
  <c r="F30" i="1"/>
  <c r="F9" i="1"/>
  <c r="F33" i="1"/>
  <c r="F20" i="1"/>
  <c r="F3" i="1"/>
  <c r="F38" i="1"/>
  <c r="F17" i="1"/>
  <c r="F29" i="1"/>
  <c r="F8" i="1"/>
  <c r="F32" i="1"/>
  <c r="F19" i="1"/>
  <c r="F42" i="1"/>
  <c r="F37" i="1"/>
  <c r="F16" i="1"/>
  <c r="F28" i="1"/>
  <c r="F7" i="1"/>
  <c r="F26" i="1"/>
  <c r="F6" i="1"/>
  <c r="F41" i="1"/>
  <c r="F36" i="1"/>
  <c r="F15" i="1"/>
  <c r="F31" i="1"/>
  <c r="F14" i="1"/>
  <c r="F25" i="1"/>
  <c r="F5" i="1"/>
  <c r="E4" i="1"/>
  <c r="E29" i="1"/>
  <c r="E30" i="1"/>
  <c r="E32" i="1"/>
  <c r="E11" i="1"/>
  <c r="E33" i="1"/>
  <c r="E20" i="1"/>
  <c r="E23" i="1"/>
  <c r="E3" i="1"/>
  <c r="E19" i="1"/>
  <c r="E14" i="1"/>
  <c r="E5" i="1"/>
  <c r="E40" i="1"/>
  <c r="E31" i="1"/>
  <c r="H20" i="1"/>
  <c r="I20" i="1"/>
  <c r="E26" i="1"/>
  <c r="H14" i="1"/>
  <c r="I14" i="1"/>
  <c r="E27" i="1"/>
  <c r="E7" i="1"/>
  <c r="I7" i="1"/>
  <c r="H7" i="1"/>
  <c r="H4" i="1"/>
  <c r="I4" i="1"/>
  <c r="H33" i="1"/>
  <c r="I33" i="1"/>
  <c r="H9" i="1"/>
  <c r="I9" i="1"/>
  <c r="E9" i="1"/>
  <c r="E24" i="1"/>
  <c r="I24" i="1"/>
  <c r="H24" i="1"/>
  <c r="E8" i="1"/>
  <c r="H6" i="1"/>
  <c r="I6" i="1"/>
  <c r="E6" i="1"/>
  <c r="H16" i="1"/>
  <c r="I16" i="1"/>
  <c r="E16" i="1"/>
  <c r="H8" i="1"/>
  <c r="I8" i="1"/>
  <c r="E41" i="1"/>
  <c r="E34" i="1"/>
  <c r="E38" i="1"/>
  <c r="I38" i="1"/>
  <c r="H38" i="1"/>
  <c r="E42" i="1"/>
  <c r="E10" i="1"/>
  <c r="E35" i="1"/>
  <c r="I35" i="1"/>
  <c r="H35" i="1"/>
  <c r="E39" i="1"/>
  <c r="E28" i="1"/>
  <c r="I28" i="1"/>
  <c r="H28" i="1"/>
  <c r="E18" i="1"/>
  <c r="H23" i="1"/>
  <c r="I23" i="1"/>
  <c r="H3" i="1"/>
  <c r="I3" i="1"/>
  <c r="H19" i="1"/>
  <c r="I19" i="1"/>
  <c r="H25" i="1"/>
  <c r="I25" i="1"/>
  <c r="E25" i="1"/>
  <c r="E17" i="1"/>
  <c r="E15" i="1"/>
  <c r="H40" i="1"/>
  <c r="I40" i="1"/>
  <c r="H32" i="1"/>
  <c r="I32" i="1"/>
  <c r="E22" i="1"/>
  <c r="H29" i="1"/>
  <c r="I29" i="1"/>
  <c r="H31" i="1"/>
  <c r="I31" i="1"/>
  <c r="E12" i="1"/>
  <c r="E37" i="1"/>
  <c r="E21" i="1"/>
  <c r="H26" i="1"/>
  <c r="I26" i="1"/>
  <c r="H13" i="1"/>
  <c r="I13" i="1"/>
  <c r="E13" i="1"/>
  <c r="H5" i="1"/>
  <c r="I5" i="1"/>
  <c r="H42" i="1"/>
  <c r="I42" i="1"/>
  <c r="H30" i="1"/>
  <c r="I30" i="1"/>
  <c r="H10" i="1"/>
  <c r="I10" i="1"/>
  <c r="H39" i="1"/>
  <c r="I39" i="1"/>
  <c r="H18" i="1"/>
  <c r="I18" i="1"/>
  <c r="H34" i="1"/>
  <c r="I34" i="1"/>
  <c r="H17" i="1"/>
  <c r="I17" i="1"/>
  <c r="H15" i="1"/>
  <c r="I15" i="1"/>
  <c r="H22" i="1"/>
  <c r="I22" i="1"/>
  <c r="H12" i="1"/>
  <c r="I12" i="1"/>
  <c r="H37" i="1"/>
  <c r="I37" i="1"/>
  <c r="H21" i="1"/>
  <c r="I21" i="1"/>
  <c r="E36" i="1"/>
  <c r="I36" i="1"/>
  <c r="H36" i="1"/>
  <c r="H11" i="1"/>
  <c r="I11" i="1"/>
  <c r="H41" i="1"/>
  <c r="I41" i="1"/>
  <c r="H27" i="1"/>
  <c r="I27" i="1"/>
</calcChain>
</file>

<file path=xl/comments1.xml><?xml version="1.0" encoding="utf-8"?>
<comments xmlns="http://schemas.openxmlformats.org/spreadsheetml/2006/main">
  <authors>
    <author>Monique Archambault</author>
  </authors>
  <commentList>
    <comment ref="H2" authorId="0" shapeId="0">
      <text>
        <r>
          <rPr>
            <sz val="9"/>
            <color indexed="81"/>
            <rFont val="Tahoma"/>
            <family val="2"/>
          </rPr>
          <t>Je voudrais que l'heure  change si le groupe est complet ou bien si la personne s'est inscrite à 2 ateliers à la même heure.</t>
        </r>
      </text>
    </comment>
    <comment ref="I2" authorId="0" shapeId="0">
      <text>
        <r>
          <rPr>
            <sz val="9"/>
            <color indexed="81"/>
            <rFont val="Tahoma"/>
            <family val="2"/>
          </rPr>
          <t>Je n'arrive pas à comptabiliser le nombre d'inscriptions pour un local et l'heure, ce qui empêche le changement de ligne de local et d'heure si c'est complet.
De plus, ça me fait une référence circulaire.
Comment puis-je compter le nombre de personnes par local par heure, pour pouvoir changer d'heure si le groupe est complet?
Comment puis-je changer l'heure si la personne s'est inscrite à deux ateliers à la même heure?</t>
        </r>
      </text>
    </comment>
  </commentList>
</comments>
</file>

<file path=xl/sharedStrings.xml><?xml version="1.0" encoding="utf-8"?>
<sst xmlns="http://schemas.openxmlformats.org/spreadsheetml/2006/main" count="250" uniqueCount="81">
  <si>
    <t>Locaux</t>
  </si>
  <si>
    <t>Nb. Places</t>
  </si>
  <si>
    <t>Activités</t>
  </si>
  <si>
    <t>Code d'activité</t>
  </si>
  <si>
    <t>Cuisine</t>
  </si>
  <si>
    <t>Sports</t>
  </si>
  <si>
    <t>Peinture</t>
  </si>
  <si>
    <t>Jardinage</t>
  </si>
  <si>
    <t>C105</t>
  </si>
  <si>
    <t>S110</t>
  </si>
  <si>
    <t>P120</t>
  </si>
  <si>
    <t>J130</t>
  </si>
  <si>
    <t>Blocs</t>
  </si>
  <si>
    <t>Heures</t>
  </si>
  <si>
    <t>Bloc1</t>
  </si>
  <si>
    <t>Bloc2</t>
  </si>
  <si>
    <t>Bloc3</t>
  </si>
  <si>
    <t>Bloc4</t>
  </si>
  <si>
    <t>Bloc5</t>
  </si>
  <si>
    <t>Bloc6</t>
  </si>
  <si>
    <t>Bloc7</t>
  </si>
  <si>
    <t>Bloc8</t>
  </si>
  <si>
    <t>09 h 30 à 10 h 15</t>
  </si>
  <si>
    <t>10 h 30 à 11 h 15</t>
  </si>
  <si>
    <t>11 h 30 à 12 h 15</t>
  </si>
  <si>
    <t>12 h 30 à 13 h 15</t>
  </si>
  <si>
    <t>13 h 30 à 14 h 15</t>
  </si>
  <si>
    <t>14 h 30 à 15 h 15</t>
  </si>
  <si>
    <t>15 h 30 à 16 h 15</t>
  </si>
  <si>
    <t>16 h 30 à 17 h 15</t>
  </si>
  <si>
    <t>Code</t>
  </si>
  <si>
    <t>Heure1</t>
  </si>
  <si>
    <t>Heure2</t>
  </si>
  <si>
    <t>Heure3</t>
  </si>
  <si>
    <t>Heure4</t>
  </si>
  <si>
    <t>Heure5</t>
  </si>
  <si>
    <t>Heure6</t>
  </si>
  <si>
    <t>Heure7</t>
  </si>
  <si>
    <t>Heure8</t>
  </si>
  <si>
    <t>Codes</t>
  </si>
  <si>
    <t>Local1</t>
  </si>
  <si>
    <t>Local2</t>
  </si>
  <si>
    <t>Local3</t>
  </si>
  <si>
    <t>Local4</t>
  </si>
  <si>
    <t>Local5</t>
  </si>
  <si>
    <t>Local6</t>
  </si>
  <si>
    <t>Local7</t>
  </si>
  <si>
    <t>Local8</t>
  </si>
  <si>
    <t>Heure</t>
  </si>
  <si>
    <t>Local</t>
  </si>
  <si>
    <t>Activité</t>
  </si>
  <si>
    <t>L-107</t>
  </si>
  <si>
    <t>L-105</t>
  </si>
  <si>
    <t>L-106</t>
  </si>
  <si>
    <t>L-108</t>
  </si>
  <si>
    <t>L-109</t>
  </si>
  <si>
    <t>L-110</t>
  </si>
  <si>
    <t>Nom</t>
  </si>
  <si>
    <t>Décompte</t>
  </si>
  <si>
    <t>Paul</t>
  </si>
  <si>
    <t>Jean</t>
  </si>
  <si>
    <t>Jacques</t>
  </si>
  <si>
    <t>Marie</t>
  </si>
  <si>
    <t>Maurice</t>
  </si>
  <si>
    <t>Isabelle</t>
  </si>
  <si>
    <t>Claire</t>
  </si>
  <si>
    <t>Stéphanie</t>
  </si>
  <si>
    <t>Maxim</t>
  </si>
  <si>
    <t>Jonathan</t>
  </si>
  <si>
    <t>Nb. Places Local</t>
  </si>
  <si>
    <t>Local Prévu</t>
  </si>
  <si>
    <t>Heure prévue</t>
  </si>
  <si>
    <t>Heure modifiée</t>
  </si>
  <si>
    <t>Nb. Inscriptions</t>
  </si>
  <si>
    <t>TABLEAU DES INSCRIPTIONS</t>
  </si>
  <si>
    <t>PROGRAMME DE LA JOURNÉE</t>
  </si>
  <si>
    <t>TABLEAU DES LOCAUX</t>
  </si>
  <si>
    <t>TABLEAU DES ACTIVITÉS</t>
  </si>
  <si>
    <t>TABLEAU DES HEURES</t>
  </si>
  <si>
    <t>TABLEAU CROISÉ POUR AVOIR UNE VUE D'ENSEMBLE DE LA JOURNÉE</t>
  </si>
  <si>
    <t>TABLEAU POUR LES LISTES DÉROULANTES INTERACTIVES POUR LE PROGRAMME DE LA JOURNÉE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</si>
</sst>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sz val="9"/>
      <color indexed="81"/>
      <name val="Tahoma"/>
      <family val="2"/>
    </font>
    <font>
      <b/>
      <sz val="12"/>
      <color theme="1"/>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4" tint="0.39997558519241921"/>
        <bgColor indexed="64"/>
      </patternFill>
    </fill>
  </fills>
  <borders count="5">
    <border>
      <left/>
      <right/>
      <top/>
      <bottom/>
      <diagonal/>
    </border>
    <border>
      <left/>
      <right style="thin">
        <color theme="4"/>
      </right>
      <top style="thin">
        <color theme="4"/>
      </top>
      <bottom/>
      <diagonal/>
    </border>
    <border>
      <left style="thin">
        <color indexed="64"/>
      </left>
      <right style="thin">
        <color indexed="64"/>
      </right>
      <top style="thin">
        <color indexed="64"/>
      </top>
      <bottom style="thin">
        <color indexed="64"/>
      </bottom>
      <diagonal/>
    </border>
    <border>
      <left style="thin">
        <color theme="4"/>
      </left>
      <right/>
      <top style="thin">
        <color theme="4"/>
      </top>
      <bottom/>
      <diagonal/>
    </border>
    <border>
      <left style="thin">
        <color theme="4"/>
      </left>
      <right/>
      <top style="thin">
        <color theme="4"/>
      </top>
      <bottom style="thin">
        <color theme="4"/>
      </bottom>
      <diagonal/>
    </border>
  </borders>
  <cellStyleXfs count="1">
    <xf numFmtId="0" fontId="0" fillId="0" borderId="0"/>
  </cellStyleXfs>
  <cellXfs count="29">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xf>
    <xf numFmtId="0" fontId="0" fillId="2" borderId="2" xfId="0" applyFill="1" applyBorder="1"/>
    <xf numFmtId="0" fontId="0" fillId="2" borderId="2" xfId="0" applyFill="1" applyBorder="1" applyAlignment="1">
      <alignment horizontal="center"/>
    </xf>
    <xf numFmtId="0" fontId="0" fillId="3" borderId="2" xfId="0" applyFill="1" applyBorder="1"/>
    <xf numFmtId="0" fontId="0" fillId="3" borderId="2" xfId="0" applyFill="1" applyBorder="1" applyAlignment="1">
      <alignment horizontal="center"/>
    </xf>
    <xf numFmtId="0" fontId="0" fillId="4" borderId="2" xfId="0" applyFill="1" applyBorder="1"/>
    <xf numFmtId="0" fontId="0" fillId="4" borderId="2" xfId="0" applyFill="1" applyBorder="1" applyAlignment="1">
      <alignment horizontal="center"/>
    </xf>
    <xf numFmtId="0" fontId="0" fillId="5" borderId="2" xfId="0" applyFill="1" applyBorder="1"/>
    <xf numFmtId="0" fontId="0" fillId="5" borderId="2" xfId="0" applyFill="1" applyBorder="1" applyAlignment="1">
      <alignment horizontal="center"/>
    </xf>
    <xf numFmtId="0" fontId="0" fillId="6" borderId="2" xfId="0" applyFill="1" applyBorder="1"/>
    <xf numFmtId="0" fontId="0" fillId="6" borderId="2" xfId="0" applyFill="1" applyBorder="1" applyAlignment="1">
      <alignment horizontal="center"/>
    </xf>
    <xf numFmtId="0" fontId="0" fillId="7" borderId="2" xfId="0" applyFill="1" applyBorder="1"/>
    <xf numFmtId="0" fontId="0" fillId="7" borderId="2" xfId="0" applyFill="1" applyBorder="1" applyAlignment="1">
      <alignment horizontal="center"/>
    </xf>
    <xf numFmtId="0" fontId="0" fillId="8" borderId="2" xfId="0" applyFill="1" applyBorder="1"/>
    <xf numFmtId="0" fontId="0" fillId="8" borderId="2" xfId="0" applyFill="1" applyBorder="1" applyAlignment="1">
      <alignment horizontal="center"/>
    </xf>
    <xf numFmtId="0" fontId="0" fillId="9" borderId="2" xfId="0" applyFill="1" applyBorder="1"/>
    <xf numFmtId="0" fontId="0" fillId="9" borderId="2" xfId="0" applyFill="1" applyBorder="1" applyAlignment="1">
      <alignment horizontal="center"/>
    </xf>
    <xf numFmtId="0" fontId="0" fillId="0" borderId="0" xfId="0" pivotButton="1"/>
    <xf numFmtId="0" fontId="0" fillId="0" borderId="0" xfId="0" applyNumberFormat="1"/>
    <xf numFmtId="0" fontId="1" fillId="0" borderId="3" xfId="0" applyFont="1" applyBorder="1" applyAlignment="1">
      <alignment horizontal="center"/>
    </xf>
    <xf numFmtId="0" fontId="1" fillId="0" borderId="4" xfId="0" applyFont="1" applyBorder="1" applyAlignment="1">
      <alignment horizontal="center"/>
    </xf>
    <xf numFmtId="0" fontId="1" fillId="0" borderId="0" xfId="0" applyFont="1" applyAlignment="1">
      <alignment horizontal="center" wrapText="1"/>
    </xf>
    <xf numFmtId="0" fontId="0" fillId="0" borderId="0" xfId="0" applyAlignment="1">
      <alignment horizontal="center"/>
    </xf>
    <xf numFmtId="0" fontId="3" fillId="7" borderId="0" xfId="0" applyFont="1" applyFill="1" applyAlignment="1">
      <alignment horizontal="centerContinuous"/>
    </xf>
    <xf numFmtId="0" fontId="3" fillId="7" borderId="0" xfId="0" applyFont="1" applyFill="1"/>
    <xf numFmtId="0" fontId="3" fillId="5" borderId="0" xfId="0" applyFont="1" applyFill="1" applyAlignment="1">
      <alignment horizontal="centerContinuous"/>
    </xf>
  </cellXfs>
  <cellStyles count="1">
    <cellStyle name="Normal" xfId="0" builtinId="0"/>
  </cellStyles>
  <dxfs count="13">
    <dxf>
      <fill>
        <patternFill>
          <bgColor rgb="FFFFFF00"/>
        </patternFill>
      </fill>
    </dxf>
    <dxf>
      <fill>
        <patternFill>
          <bgColor rgb="FFFFFF00"/>
        </patternFill>
      </fill>
    </dxf>
    <dxf>
      <numFmt numFmtId="0" formatCode="General"/>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numFmt numFmtId="0" formatCode="General"/>
    </dxf>
    <dxf>
      <numFmt numFmtId="0" formatCode="General"/>
    </dxf>
    <dxf>
      <numFmt numFmtId="0" formatCode="General"/>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dxf>
  </dxfs>
  <tableStyles count="0"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onique Archambault" refreshedDate="43231.513079398152" createdVersion="6" refreshedVersion="6" minRefreshableVersion="3" recordCount="40">
  <cacheSource type="worksheet">
    <worksheetSource name="TabInscriptions"/>
  </cacheSource>
  <cacheFields count="9">
    <cacheField name="Nom" numFmtId="0">
      <sharedItems/>
    </cacheField>
    <cacheField name="Activité" numFmtId="0">
      <sharedItems count="4">
        <s v="Peinture"/>
        <s v="Cuisine"/>
        <s v="Jardinage"/>
        <s v="Sports"/>
      </sharedItems>
    </cacheField>
    <cacheField name="Code" numFmtId="0">
      <sharedItems/>
    </cacheField>
    <cacheField name="Local Prévu" numFmtId="0">
      <sharedItems count="4">
        <s v="L-107"/>
        <s v="L-109"/>
        <s v="L-108"/>
        <s v="L-106"/>
      </sharedItems>
    </cacheField>
    <cacheField name="Local" numFmtId="0">
      <sharedItems count="4">
        <s v="L-107"/>
        <s v="L-105"/>
        <s v="L-108"/>
        <s v="L-106"/>
      </sharedItems>
    </cacheField>
    <cacheField name="Nb. Places Local" numFmtId="0">
      <sharedItems containsSemiMixedTypes="0" containsString="0" containsNumber="1" containsInteger="1" minValue="4" maxValue="4"/>
    </cacheField>
    <cacheField name="Heure prévue" numFmtId="0">
      <sharedItems/>
    </cacheField>
    <cacheField name="Heure modifiée" numFmtId="0">
      <sharedItems count="3">
        <s v="09 h 30 à 10 h 15"/>
        <s v="11 h 30 à 12 h 15"/>
        <s v="10 h 30 à 11 h 15"/>
      </sharedItems>
    </cacheField>
    <cacheField name="Décompte"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0">
  <r>
    <s v="Claire"/>
    <x v="0"/>
    <s v="P120"/>
    <x v="0"/>
    <x v="0"/>
    <n v="4"/>
    <s v="12 h 30 à 13 h 15"/>
    <x v="0"/>
    <n v="0"/>
  </r>
  <r>
    <s v="Claire"/>
    <x v="1"/>
    <s v="C105"/>
    <x v="1"/>
    <x v="1"/>
    <n v="4"/>
    <s v="10 h 30 à 11 h 15"/>
    <x v="0"/>
    <n v="0"/>
  </r>
  <r>
    <s v="Claire"/>
    <x v="2"/>
    <s v="J130"/>
    <x v="2"/>
    <x v="2"/>
    <n v="4"/>
    <s v="14 h 30 à 15 h 15"/>
    <x v="1"/>
    <n v="0"/>
  </r>
  <r>
    <s v="Claire"/>
    <x v="3"/>
    <s v="S110"/>
    <x v="3"/>
    <x v="3"/>
    <n v="4"/>
    <s v="13 h 30 à 14 h 15"/>
    <x v="2"/>
    <n v="0"/>
  </r>
  <r>
    <s v="Isabelle"/>
    <x v="0"/>
    <s v="P120"/>
    <x v="0"/>
    <x v="0"/>
    <n v="4"/>
    <s v="12 h 30 à 13 h 15"/>
    <x v="0"/>
    <n v="0"/>
  </r>
  <r>
    <s v="Isabelle"/>
    <x v="1"/>
    <s v="C105"/>
    <x v="1"/>
    <x v="1"/>
    <n v="4"/>
    <s v="10 h 30 à 11 h 15"/>
    <x v="0"/>
    <n v="0"/>
  </r>
  <r>
    <s v="Isabelle"/>
    <x v="2"/>
    <s v="J130"/>
    <x v="2"/>
    <x v="2"/>
    <n v="4"/>
    <s v="14 h 30 à 15 h 15"/>
    <x v="1"/>
    <n v="0"/>
  </r>
  <r>
    <s v="Isabelle"/>
    <x v="3"/>
    <s v="S110"/>
    <x v="3"/>
    <x v="3"/>
    <n v="4"/>
    <s v="13 h 30 à 14 h 15"/>
    <x v="2"/>
    <n v="0"/>
  </r>
  <r>
    <s v="Jacques"/>
    <x v="0"/>
    <s v="P120"/>
    <x v="0"/>
    <x v="0"/>
    <n v="4"/>
    <s v="12 h 30 à 13 h 15"/>
    <x v="0"/>
    <n v="0"/>
  </r>
  <r>
    <s v="Jacques"/>
    <x v="1"/>
    <s v="C105"/>
    <x v="1"/>
    <x v="1"/>
    <n v="4"/>
    <s v="10 h 30 à 11 h 15"/>
    <x v="0"/>
    <n v="0"/>
  </r>
  <r>
    <s v="Jacques"/>
    <x v="2"/>
    <s v="J130"/>
    <x v="2"/>
    <x v="2"/>
    <n v="4"/>
    <s v="14 h 30 à 15 h 15"/>
    <x v="1"/>
    <n v="0"/>
  </r>
  <r>
    <s v="Jacques"/>
    <x v="3"/>
    <s v="S110"/>
    <x v="3"/>
    <x v="3"/>
    <n v="4"/>
    <s v="13 h 30 à 14 h 15"/>
    <x v="2"/>
    <n v="0"/>
  </r>
  <r>
    <s v="Jean"/>
    <x v="0"/>
    <s v="P120"/>
    <x v="0"/>
    <x v="0"/>
    <n v="4"/>
    <s v="12 h 30 à 13 h 15"/>
    <x v="0"/>
    <n v="0"/>
  </r>
  <r>
    <s v="Jean"/>
    <x v="1"/>
    <s v="C105"/>
    <x v="1"/>
    <x v="1"/>
    <n v="4"/>
    <s v="10 h 30 à 11 h 15"/>
    <x v="0"/>
    <n v="0"/>
  </r>
  <r>
    <s v="Jean"/>
    <x v="2"/>
    <s v="J130"/>
    <x v="2"/>
    <x v="2"/>
    <n v="4"/>
    <s v="14 h 30 à 15 h 15"/>
    <x v="1"/>
    <n v="0"/>
  </r>
  <r>
    <s v="Jean"/>
    <x v="3"/>
    <s v="S110"/>
    <x v="3"/>
    <x v="3"/>
    <n v="4"/>
    <s v="13 h 30 à 14 h 15"/>
    <x v="2"/>
    <n v="0"/>
  </r>
  <r>
    <s v="Jonathan"/>
    <x v="0"/>
    <s v="P120"/>
    <x v="0"/>
    <x v="0"/>
    <n v="4"/>
    <s v="12 h 30 à 13 h 15"/>
    <x v="0"/>
    <n v="0"/>
  </r>
  <r>
    <s v="Jonathan"/>
    <x v="1"/>
    <s v="C105"/>
    <x v="1"/>
    <x v="1"/>
    <n v="4"/>
    <s v="10 h 30 à 11 h 15"/>
    <x v="0"/>
    <n v="0"/>
  </r>
  <r>
    <s v="Jonathan"/>
    <x v="2"/>
    <s v="J130"/>
    <x v="2"/>
    <x v="2"/>
    <n v="4"/>
    <s v="14 h 30 à 15 h 15"/>
    <x v="1"/>
    <n v="0"/>
  </r>
  <r>
    <s v="Jonathan"/>
    <x v="3"/>
    <s v="S110"/>
    <x v="3"/>
    <x v="3"/>
    <n v="4"/>
    <s v="13 h 30 à 14 h 15"/>
    <x v="2"/>
    <n v="0"/>
  </r>
  <r>
    <s v="Marie"/>
    <x v="0"/>
    <s v="P120"/>
    <x v="0"/>
    <x v="0"/>
    <n v="4"/>
    <s v="12 h 30 à 13 h 15"/>
    <x v="0"/>
    <n v="0"/>
  </r>
  <r>
    <s v="Marie"/>
    <x v="1"/>
    <s v="C105"/>
    <x v="1"/>
    <x v="1"/>
    <n v="4"/>
    <s v="10 h 30 à 11 h 15"/>
    <x v="0"/>
    <n v="0"/>
  </r>
  <r>
    <s v="Marie"/>
    <x v="2"/>
    <s v="J130"/>
    <x v="2"/>
    <x v="2"/>
    <n v="4"/>
    <s v="14 h 30 à 15 h 15"/>
    <x v="1"/>
    <n v="0"/>
  </r>
  <r>
    <s v="Marie"/>
    <x v="3"/>
    <s v="S110"/>
    <x v="3"/>
    <x v="3"/>
    <n v="4"/>
    <s v="13 h 30 à 14 h 15"/>
    <x v="2"/>
    <n v="0"/>
  </r>
  <r>
    <s v="Maurice"/>
    <x v="0"/>
    <s v="P120"/>
    <x v="0"/>
    <x v="0"/>
    <n v="4"/>
    <s v="12 h 30 à 13 h 15"/>
    <x v="0"/>
    <n v="0"/>
  </r>
  <r>
    <s v="Maurice"/>
    <x v="1"/>
    <s v="C105"/>
    <x v="1"/>
    <x v="1"/>
    <n v="4"/>
    <s v="10 h 30 à 11 h 15"/>
    <x v="0"/>
    <n v="0"/>
  </r>
  <r>
    <s v="Maurice"/>
    <x v="2"/>
    <s v="J130"/>
    <x v="2"/>
    <x v="2"/>
    <n v="4"/>
    <s v="14 h 30 à 15 h 15"/>
    <x v="1"/>
    <n v="0"/>
  </r>
  <r>
    <s v="Maurice"/>
    <x v="3"/>
    <s v="S110"/>
    <x v="3"/>
    <x v="3"/>
    <n v="4"/>
    <s v="13 h 30 à 14 h 15"/>
    <x v="2"/>
    <n v="0"/>
  </r>
  <r>
    <s v="Maxim"/>
    <x v="0"/>
    <s v="P120"/>
    <x v="0"/>
    <x v="0"/>
    <n v="4"/>
    <s v="12 h 30 à 13 h 15"/>
    <x v="0"/>
    <n v="0"/>
  </r>
  <r>
    <s v="Maxim"/>
    <x v="1"/>
    <s v="C105"/>
    <x v="1"/>
    <x v="1"/>
    <n v="4"/>
    <s v="10 h 30 à 11 h 15"/>
    <x v="0"/>
    <n v="0"/>
  </r>
  <r>
    <s v="Maxim"/>
    <x v="2"/>
    <s v="J130"/>
    <x v="2"/>
    <x v="2"/>
    <n v="4"/>
    <s v="14 h 30 à 15 h 15"/>
    <x v="1"/>
    <n v="0"/>
  </r>
  <r>
    <s v="Maxim"/>
    <x v="3"/>
    <s v="S110"/>
    <x v="3"/>
    <x v="3"/>
    <n v="4"/>
    <s v="13 h 30 à 14 h 15"/>
    <x v="2"/>
    <n v="0"/>
  </r>
  <r>
    <s v="Paul"/>
    <x v="0"/>
    <s v="P120"/>
    <x v="0"/>
    <x v="0"/>
    <n v="4"/>
    <s v="12 h 30 à 13 h 15"/>
    <x v="0"/>
    <n v="0"/>
  </r>
  <r>
    <s v="Paul"/>
    <x v="1"/>
    <s v="C105"/>
    <x v="1"/>
    <x v="1"/>
    <n v="4"/>
    <s v="10 h 30 à 11 h 15"/>
    <x v="0"/>
    <n v="0"/>
  </r>
  <r>
    <s v="Paul"/>
    <x v="2"/>
    <s v="J130"/>
    <x v="2"/>
    <x v="2"/>
    <n v="4"/>
    <s v="14 h 30 à 15 h 15"/>
    <x v="1"/>
    <n v="0"/>
  </r>
  <r>
    <s v="Paul"/>
    <x v="3"/>
    <s v="S110"/>
    <x v="3"/>
    <x v="3"/>
    <n v="4"/>
    <s v="13 h 30 à 14 h 15"/>
    <x v="2"/>
    <n v="0"/>
  </r>
  <r>
    <s v="Stéphanie"/>
    <x v="0"/>
    <s v="P120"/>
    <x v="0"/>
    <x v="0"/>
    <n v="4"/>
    <s v="12 h 30 à 13 h 15"/>
    <x v="0"/>
    <n v="0"/>
  </r>
  <r>
    <s v="Stéphanie"/>
    <x v="1"/>
    <s v="C105"/>
    <x v="1"/>
    <x v="1"/>
    <n v="4"/>
    <s v="10 h 30 à 11 h 15"/>
    <x v="0"/>
    <n v="0"/>
  </r>
  <r>
    <s v="Stéphanie"/>
    <x v="2"/>
    <s v="J130"/>
    <x v="2"/>
    <x v="2"/>
    <n v="4"/>
    <s v="14 h 30 à 15 h 15"/>
    <x v="1"/>
    <n v="0"/>
  </r>
  <r>
    <s v="Stéphanie"/>
    <x v="3"/>
    <s v="S110"/>
    <x v="3"/>
    <x v="3"/>
    <n v="4"/>
    <s v="13 h 30 à 14 h 15"/>
    <x v="2"/>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CDVueEnsemble" cacheId="13" applyNumberFormats="0" applyBorderFormats="0" applyFontFormats="0" applyPatternFormats="0" applyAlignmentFormats="0" applyWidthHeightFormats="1" dataCaption="Valeurs" updatedVersion="6" minRefreshableVersion="3" showDrill="0" useAutoFormatting="1" rowGrandTotals="0" colGrandTotals="0" itemPrintTitles="1" createdVersion="6" indent="0" compact="0" compactData="0" multipleFieldFilters="0">
  <location ref="AF2:AI6" firstHeaderRow="1" firstDataRow="1" firstDataCol="3"/>
  <pivotFields count="9">
    <pivotField dataField="1" compact="0" outline="0" showAll="0" defaultSubtotal="0"/>
    <pivotField axis="axisRow" compact="0" outline="0" showAll="0" defaultSubtotal="0">
      <items count="4">
        <item x="1"/>
        <item x="2"/>
        <item x="0"/>
        <item x="3"/>
      </items>
    </pivotField>
    <pivotField compact="0" outline="0" showAll="0" defaultSubtotal="0"/>
    <pivotField axis="axisRow" compact="0" outline="0" showAll="0" defaultSubtotal="0">
      <items count="4">
        <item x="3"/>
        <item x="0"/>
        <item x="2"/>
        <item x="1"/>
      </items>
    </pivotField>
    <pivotField compact="0" outline="0" showAll="0" defaultSubtotal="0">
      <items count="4">
        <item x="1"/>
        <item x="3"/>
        <item x="0"/>
        <item x="2"/>
      </items>
    </pivotField>
    <pivotField compact="0" outline="0" showAll="0" defaultSubtotal="0"/>
    <pivotField compact="0" outline="0" showAll="0" defaultSubtotal="0"/>
    <pivotField axis="axisRow" compact="0" outline="0" showAll="0" defaultSubtotal="0">
      <items count="3">
        <item x="0"/>
        <item x="2"/>
        <item x="1"/>
      </items>
    </pivotField>
    <pivotField compact="0" outline="0" showAll="0" defaultSubtotal="0"/>
  </pivotFields>
  <rowFields count="3">
    <field x="7"/>
    <field x="3"/>
    <field x="1"/>
  </rowFields>
  <rowItems count="4">
    <i>
      <x/>
      <x v="1"/>
      <x v="2"/>
    </i>
    <i r="1">
      <x v="3"/>
      <x/>
    </i>
    <i>
      <x v="1"/>
      <x/>
      <x v="3"/>
    </i>
    <i>
      <x v="2"/>
      <x v="2"/>
      <x v="1"/>
    </i>
  </rowItems>
  <colItems count="1">
    <i/>
  </colItems>
  <dataFields count="1">
    <dataField name="Nb. Inscriptions"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ocaux" displayName="TabLocaux" ref="P2:Q8" totalsRowShown="0">
  <tableColumns count="2">
    <tableColumn id="1" name="Locaux"/>
    <tableColumn id="2" name="Nb. Places"/>
  </tableColumns>
  <tableStyleInfo name="TableStyleLight9" showFirstColumn="0" showLastColumn="0" showRowStripes="1" showColumnStripes="0"/>
</table>
</file>

<file path=xl/tables/table2.xml><?xml version="1.0" encoding="utf-8"?>
<table xmlns="http://schemas.openxmlformats.org/spreadsheetml/2006/main" id="2" name="TabActivités" displayName="TabActivités" ref="S2:T6" totalsRowShown="0" headerRowDxfId="12">
  <autoFilter ref="S2:T6"/>
  <sortState ref="T2:U5">
    <sortCondition ref="T1:T5"/>
  </sortState>
  <tableColumns count="2">
    <tableColumn id="1" name="Activité"/>
    <tableColumn id="2" name="Code d'activité"/>
  </tableColumns>
  <tableStyleInfo name="TableStyleLight9" showFirstColumn="0" showLastColumn="0" showRowStripes="1" showColumnStripes="0"/>
</table>
</file>

<file path=xl/tables/table3.xml><?xml version="1.0" encoding="utf-8"?>
<table xmlns="http://schemas.openxmlformats.org/spreadsheetml/2006/main" id="3" name="TabHeures" displayName="TabHeures" ref="V2:W10" totalsRowShown="0" headerRowDxfId="11">
  <autoFilter ref="V2:W10"/>
  <tableColumns count="2">
    <tableColumn id="3" name="Blocs"/>
    <tableColumn id="1" name="Heures"/>
  </tableColumns>
  <tableStyleInfo name="TableStyleLight9" showFirstColumn="0" showLastColumn="0" showRowStripes="1" showColumnStripes="0"/>
</table>
</file>

<file path=xl/tables/table4.xml><?xml version="1.0" encoding="utf-8"?>
<table xmlns="http://schemas.openxmlformats.org/spreadsheetml/2006/main" id="5" name="TabProgrammation" displayName="TabProgrammation" ref="K2:N14" totalsRowShown="0" headerRowDxfId="10">
  <autoFilter ref="K2:N14"/>
  <tableColumns count="4">
    <tableColumn id="2" name="Activité"/>
    <tableColumn id="1" name="Code"/>
    <tableColumn id="3" name="Local"/>
    <tableColumn id="4" name="Heure"/>
  </tableColumns>
  <tableStyleInfo name="TableStyleLight9" showFirstColumn="0" showLastColumn="0" showRowStripes="1" showColumnStripes="0"/>
</table>
</file>

<file path=xl/tables/table5.xml><?xml version="1.0" encoding="utf-8"?>
<table xmlns="http://schemas.openxmlformats.org/spreadsheetml/2006/main" id="6" name="TabInscriptions" displayName="TabInscriptions" ref="A2:I42" totalsRowShown="0" headerRowDxfId="9">
  <autoFilter ref="A2:I42"/>
  <tableColumns count="9">
    <tableColumn id="1" name="Nom"/>
    <tableColumn id="2" name="Activité"/>
    <tableColumn id="3" name="Code" dataDxfId="8">
      <calculatedColumnFormula>VLOOKUP(TabInscriptions[[#This Row],[Activité]],TabActivités[],2,FALSE)</calculatedColumnFormula>
    </tableColumn>
    <tableColumn id="8" name="Local Prévu" dataDxfId="5">
      <calculatedColumnFormula>INDEX(ListeLocaux,1+1,MATCH(C3,CodesLocaux,0))</calculatedColumnFormula>
    </tableColumn>
    <tableColumn id="4" name="Local" dataDxfId="6">
      <calculatedColumnFormula>IF(I3&lt;=F3,OFFSET(SousListeLocaux,0,MATCH(C3,Codes,0)-1,1,1),IF(AND(I3&gt;F3,I3&lt;=2*F3),OFFSET(SousListeLocaux,1,MATCH(C3,Codes,1)-1,1,1),IF(AND(I3&gt;F3,I3&gt;2*F3,I3&lt;=3*F3),OFFSET(SousListeLocaux,2,MATCH(C3,Codes,1)-1,1,1),IF(AND(I3&gt;F3,I3&gt;2*F3,I3&gt;3*F3,I3&lt;=4*F3),OFFSET(SousListeLocaux,3,MATCH(C3,Codes,1)-1,1,1),IF(AND(I3&gt;F3,I3&gt;2*F3,I3&gt;3*F3,I3&gt;4*F3,I3&lt;=5*F3),OFFSET(SousListeLocaux,4,MATCH(C3,Codes,1)-1,1,1),IF(AND(I3&gt;F3,I3&gt;2*F3,I3&gt;3*F3,I3&gt;4*F3,I3&gt;5*F3,I3&lt;=6*F3),OFFSET(SousListeLocaux,5,MATCH(C3,Codes,1)-1,1,1),IF(AND(I3&gt;F3,I3&gt;2*F3,I3&gt;3*F3,I3&gt;4*F3,I3&gt;5*F3,I3&gt;6*F3,I3&lt;=7*F3),OFFSET(SousListeLocaux,6,MATCH(C3,Codes,1)-1,1,1),OFFSET(SousListeLocaux,7,MATCH(C3,Codes,1)-1,1,1))))))))</calculatedColumnFormula>
    </tableColumn>
    <tableColumn id="7" name="Nb. Places Local" dataDxfId="4">
      <calculatedColumnFormula>VLOOKUP(TabInscriptions[[#This Row],[Local Prévu]],TabLocaux[],2,FALSE)</calculatedColumnFormula>
    </tableColumn>
    <tableColumn id="9" name="Heure prévue" dataDxfId="3">
      <calculatedColumnFormula>INDEX(ListeHeures,1+1,MATCH(C3,Codes,0))</calculatedColumnFormula>
    </tableColumn>
    <tableColumn id="5" name="Heure modifiée" dataDxfId="7">
      <calculatedColumnFormula>IF(I3&lt;=F3,OFFSET(SousListeHeures,0,MATCH(C3,Codes,0)-1,1,1),IF(AND(I3&gt;F3,I3&lt;=2*F3),OFFSET(SousListeHeures,1,MATCH(C3,Codes,1)-1,1,1),IF(AND(I3&gt;F3,I3&gt;2*F3,I3&lt;=3*F3),OFFSET(SousListeHeures,2,MATCH(C3,Codes,1)-1,1,1),IF(AND(I3&gt;F3,I3&gt;2*F3,I3&gt;3*F3,I3&lt;=4*F3),OFFSET(SousListeHeures,3,MATCH(C3,Codes,1)-1,1,1),IF(AND(I3&gt;F3,I3&gt;2*F3,I3&gt;3*F3,I3&gt;4*F3,I3&lt;=5*F3),OFFSET(SousListeHeures,4,MATCH(C3,Codes,1)-1,1,1),IF(AND(I3&gt;F3,I3&gt;2*F3,I3&gt;3*F3,I3&gt;4*F3,I3&gt;5*F3,I3&lt;=6*F3),OFFSET(SousListeHeures,5,MATCH(C3,Codes,1)-1,1,1),IF(AND(I3&gt;F3,I3&gt;2*F3,I3&gt;3*F3,I3&gt;4*F3,I3&gt;5*F3,I3&gt;6*F3,I3&lt;=7*F3),OFFSET(SousListeHeures,6,MATCH(C3,Codes,1)-1,1,1),OFFSET(SousListeHeures,7,MATCH(C3,Codes,1)-1,1,1))))))))</calculatedColumnFormula>
    </tableColumn>
    <tableColumn id="6" name="Décompte" dataDxfId="2">
      <calculatedColumnFormula>COUNTIFS($D$3:D3,D3,$H$3:H3,H3)</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42"/>
  <sheetViews>
    <sheetView tabSelected="1" topLeftCell="G1" zoomScaleNormal="100" workbookViewId="0">
      <selection activeCell="M3" sqref="M3"/>
    </sheetView>
  </sheetViews>
  <sheetFormatPr baseColWidth="10" defaultRowHeight="14.4" x14ac:dyDescent="0.3"/>
  <cols>
    <col min="7" max="7" width="15.109375" bestFit="1" customWidth="1"/>
    <col min="8" max="8" width="15" customWidth="1"/>
    <col min="14" max="14" width="16.109375" customWidth="1"/>
    <col min="23" max="25" width="15.109375" bestFit="1" customWidth="1"/>
    <col min="26" max="26" width="20.88671875" customWidth="1"/>
    <col min="27" max="30" width="17.88671875" customWidth="1"/>
    <col min="31" max="31" width="15.109375" bestFit="1" customWidth="1"/>
    <col min="32" max="32" width="25.88671875" customWidth="1"/>
    <col min="33" max="33" width="16.109375" customWidth="1"/>
    <col min="34" max="34" width="12.6640625" customWidth="1"/>
    <col min="35" max="35" width="14.109375" customWidth="1"/>
    <col min="36" max="36" width="14.109375" bestFit="1" customWidth="1"/>
  </cols>
  <sheetData>
    <row r="1" spans="1:35" ht="15.6" x14ac:dyDescent="0.3">
      <c r="A1" s="26" t="s">
        <v>74</v>
      </c>
      <c r="B1" s="26"/>
      <c r="C1" s="26"/>
      <c r="D1" s="26"/>
      <c r="E1" s="26"/>
      <c r="F1" s="26"/>
      <c r="G1" s="26"/>
      <c r="H1" s="26"/>
      <c r="I1" s="26"/>
      <c r="K1" s="26" t="s">
        <v>75</v>
      </c>
      <c r="L1" s="26"/>
      <c r="M1" s="26"/>
      <c r="N1" s="26"/>
      <c r="P1" s="26" t="s">
        <v>76</v>
      </c>
      <c r="Q1" s="26"/>
      <c r="S1" s="27" t="s">
        <v>77</v>
      </c>
      <c r="T1" s="27"/>
      <c r="V1" s="26" t="s">
        <v>78</v>
      </c>
      <c r="W1" s="26"/>
      <c r="Z1" s="26" t="s">
        <v>80</v>
      </c>
      <c r="AA1" s="26"/>
      <c r="AB1" s="26"/>
      <c r="AC1" s="26"/>
      <c r="AD1" s="26"/>
      <c r="AF1" s="28" t="s">
        <v>79</v>
      </c>
      <c r="AG1" s="28"/>
      <c r="AH1" s="28"/>
      <c r="AI1" s="28"/>
    </row>
    <row r="2" spans="1:35" ht="28.8" x14ac:dyDescent="0.3">
      <c r="A2" s="1" t="s">
        <v>57</v>
      </c>
      <c r="B2" s="1" t="s">
        <v>50</v>
      </c>
      <c r="C2" s="1" t="s">
        <v>30</v>
      </c>
      <c r="D2" s="1" t="s">
        <v>70</v>
      </c>
      <c r="E2" s="1" t="s">
        <v>49</v>
      </c>
      <c r="F2" s="24" t="s">
        <v>69</v>
      </c>
      <c r="G2" s="24" t="s">
        <v>71</v>
      </c>
      <c r="H2" s="1" t="s">
        <v>72</v>
      </c>
      <c r="I2" s="1" t="s">
        <v>58</v>
      </c>
      <c r="K2" s="1" t="s">
        <v>50</v>
      </c>
      <c r="L2" s="1" t="s">
        <v>30</v>
      </c>
      <c r="M2" s="1" t="s">
        <v>49</v>
      </c>
      <c r="N2" s="1" t="s">
        <v>48</v>
      </c>
      <c r="P2" s="1" t="s">
        <v>0</v>
      </c>
      <c r="Q2" s="1" t="s">
        <v>1</v>
      </c>
      <c r="S2" s="1" t="s">
        <v>50</v>
      </c>
      <c r="T2" s="1" t="s">
        <v>3</v>
      </c>
      <c r="V2" s="1" t="s">
        <v>12</v>
      </c>
      <c r="W2" s="1" t="s">
        <v>13</v>
      </c>
      <c r="Z2" s="1" t="s">
        <v>2</v>
      </c>
      <c r="AA2" s="22" t="s">
        <v>4</v>
      </c>
      <c r="AB2" s="22" t="s">
        <v>7</v>
      </c>
      <c r="AC2" s="22" t="s">
        <v>6</v>
      </c>
      <c r="AD2" s="23" t="s">
        <v>5</v>
      </c>
      <c r="AF2" s="20" t="s">
        <v>72</v>
      </c>
      <c r="AG2" s="20" t="s">
        <v>70</v>
      </c>
      <c r="AH2" s="20" t="s">
        <v>50</v>
      </c>
      <c r="AI2" t="s">
        <v>73</v>
      </c>
    </row>
    <row r="3" spans="1:35" x14ac:dyDescent="0.3">
      <c r="A3" t="s">
        <v>65</v>
      </c>
      <c r="B3" t="s">
        <v>6</v>
      </c>
      <c r="C3" t="str">
        <f>VLOOKUP(TabInscriptions[[#This Row],[Activité]],TabActivités[],2,FALSE)</f>
        <v>P120</v>
      </c>
      <c r="D3" t="str">
        <f>INDEX(ListeLocaux,1+1,MATCH(C3,CodesLocaux,0))</f>
        <v>L-107</v>
      </c>
      <c r="E3" t="str">
        <f ca="1">IF(I3&lt;=F3,OFFSET(SousListeLocaux,0,MATCH(C3,Codes,0)-1,1,1),IF(AND(I3&gt;F3,I3&lt;=2*F3),OFFSET(SousListeLocaux,1,MATCH(C3,Codes,1)-1,1,1),IF(AND(I3&gt;F3,I3&gt;2*F3,I3&lt;=3*F3),OFFSET(SousListeLocaux,2,MATCH(C3,Codes,1)-1,1,1),IF(AND(I3&gt;F3,I3&gt;2*F3,I3&gt;3*F3,I3&lt;=4*F3),OFFSET(SousListeLocaux,3,MATCH(C3,Codes,1)-1,1,1),IF(AND(I3&gt;F3,I3&gt;2*F3,I3&gt;3*F3,I3&gt;4*F3,I3&lt;=5*F3),OFFSET(SousListeLocaux,4,MATCH(C3,Codes,1)-1,1,1),IF(AND(I3&gt;F3,I3&gt;2*F3,I3&gt;3*F3,I3&gt;4*F3,I3&gt;5*F3,I3&lt;=6*F3),OFFSET(SousListeLocaux,5,MATCH(C3,Codes,1)-1,1,1),IF(AND(I3&gt;F3,I3&gt;2*F3,I3&gt;3*F3,I3&gt;4*F3,I3&gt;5*F3,I3&gt;6*F3,I3&lt;=7*F3),OFFSET(SousListeLocaux,6,MATCH(C3,Codes,1)-1,1,1),OFFSET(SousListeLocaux,7,MATCH(C3,Codes,1)-1,1,1))))))))</f>
        <v>L-107</v>
      </c>
      <c r="F3" s="25">
        <f>VLOOKUP(TabInscriptions[[#This Row],[Local Prévu]],TabLocaux[],2,FALSE)</f>
        <v>4</v>
      </c>
      <c r="G3" s="25" t="str">
        <f>INDEX(ListeHeures,1+1,MATCH(C3,Codes,0))</f>
        <v>12 h 30 à 13 h 15</v>
      </c>
      <c r="H3" t="str">
        <f ca="1">IF(I3&lt;=F3,OFFSET(SousListeHeures,0,MATCH(C3,Codes,0)-1,1,1),IF(AND(I3&gt;F3,I3&lt;=2*F3),OFFSET(SousListeHeures,1,MATCH(C3,Codes,1)-1,1,1),IF(AND(I3&gt;F3,I3&gt;2*F3,I3&lt;=3*F3),OFFSET(SousListeHeures,2,MATCH(C3,Codes,1)-1,1,1),IF(AND(I3&gt;F3,I3&gt;2*F3,I3&gt;3*F3,I3&lt;=4*F3),OFFSET(SousListeHeures,3,MATCH(C3,Codes,1)-1,1,1),IF(AND(I3&gt;F3,I3&gt;2*F3,I3&gt;3*F3,I3&gt;4*F3,I3&lt;=5*F3),OFFSET(SousListeHeures,4,MATCH(C3,Codes,1)-1,1,1),IF(AND(I3&gt;F3,I3&gt;2*F3,I3&gt;3*F3,I3&gt;4*F3,I3&gt;5*F3,I3&lt;=6*F3),OFFSET(SousListeHeures,5,MATCH(C3,Codes,1)-1,1,1),IF(AND(I3&gt;F3,I3&gt;2*F3,I3&gt;3*F3,I3&gt;4*F3,I3&gt;5*F3,I3&gt;6*F3,I3&lt;=7*F3),OFFSET(SousListeHeures,6,MATCH(C3,Codes,1)-1,1,1),OFFSET(SousListeHeures,7,MATCH(C3,Codes,1)-1,1,1))))))))</f>
        <v>09 h 30 à 10 h 15</v>
      </c>
      <c r="I3">
        <f ca="1">COUNTIFS($D$3:D3,D3,$H$3:H3,H3)</f>
        <v>0</v>
      </c>
      <c r="K3" t="s">
        <v>4</v>
      </c>
      <c r="L3" t="s">
        <v>8</v>
      </c>
      <c r="M3" t="s">
        <v>52</v>
      </c>
      <c r="N3" t="s">
        <v>22</v>
      </c>
      <c r="P3" t="s">
        <v>52</v>
      </c>
      <c r="Q3">
        <v>4</v>
      </c>
      <c r="S3" t="s">
        <v>4</v>
      </c>
      <c r="T3" t="s">
        <v>8</v>
      </c>
      <c r="V3" t="s">
        <v>14</v>
      </c>
      <c r="W3" t="s">
        <v>22</v>
      </c>
      <c r="Z3" s="1" t="s">
        <v>39</v>
      </c>
      <c r="AA3" s="3" t="s">
        <v>8</v>
      </c>
      <c r="AB3" s="3" t="s">
        <v>9</v>
      </c>
      <c r="AC3" s="3" t="s">
        <v>10</v>
      </c>
      <c r="AD3" s="3" t="s">
        <v>11</v>
      </c>
      <c r="AF3" t="s">
        <v>22</v>
      </c>
      <c r="AG3" t="s">
        <v>51</v>
      </c>
      <c r="AH3" t="s">
        <v>6</v>
      </c>
      <c r="AI3" s="21">
        <v>10</v>
      </c>
    </row>
    <row r="4" spans="1:35" x14ac:dyDescent="0.3">
      <c r="A4" t="s">
        <v>65</v>
      </c>
      <c r="B4" t="s">
        <v>4</v>
      </c>
      <c r="C4" s="21" t="str">
        <f>VLOOKUP(TabInscriptions[[#This Row],[Activité]],TabActivités[],2,FALSE)</f>
        <v>C105</v>
      </c>
      <c r="D4" s="21" t="str">
        <f>INDEX(ListeLocaux,1+1,MATCH(C4,CodesLocaux,0))</f>
        <v>L-109</v>
      </c>
      <c r="E4" t="str">
        <f ca="1">IF(I4&lt;=F4,OFFSET(SousListeLocaux,0,MATCH(C4,Codes,0)-1,1,1),IF(AND(I4&gt;F4,I4&lt;=2*F4),OFFSET(SousListeLocaux,1,MATCH(C4,Codes,1)-1,1,1),IF(AND(I4&gt;F4,I4&gt;2*F4,I4&lt;=3*F4),OFFSET(SousListeLocaux,2,MATCH(C4,Codes,1)-1,1,1),IF(AND(I4&gt;F4,I4&gt;2*F4,I4&gt;3*F4,I4&lt;=4*F4),OFFSET(SousListeLocaux,3,MATCH(C4,Codes,1)-1,1,1),IF(AND(I4&gt;F4,I4&gt;2*F4,I4&gt;3*F4,I4&gt;4*F4,I4&lt;=5*F4),OFFSET(SousListeLocaux,4,MATCH(C4,Codes,1)-1,1,1),IF(AND(I4&gt;F4,I4&gt;2*F4,I4&gt;3*F4,I4&gt;4*F4,I4&gt;5*F4,I4&lt;=6*F4),OFFSET(SousListeLocaux,5,MATCH(C4,Codes,1)-1,1,1),IF(AND(I4&gt;F4,I4&gt;2*F4,I4&gt;3*F4,I4&gt;4*F4,I4&gt;5*F4,I4&gt;6*F4,I4&lt;=7*F4),OFFSET(SousListeLocaux,6,MATCH(C4,Codes,1)-1,1,1),OFFSET(SousListeLocaux,7,MATCH(C4,Codes,1)-1,1,1))))))))</f>
        <v>L-105</v>
      </c>
      <c r="F4" s="25">
        <f>VLOOKUP(TabInscriptions[[#This Row],[Local Prévu]],TabLocaux[],2,FALSE)</f>
        <v>4</v>
      </c>
      <c r="G4" s="25" t="str">
        <f>INDEX(ListeHeures,1+1,MATCH(C4,Codes,0))</f>
        <v>10 h 30 à 11 h 15</v>
      </c>
      <c r="H4" t="str">
        <f ca="1">IF(I4&lt;=F4,OFFSET(SousListeHeures,0,MATCH(C4,Codes,0)-1,1,1),IF(AND(I4&gt;F4,I4&lt;=2*F4),OFFSET(SousListeHeures,1,MATCH(C4,Codes,1)-1,1,1),IF(AND(I4&gt;F4,I4&gt;2*F4,I4&lt;=3*F4),OFFSET(SousListeHeures,2,MATCH(C4,Codes,1)-1,1,1),IF(AND(I4&gt;F4,I4&gt;2*F4,I4&gt;3*F4,I4&lt;=4*F4),OFFSET(SousListeHeures,3,MATCH(C4,Codes,1)-1,1,1),IF(AND(I4&gt;F4,I4&gt;2*F4,I4&gt;3*F4,I4&gt;4*F4,I4&lt;=5*F4),OFFSET(SousListeHeures,4,MATCH(C4,Codes,1)-1,1,1),IF(AND(I4&gt;F4,I4&gt;2*F4,I4&gt;3*F4,I4&gt;4*F4,I4&gt;5*F4,I4&lt;=6*F4),OFFSET(SousListeHeures,5,MATCH(C4,Codes,1)-1,1,1),IF(AND(I4&gt;F4,I4&gt;2*F4,I4&gt;3*F4,I4&gt;4*F4,I4&gt;5*F4,I4&gt;6*F4,I4&lt;=7*F4),OFFSET(SousListeHeures,6,MATCH(C4,Codes,1)-1,1,1),OFFSET(SousListeHeures,7,MATCH(C4,Codes,1)-1,1,1))))))))</f>
        <v>09 h 30 à 10 h 15</v>
      </c>
      <c r="I4">
        <f ca="1">COUNTIFS($D$3:D4,D4,$H$3:H4,H4)</f>
        <v>0</v>
      </c>
      <c r="K4" t="s">
        <v>4</v>
      </c>
      <c r="L4" t="s">
        <v>8</v>
      </c>
      <c r="M4" t="s">
        <v>55</v>
      </c>
      <c r="N4" t="s">
        <v>23</v>
      </c>
      <c r="P4" t="s">
        <v>53</v>
      </c>
      <c r="Q4">
        <v>4</v>
      </c>
      <c r="S4" t="s">
        <v>7</v>
      </c>
      <c r="T4" t="s">
        <v>11</v>
      </c>
      <c r="V4" t="s">
        <v>15</v>
      </c>
      <c r="W4" t="s">
        <v>23</v>
      </c>
      <c r="Z4" t="s">
        <v>31</v>
      </c>
      <c r="AA4" s="4" t="s">
        <v>22</v>
      </c>
      <c r="AB4" s="4" t="s">
        <v>23</v>
      </c>
      <c r="AC4" s="4" t="s">
        <v>22</v>
      </c>
      <c r="AD4" s="4" t="s">
        <v>24</v>
      </c>
      <c r="AG4" t="s">
        <v>55</v>
      </c>
      <c r="AH4" t="s">
        <v>4</v>
      </c>
      <c r="AI4" s="21">
        <v>10</v>
      </c>
    </row>
    <row r="5" spans="1:35" x14ac:dyDescent="0.3">
      <c r="A5" t="s">
        <v>65</v>
      </c>
      <c r="B5" t="s">
        <v>7</v>
      </c>
      <c r="C5" s="21" t="str">
        <f>VLOOKUP(TabInscriptions[[#This Row],[Activité]],TabActivités[],2,FALSE)</f>
        <v>J130</v>
      </c>
      <c r="D5" s="21" t="str">
        <f>INDEX(ListeLocaux,1+1,MATCH(C5,CodesLocaux,0))</f>
        <v>L-108</v>
      </c>
      <c r="E5" t="str">
        <f ca="1">IF(I5&lt;=F5,OFFSET(SousListeLocaux,0,MATCH(C5,Codes,0)-1,1,1),IF(AND(I5&gt;F5,I5&lt;=2*F5),OFFSET(SousListeLocaux,1,MATCH(C5,Codes,1)-1,1,1),IF(AND(I5&gt;F5,I5&gt;2*F5,I5&lt;=3*F5),OFFSET(SousListeLocaux,2,MATCH(C5,Codes,1)-1,1,1),IF(AND(I5&gt;F5,I5&gt;2*F5,I5&gt;3*F5,I5&lt;=4*F5),OFFSET(SousListeLocaux,3,MATCH(C5,Codes,1)-1,1,1),IF(AND(I5&gt;F5,I5&gt;2*F5,I5&gt;3*F5,I5&gt;4*F5,I5&lt;=5*F5),OFFSET(SousListeLocaux,4,MATCH(C5,Codes,1)-1,1,1),IF(AND(I5&gt;F5,I5&gt;2*F5,I5&gt;3*F5,I5&gt;4*F5,I5&gt;5*F5,I5&lt;=6*F5),OFFSET(SousListeLocaux,5,MATCH(C5,Codes,1)-1,1,1),IF(AND(I5&gt;F5,I5&gt;2*F5,I5&gt;3*F5,I5&gt;4*F5,I5&gt;5*F5,I5&gt;6*F5,I5&lt;=7*F5),OFFSET(SousListeLocaux,6,MATCH(C5,Codes,1)-1,1,1),OFFSET(SousListeLocaux,7,MATCH(C5,Codes,1)-1,1,1))))))))</f>
        <v>L-108</v>
      </c>
      <c r="F5" s="25">
        <f>VLOOKUP(TabInscriptions[[#This Row],[Local Prévu]],TabLocaux[],2,FALSE)</f>
        <v>4</v>
      </c>
      <c r="G5" s="25" t="str">
        <f>INDEX(ListeHeures,1+1,MATCH(C5,Codes,0))</f>
        <v>14 h 30 à 15 h 15</v>
      </c>
      <c r="H5" t="str">
        <f ca="1">IF(I5&lt;=F5,OFFSET(SousListeHeures,0,MATCH(C5,Codes,0)-1,1,1),IF(AND(I5&gt;F5,I5&lt;=2*F5),OFFSET(SousListeHeures,1,MATCH(C5,Codes,1)-1,1,1),IF(AND(I5&gt;F5,I5&gt;2*F5,I5&lt;=3*F5),OFFSET(SousListeHeures,2,MATCH(C5,Codes,1)-1,1,1),IF(AND(I5&gt;F5,I5&gt;2*F5,I5&gt;3*F5,I5&lt;=4*F5),OFFSET(SousListeHeures,3,MATCH(C5,Codes,1)-1,1,1),IF(AND(I5&gt;F5,I5&gt;2*F5,I5&gt;3*F5,I5&gt;4*F5,I5&lt;=5*F5),OFFSET(SousListeHeures,4,MATCH(C5,Codes,1)-1,1,1),IF(AND(I5&gt;F5,I5&gt;2*F5,I5&gt;3*F5,I5&gt;4*F5,I5&gt;5*F5,I5&lt;=6*F5),OFFSET(SousListeHeures,5,MATCH(C5,Codes,1)-1,1,1),IF(AND(I5&gt;F5,I5&gt;2*F5,I5&gt;3*F5,I5&gt;4*F5,I5&gt;5*F5,I5&gt;6*F5,I5&lt;=7*F5),OFFSET(SousListeHeures,6,MATCH(C5,Codes,1)-1,1,1),OFFSET(SousListeHeures,7,MATCH(C5,Codes,1)-1,1,1))))))))</f>
        <v>11 h 30 à 12 h 15</v>
      </c>
      <c r="I5">
        <f ca="1">COUNTIFS($D$3:D5,D5,$H$3:H5,H5)</f>
        <v>0</v>
      </c>
      <c r="K5" t="s">
        <v>4</v>
      </c>
      <c r="L5" t="s">
        <v>8</v>
      </c>
      <c r="M5" t="s">
        <v>52</v>
      </c>
      <c r="N5" t="s">
        <v>25</v>
      </c>
      <c r="P5" t="s">
        <v>51</v>
      </c>
      <c r="Q5">
        <v>4</v>
      </c>
      <c r="S5" t="s">
        <v>6</v>
      </c>
      <c r="T5" t="s">
        <v>10</v>
      </c>
      <c r="V5" t="s">
        <v>16</v>
      </c>
      <c r="W5" t="s">
        <v>24</v>
      </c>
      <c r="Z5" t="s">
        <v>32</v>
      </c>
      <c r="AA5" s="6" t="s">
        <v>23</v>
      </c>
      <c r="AB5" s="6" t="s">
        <v>26</v>
      </c>
      <c r="AC5" s="6" t="s">
        <v>25</v>
      </c>
      <c r="AD5" s="6" t="s">
        <v>27</v>
      </c>
      <c r="AF5" t="s">
        <v>23</v>
      </c>
      <c r="AG5" t="s">
        <v>53</v>
      </c>
      <c r="AH5" t="s">
        <v>5</v>
      </c>
      <c r="AI5" s="21">
        <v>10</v>
      </c>
    </row>
    <row r="6" spans="1:35" x14ac:dyDescent="0.3">
      <c r="A6" t="s">
        <v>65</v>
      </c>
      <c r="B6" t="s">
        <v>5</v>
      </c>
      <c r="C6" s="21" t="str">
        <f>VLOOKUP(TabInscriptions[[#This Row],[Activité]],TabActivités[],2,FALSE)</f>
        <v>S110</v>
      </c>
      <c r="D6" s="21" t="str">
        <f>INDEX(ListeLocaux,1+1,MATCH(C6,CodesLocaux,0))</f>
        <v>L-106</v>
      </c>
      <c r="E6" t="str">
        <f ca="1">IF(I6&lt;=F6,OFFSET(SousListeLocaux,0,MATCH(C6,Codes,0)-1,1,1),IF(AND(I6&gt;F6,I6&lt;=2*F6),OFFSET(SousListeLocaux,1,MATCH(C6,Codes,1)-1,1,1),IF(AND(I6&gt;F6,I6&gt;2*F6,I6&lt;=3*F6),OFFSET(SousListeLocaux,2,MATCH(C6,Codes,1)-1,1,1),IF(AND(I6&gt;F6,I6&gt;2*F6,I6&gt;3*F6,I6&lt;=4*F6),OFFSET(SousListeLocaux,3,MATCH(C6,Codes,1)-1,1,1),IF(AND(I6&gt;F6,I6&gt;2*F6,I6&gt;3*F6,I6&gt;4*F6,I6&lt;=5*F6),OFFSET(SousListeLocaux,4,MATCH(C6,Codes,1)-1,1,1),IF(AND(I6&gt;F6,I6&gt;2*F6,I6&gt;3*F6,I6&gt;4*F6,I6&gt;5*F6,I6&lt;=6*F6),OFFSET(SousListeLocaux,5,MATCH(C6,Codes,1)-1,1,1),IF(AND(I6&gt;F6,I6&gt;2*F6,I6&gt;3*F6,I6&gt;4*F6,I6&gt;5*F6,I6&gt;6*F6,I6&lt;=7*F6),OFFSET(SousListeLocaux,6,MATCH(C6,Codes,1)-1,1,1),OFFSET(SousListeLocaux,7,MATCH(C6,Codes,1)-1,1,1))))))))</f>
        <v>L-106</v>
      </c>
      <c r="F6" s="25">
        <f>VLOOKUP(TabInscriptions[[#This Row],[Local Prévu]],TabLocaux[],2,FALSE)</f>
        <v>4</v>
      </c>
      <c r="G6" s="25" t="str">
        <f>INDEX(ListeHeures,1+1,MATCH(C6,Codes,0))</f>
        <v>13 h 30 à 14 h 15</v>
      </c>
      <c r="H6" t="str">
        <f ca="1">IF(I6&lt;=F6,OFFSET(SousListeHeures,0,MATCH(C6,Codes,0)-1,1,1),IF(AND(I6&gt;F6,I6&lt;=2*F6),OFFSET(SousListeHeures,1,MATCH(C6,Codes,1)-1,1,1),IF(AND(I6&gt;F6,I6&gt;2*F6,I6&lt;=3*F6),OFFSET(SousListeHeures,2,MATCH(C6,Codes,1)-1,1,1),IF(AND(I6&gt;F6,I6&gt;2*F6,I6&gt;3*F6,I6&lt;=4*F6),OFFSET(SousListeHeures,3,MATCH(C6,Codes,1)-1,1,1),IF(AND(I6&gt;F6,I6&gt;2*F6,I6&gt;3*F6,I6&gt;4*F6,I6&lt;=5*F6),OFFSET(SousListeHeures,4,MATCH(C6,Codes,1)-1,1,1),IF(AND(I6&gt;F6,I6&gt;2*F6,I6&gt;3*F6,I6&gt;4*F6,I6&gt;5*F6,I6&lt;=6*F6),OFFSET(SousListeHeures,5,MATCH(C6,Codes,1)-1,1,1),IF(AND(I6&gt;F6,I6&gt;2*F6,I6&gt;3*F6,I6&gt;4*F6,I6&gt;5*F6,I6&gt;6*F6,I6&lt;=7*F6),OFFSET(SousListeHeures,6,MATCH(C6,Codes,1)-1,1,1),OFFSET(SousListeHeures,7,MATCH(C6,Codes,1)-1,1,1))))))))</f>
        <v>10 h 30 à 11 h 15</v>
      </c>
      <c r="I6">
        <f ca="1">COUNTIFS($D$3:D6,D6,$H$3:H6,H6)</f>
        <v>0</v>
      </c>
      <c r="K6" t="s">
        <v>4</v>
      </c>
      <c r="L6" t="s">
        <v>8</v>
      </c>
      <c r="M6" t="s">
        <v>52</v>
      </c>
      <c r="N6" t="s">
        <v>27</v>
      </c>
      <c r="P6" t="s">
        <v>54</v>
      </c>
      <c r="Q6">
        <v>4</v>
      </c>
      <c r="S6" t="s">
        <v>5</v>
      </c>
      <c r="T6" t="s">
        <v>9</v>
      </c>
      <c r="V6" t="s">
        <v>17</v>
      </c>
      <c r="W6" t="s">
        <v>25</v>
      </c>
      <c r="Z6" t="s">
        <v>33</v>
      </c>
      <c r="AA6" s="8" t="s">
        <v>25</v>
      </c>
      <c r="AB6" s="8"/>
      <c r="AC6" s="8" t="s">
        <v>28</v>
      </c>
      <c r="AD6" s="8"/>
      <c r="AF6" t="s">
        <v>24</v>
      </c>
      <c r="AG6" t="s">
        <v>54</v>
      </c>
      <c r="AH6" t="s">
        <v>7</v>
      </c>
      <c r="AI6" s="21">
        <v>10</v>
      </c>
    </row>
    <row r="7" spans="1:35" x14ac:dyDescent="0.3">
      <c r="A7" t="s">
        <v>64</v>
      </c>
      <c r="B7" t="s">
        <v>6</v>
      </c>
      <c r="C7" t="str">
        <f>VLOOKUP(TabInscriptions[[#This Row],[Activité]],TabActivités[],2,FALSE)</f>
        <v>P120</v>
      </c>
      <c r="D7" t="str">
        <f>INDEX(ListeLocaux,1+1,MATCH(C7,CodesLocaux,0))</f>
        <v>L-107</v>
      </c>
      <c r="E7" t="str">
        <f ca="1">IF(I7&lt;=F7,OFFSET(SousListeLocaux,0,MATCH(C7,Codes,0)-1,1,1),IF(AND(I7&gt;F7,I7&lt;=2*F7),OFFSET(SousListeLocaux,1,MATCH(C7,Codes,1)-1,1,1),IF(AND(I7&gt;F7,I7&gt;2*F7,I7&lt;=3*F7),OFFSET(SousListeLocaux,2,MATCH(C7,Codes,1)-1,1,1),IF(AND(I7&gt;F7,I7&gt;2*F7,I7&gt;3*F7,I7&lt;=4*F7),OFFSET(SousListeLocaux,3,MATCH(C7,Codes,1)-1,1,1),IF(AND(I7&gt;F7,I7&gt;2*F7,I7&gt;3*F7,I7&gt;4*F7,I7&lt;=5*F7),OFFSET(SousListeLocaux,4,MATCH(C7,Codes,1)-1,1,1),IF(AND(I7&gt;F7,I7&gt;2*F7,I7&gt;3*F7,I7&gt;4*F7,I7&gt;5*F7,I7&lt;=6*F7),OFFSET(SousListeLocaux,5,MATCH(C7,Codes,1)-1,1,1),IF(AND(I7&gt;F7,I7&gt;2*F7,I7&gt;3*F7,I7&gt;4*F7,I7&gt;5*F7,I7&gt;6*F7,I7&lt;=7*F7),OFFSET(SousListeLocaux,6,MATCH(C7,Codes,1)-1,1,1),OFFSET(SousListeLocaux,7,MATCH(C7,Codes,1)-1,1,1))))))))</f>
        <v>L-107</v>
      </c>
      <c r="F7" s="25">
        <f>VLOOKUP(TabInscriptions[[#This Row],[Local Prévu]],TabLocaux[],2,FALSE)</f>
        <v>4</v>
      </c>
      <c r="G7" s="25" t="str">
        <f>INDEX(ListeHeures,1+1,MATCH(C7,Codes,0))</f>
        <v>12 h 30 à 13 h 15</v>
      </c>
      <c r="H7" t="str">
        <f ca="1">IF(I7&lt;=F7,OFFSET(SousListeHeures,0,MATCH(C7,Codes,0)-1,1,1),IF(AND(I7&gt;F7,I7&lt;=2*F7),OFFSET(SousListeHeures,1,MATCH(C7,Codes,1)-1,1,1),IF(AND(I7&gt;F7,I7&gt;2*F7,I7&lt;=3*F7),OFFSET(SousListeHeures,2,MATCH(C7,Codes,1)-1,1,1),IF(AND(I7&gt;F7,I7&gt;2*F7,I7&gt;3*F7,I7&lt;=4*F7),OFFSET(SousListeHeures,3,MATCH(C7,Codes,1)-1,1,1),IF(AND(I7&gt;F7,I7&gt;2*F7,I7&gt;3*F7,I7&gt;4*F7,I7&lt;=5*F7),OFFSET(SousListeHeures,4,MATCH(C7,Codes,1)-1,1,1),IF(AND(I7&gt;F7,I7&gt;2*F7,I7&gt;3*F7,I7&gt;4*F7,I7&gt;5*F7,I7&lt;=6*F7),OFFSET(SousListeHeures,5,MATCH(C7,Codes,1)-1,1,1),IF(AND(I7&gt;F7,I7&gt;2*F7,I7&gt;3*F7,I7&gt;4*F7,I7&gt;5*F7,I7&gt;6*F7,I7&lt;=7*F7),OFFSET(SousListeHeures,6,MATCH(C7,Codes,1)-1,1,1),OFFSET(SousListeHeures,7,MATCH(C7,Codes,1)-1,1,1))))))))</f>
        <v>09 h 30 à 10 h 15</v>
      </c>
      <c r="I7">
        <f ca="1">COUNTIFS($D$3:D7,D7,$H$3:H7,H7)</f>
        <v>0</v>
      </c>
      <c r="K7" t="s">
        <v>4</v>
      </c>
      <c r="L7" t="s">
        <v>8</v>
      </c>
      <c r="M7" t="s">
        <v>52</v>
      </c>
      <c r="N7" t="s">
        <v>28</v>
      </c>
      <c r="P7" t="s">
        <v>55</v>
      </c>
      <c r="Q7">
        <v>4</v>
      </c>
      <c r="V7" t="s">
        <v>18</v>
      </c>
      <c r="W7" t="s">
        <v>26</v>
      </c>
      <c r="Z7" t="s">
        <v>34</v>
      </c>
      <c r="AA7" s="10" t="s">
        <v>27</v>
      </c>
      <c r="AB7" s="10"/>
      <c r="AC7" s="10"/>
      <c r="AD7" s="10"/>
    </row>
    <row r="8" spans="1:35" x14ac:dyDescent="0.3">
      <c r="A8" t="s">
        <v>64</v>
      </c>
      <c r="B8" t="s">
        <v>4</v>
      </c>
      <c r="C8" s="21" t="str">
        <f>VLOOKUP(TabInscriptions[[#This Row],[Activité]],TabActivités[],2,FALSE)</f>
        <v>C105</v>
      </c>
      <c r="D8" s="21" t="str">
        <f>INDEX(ListeLocaux,1+1,MATCH(C8,CodesLocaux,0))</f>
        <v>L-109</v>
      </c>
      <c r="E8" t="str">
        <f ca="1">IF(I8&lt;=F8,OFFSET(SousListeLocaux,0,MATCH(C8,Codes,0)-1,1,1),IF(AND(I8&gt;F8,I8&lt;=2*F8),OFFSET(SousListeLocaux,1,MATCH(C8,Codes,1)-1,1,1),IF(AND(I8&gt;F8,I8&gt;2*F8,I8&lt;=3*F8),OFFSET(SousListeLocaux,2,MATCH(C8,Codes,1)-1,1,1),IF(AND(I8&gt;F8,I8&gt;2*F8,I8&gt;3*F8,I8&lt;=4*F8),OFFSET(SousListeLocaux,3,MATCH(C8,Codes,1)-1,1,1),IF(AND(I8&gt;F8,I8&gt;2*F8,I8&gt;3*F8,I8&gt;4*F8,I8&lt;=5*F8),OFFSET(SousListeLocaux,4,MATCH(C8,Codes,1)-1,1,1),IF(AND(I8&gt;F8,I8&gt;2*F8,I8&gt;3*F8,I8&gt;4*F8,I8&gt;5*F8,I8&lt;=6*F8),OFFSET(SousListeLocaux,5,MATCH(C8,Codes,1)-1,1,1),IF(AND(I8&gt;F8,I8&gt;2*F8,I8&gt;3*F8,I8&gt;4*F8,I8&gt;5*F8,I8&gt;6*F8,I8&lt;=7*F8),OFFSET(SousListeLocaux,6,MATCH(C8,Codes,1)-1,1,1),OFFSET(SousListeLocaux,7,MATCH(C8,Codes,1)-1,1,1))))))))</f>
        <v>L-105</v>
      </c>
      <c r="F8" s="25">
        <f>VLOOKUP(TabInscriptions[[#This Row],[Local Prévu]],TabLocaux[],2,FALSE)</f>
        <v>4</v>
      </c>
      <c r="G8" s="25" t="str">
        <f>INDEX(ListeHeures,1+1,MATCH(C8,Codes,0))</f>
        <v>10 h 30 à 11 h 15</v>
      </c>
      <c r="H8" t="str">
        <f ca="1">IF(I8&lt;=F8,OFFSET(SousListeHeures,0,MATCH(C8,Codes,0)-1,1,1),IF(AND(I8&gt;F8,I8&lt;=2*F8),OFFSET(SousListeHeures,1,MATCH(C8,Codes,1)-1,1,1),IF(AND(I8&gt;F8,I8&gt;2*F8,I8&lt;=3*F8),OFFSET(SousListeHeures,2,MATCH(C8,Codes,1)-1,1,1),IF(AND(I8&gt;F8,I8&gt;2*F8,I8&gt;3*F8,I8&lt;=4*F8),OFFSET(SousListeHeures,3,MATCH(C8,Codes,1)-1,1,1),IF(AND(I8&gt;F8,I8&gt;2*F8,I8&gt;3*F8,I8&gt;4*F8,I8&lt;=5*F8),OFFSET(SousListeHeures,4,MATCH(C8,Codes,1)-1,1,1),IF(AND(I8&gt;F8,I8&gt;2*F8,I8&gt;3*F8,I8&gt;4*F8,I8&gt;5*F8,I8&lt;=6*F8),OFFSET(SousListeHeures,5,MATCH(C8,Codes,1)-1,1,1),IF(AND(I8&gt;F8,I8&gt;2*F8,I8&gt;3*F8,I8&gt;4*F8,I8&gt;5*F8,I8&gt;6*F8,I8&lt;=7*F8),OFFSET(SousListeHeures,6,MATCH(C8,Codes,1)-1,1,1),OFFSET(SousListeHeures,7,MATCH(C8,Codes,1)-1,1,1))))))))</f>
        <v>09 h 30 à 10 h 15</v>
      </c>
      <c r="I8">
        <f ca="1">COUNTIFS($D$3:D8,D8,$H$3:H8,H8)</f>
        <v>0</v>
      </c>
      <c r="K8" t="s">
        <v>5</v>
      </c>
      <c r="L8" t="s">
        <v>9</v>
      </c>
      <c r="M8" t="s">
        <v>53</v>
      </c>
      <c r="N8" t="s">
        <v>23</v>
      </c>
      <c r="P8" t="s">
        <v>56</v>
      </c>
      <c r="Q8">
        <v>4</v>
      </c>
      <c r="V8" t="s">
        <v>19</v>
      </c>
      <c r="W8" t="s">
        <v>27</v>
      </c>
      <c r="Z8" t="s">
        <v>35</v>
      </c>
      <c r="AA8" s="12" t="s">
        <v>28</v>
      </c>
      <c r="AB8" s="12"/>
      <c r="AC8" s="12"/>
      <c r="AD8" s="12"/>
    </row>
    <row r="9" spans="1:35" x14ac:dyDescent="0.3">
      <c r="A9" t="s">
        <v>64</v>
      </c>
      <c r="B9" t="s">
        <v>7</v>
      </c>
      <c r="C9" s="21" t="str">
        <f>VLOOKUP(TabInscriptions[[#This Row],[Activité]],TabActivités[],2,FALSE)</f>
        <v>J130</v>
      </c>
      <c r="D9" s="21" t="str">
        <f>INDEX(ListeLocaux,1+1,MATCH(C9,CodesLocaux,0))</f>
        <v>L-108</v>
      </c>
      <c r="E9" t="str">
        <f ca="1">IF(I9&lt;=F9,OFFSET(SousListeLocaux,0,MATCH(C9,Codes,0)-1,1,1),IF(AND(I9&gt;F9,I9&lt;=2*F9),OFFSET(SousListeLocaux,1,MATCH(C9,Codes,1)-1,1,1),IF(AND(I9&gt;F9,I9&gt;2*F9,I9&lt;=3*F9),OFFSET(SousListeLocaux,2,MATCH(C9,Codes,1)-1,1,1),IF(AND(I9&gt;F9,I9&gt;2*F9,I9&gt;3*F9,I9&lt;=4*F9),OFFSET(SousListeLocaux,3,MATCH(C9,Codes,1)-1,1,1),IF(AND(I9&gt;F9,I9&gt;2*F9,I9&gt;3*F9,I9&gt;4*F9,I9&lt;=5*F9),OFFSET(SousListeLocaux,4,MATCH(C9,Codes,1)-1,1,1),IF(AND(I9&gt;F9,I9&gt;2*F9,I9&gt;3*F9,I9&gt;4*F9,I9&gt;5*F9,I9&lt;=6*F9),OFFSET(SousListeLocaux,5,MATCH(C9,Codes,1)-1,1,1),IF(AND(I9&gt;F9,I9&gt;2*F9,I9&gt;3*F9,I9&gt;4*F9,I9&gt;5*F9,I9&gt;6*F9,I9&lt;=7*F9),OFFSET(SousListeLocaux,6,MATCH(C9,Codes,1)-1,1,1),OFFSET(SousListeLocaux,7,MATCH(C9,Codes,1)-1,1,1))))))))</f>
        <v>L-108</v>
      </c>
      <c r="F9" s="25">
        <f>VLOOKUP(TabInscriptions[[#This Row],[Local Prévu]],TabLocaux[],2,FALSE)</f>
        <v>4</v>
      </c>
      <c r="G9" s="25" t="str">
        <f>INDEX(ListeHeures,1+1,MATCH(C9,Codes,0))</f>
        <v>14 h 30 à 15 h 15</v>
      </c>
      <c r="H9" t="str">
        <f ca="1">IF(I9&lt;=F9,OFFSET(SousListeHeures,0,MATCH(C9,Codes,0)-1,1,1),IF(AND(I9&gt;F9,I9&lt;=2*F9),OFFSET(SousListeHeures,1,MATCH(C9,Codes,1)-1,1,1),IF(AND(I9&gt;F9,I9&gt;2*F9,I9&lt;=3*F9),OFFSET(SousListeHeures,2,MATCH(C9,Codes,1)-1,1,1),IF(AND(I9&gt;F9,I9&gt;2*F9,I9&gt;3*F9,I9&lt;=4*F9),OFFSET(SousListeHeures,3,MATCH(C9,Codes,1)-1,1,1),IF(AND(I9&gt;F9,I9&gt;2*F9,I9&gt;3*F9,I9&gt;4*F9,I9&lt;=5*F9),OFFSET(SousListeHeures,4,MATCH(C9,Codes,1)-1,1,1),IF(AND(I9&gt;F9,I9&gt;2*F9,I9&gt;3*F9,I9&gt;4*F9,I9&gt;5*F9,I9&lt;=6*F9),OFFSET(SousListeHeures,5,MATCH(C9,Codes,1)-1,1,1),IF(AND(I9&gt;F9,I9&gt;2*F9,I9&gt;3*F9,I9&gt;4*F9,I9&gt;5*F9,I9&gt;6*F9,I9&lt;=7*F9),OFFSET(SousListeHeures,6,MATCH(C9,Codes,1)-1,1,1),OFFSET(SousListeHeures,7,MATCH(C9,Codes,1)-1,1,1))))))))</f>
        <v>11 h 30 à 12 h 15</v>
      </c>
      <c r="I9">
        <f ca="1">COUNTIFS($D$3:D9,D9,$H$3:H9,H9)</f>
        <v>0</v>
      </c>
      <c r="K9" t="s">
        <v>5</v>
      </c>
      <c r="L9" t="s">
        <v>9</v>
      </c>
      <c r="M9" t="s">
        <v>53</v>
      </c>
      <c r="N9" t="s">
        <v>26</v>
      </c>
      <c r="V9" t="s">
        <v>20</v>
      </c>
      <c r="W9" t="s">
        <v>28</v>
      </c>
      <c r="Z9" t="s">
        <v>36</v>
      </c>
      <c r="AA9" s="16"/>
      <c r="AB9" s="16"/>
      <c r="AC9" s="16"/>
      <c r="AD9" s="16"/>
    </row>
    <row r="10" spans="1:35" x14ac:dyDescent="0.3">
      <c r="A10" t="s">
        <v>64</v>
      </c>
      <c r="B10" t="s">
        <v>5</v>
      </c>
      <c r="C10" s="21" t="str">
        <f>VLOOKUP(TabInscriptions[[#This Row],[Activité]],TabActivités[],2,FALSE)</f>
        <v>S110</v>
      </c>
      <c r="D10" s="21" t="str">
        <f>INDEX(ListeLocaux,1+1,MATCH(C10,CodesLocaux,0))</f>
        <v>L-106</v>
      </c>
      <c r="E10" t="str">
        <f ca="1">IF(I10&lt;=F10,OFFSET(SousListeLocaux,0,MATCH(C10,Codes,0)-1,1,1),IF(AND(I10&gt;F10,I10&lt;=2*F10),OFFSET(SousListeLocaux,1,MATCH(C10,Codes,1)-1,1,1),IF(AND(I10&gt;F10,I10&gt;2*F10,I10&lt;=3*F10),OFFSET(SousListeLocaux,2,MATCH(C10,Codes,1)-1,1,1),IF(AND(I10&gt;F10,I10&gt;2*F10,I10&gt;3*F10,I10&lt;=4*F10),OFFSET(SousListeLocaux,3,MATCH(C10,Codes,1)-1,1,1),IF(AND(I10&gt;F10,I10&gt;2*F10,I10&gt;3*F10,I10&gt;4*F10,I10&lt;=5*F10),OFFSET(SousListeLocaux,4,MATCH(C10,Codes,1)-1,1,1),IF(AND(I10&gt;F10,I10&gt;2*F10,I10&gt;3*F10,I10&gt;4*F10,I10&gt;5*F10,I10&lt;=6*F10),OFFSET(SousListeLocaux,5,MATCH(C10,Codes,1)-1,1,1),IF(AND(I10&gt;F10,I10&gt;2*F10,I10&gt;3*F10,I10&gt;4*F10,I10&gt;5*F10,I10&gt;6*F10,I10&lt;=7*F10),OFFSET(SousListeLocaux,6,MATCH(C10,Codes,1)-1,1,1),OFFSET(SousListeLocaux,7,MATCH(C10,Codes,1)-1,1,1))))))))</f>
        <v>L-106</v>
      </c>
      <c r="F10" s="25">
        <f>VLOOKUP(TabInscriptions[[#This Row],[Local Prévu]],TabLocaux[],2,FALSE)</f>
        <v>4</v>
      </c>
      <c r="G10" s="25" t="str">
        <f>INDEX(ListeHeures,1+1,MATCH(C10,Codes,0))</f>
        <v>13 h 30 à 14 h 15</v>
      </c>
      <c r="H10" t="str">
        <f ca="1">IF(I10&lt;=F10,OFFSET(SousListeHeures,0,MATCH(C10,Codes,0)-1,1,1),IF(AND(I10&gt;F10,I10&lt;=2*F10),OFFSET(SousListeHeures,1,MATCH(C10,Codes,1)-1,1,1),IF(AND(I10&gt;F10,I10&gt;2*F10,I10&lt;=3*F10),OFFSET(SousListeHeures,2,MATCH(C10,Codes,1)-1,1,1),IF(AND(I10&gt;F10,I10&gt;2*F10,I10&gt;3*F10,I10&lt;=4*F10),OFFSET(SousListeHeures,3,MATCH(C10,Codes,1)-1,1,1),IF(AND(I10&gt;F10,I10&gt;2*F10,I10&gt;3*F10,I10&gt;4*F10,I10&lt;=5*F10),OFFSET(SousListeHeures,4,MATCH(C10,Codes,1)-1,1,1),IF(AND(I10&gt;F10,I10&gt;2*F10,I10&gt;3*F10,I10&gt;4*F10,I10&gt;5*F10,I10&lt;=6*F10),OFFSET(SousListeHeures,5,MATCH(C10,Codes,1)-1,1,1),IF(AND(I10&gt;F10,I10&gt;2*F10,I10&gt;3*F10,I10&gt;4*F10,I10&gt;5*F10,I10&gt;6*F10,I10&lt;=7*F10),OFFSET(SousListeHeures,6,MATCH(C10,Codes,1)-1,1,1),OFFSET(SousListeHeures,7,MATCH(C10,Codes,1)-1,1,1))))))))</f>
        <v>10 h 30 à 11 h 15</v>
      </c>
      <c r="I10">
        <f ca="1">COUNTIFS($D$3:D10,D10,$H$3:H10,H10)</f>
        <v>0</v>
      </c>
      <c r="K10" t="s">
        <v>6</v>
      </c>
      <c r="L10" t="s">
        <v>10</v>
      </c>
      <c r="M10" t="s">
        <v>56</v>
      </c>
      <c r="N10" t="s">
        <v>22</v>
      </c>
      <c r="V10" t="s">
        <v>21</v>
      </c>
      <c r="W10" t="s">
        <v>29</v>
      </c>
      <c r="Z10" t="s">
        <v>37</v>
      </c>
      <c r="AA10" s="14"/>
      <c r="AB10" s="14"/>
      <c r="AC10" s="14"/>
      <c r="AD10" s="14"/>
    </row>
    <row r="11" spans="1:35" x14ac:dyDescent="0.3">
      <c r="A11" t="s">
        <v>61</v>
      </c>
      <c r="B11" t="s">
        <v>6</v>
      </c>
      <c r="C11" t="str">
        <f>VLOOKUP(TabInscriptions[[#This Row],[Activité]],TabActivités[],2,FALSE)</f>
        <v>P120</v>
      </c>
      <c r="D11" t="str">
        <f>INDEX(ListeLocaux,1+1,MATCH(C11,CodesLocaux,0))</f>
        <v>L-107</v>
      </c>
      <c r="E11" t="str">
        <f ca="1">IF(I11&lt;=F11,OFFSET(SousListeLocaux,0,MATCH(C11,Codes,0)-1,1,1),IF(AND(I11&gt;F11,I11&lt;=2*F11),OFFSET(SousListeLocaux,1,MATCH(C11,Codes,1)-1,1,1),IF(AND(I11&gt;F11,I11&gt;2*F11,I11&lt;=3*F11),OFFSET(SousListeLocaux,2,MATCH(C11,Codes,1)-1,1,1),IF(AND(I11&gt;F11,I11&gt;2*F11,I11&gt;3*F11,I11&lt;=4*F11),OFFSET(SousListeLocaux,3,MATCH(C11,Codes,1)-1,1,1),IF(AND(I11&gt;F11,I11&gt;2*F11,I11&gt;3*F11,I11&gt;4*F11,I11&lt;=5*F11),OFFSET(SousListeLocaux,4,MATCH(C11,Codes,1)-1,1,1),IF(AND(I11&gt;F11,I11&gt;2*F11,I11&gt;3*F11,I11&gt;4*F11,I11&gt;5*F11,I11&lt;=6*F11),OFFSET(SousListeLocaux,5,MATCH(C11,Codes,1)-1,1,1),IF(AND(I11&gt;F11,I11&gt;2*F11,I11&gt;3*F11,I11&gt;4*F11,I11&gt;5*F11,I11&gt;6*F11,I11&lt;=7*F11),OFFSET(SousListeLocaux,6,MATCH(C11,Codes,1)-1,1,1),OFFSET(SousListeLocaux,7,MATCH(C11,Codes,1)-1,1,1))))))))</f>
        <v>L-107</v>
      </c>
      <c r="F11" s="25">
        <f>VLOOKUP(TabInscriptions[[#This Row],[Local Prévu]],TabLocaux[],2,FALSE)</f>
        <v>4</v>
      </c>
      <c r="G11" s="25" t="str">
        <f>INDEX(ListeHeures,1+1,MATCH(C11,Codes,0))</f>
        <v>12 h 30 à 13 h 15</v>
      </c>
      <c r="H11" t="str">
        <f ca="1">IF(I11&lt;=F11,OFFSET(SousListeHeures,0,MATCH(C11,Codes,0)-1,1,1),IF(AND(I11&gt;F11,I11&lt;=2*F11),OFFSET(SousListeHeures,1,MATCH(C11,Codes,1)-1,1,1),IF(AND(I11&gt;F11,I11&gt;2*F11,I11&lt;=3*F11),OFFSET(SousListeHeures,2,MATCH(C11,Codes,1)-1,1,1),IF(AND(I11&gt;F11,I11&gt;2*F11,I11&gt;3*F11,I11&lt;=4*F11),OFFSET(SousListeHeures,3,MATCH(C11,Codes,1)-1,1,1),IF(AND(I11&gt;F11,I11&gt;2*F11,I11&gt;3*F11,I11&gt;4*F11,I11&lt;=5*F11),OFFSET(SousListeHeures,4,MATCH(C11,Codes,1)-1,1,1),IF(AND(I11&gt;F11,I11&gt;2*F11,I11&gt;3*F11,I11&gt;4*F11,I11&gt;5*F11,I11&lt;=6*F11),OFFSET(SousListeHeures,5,MATCH(C11,Codes,1)-1,1,1),IF(AND(I11&gt;F11,I11&gt;2*F11,I11&gt;3*F11,I11&gt;4*F11,I11&gt;5*F11,I11&gt;6*F11,I11&lt;=7*F11),OFFSET(SousListeHeures,6,MATCH(C11,Codes,1)-1,1,1),OFFSET(SousListeHeures,7,MATCH(C11,Codes,1)-1,1,1))))))))</f>
        <v>09 h 30 à 10 h 15</v>
      </c>
      <c r="I11">
        <f ca="1">COUNTIFS($D$3:D11,D11,$H$3:H11,H11)</f>
        <v>0</v>
      </c>
      <c r="K11" t="s">
        <v>6</v>
      </c>
      <c r="L11" t="s">
        <v>10</v>
      </c>
      <c r="M11" t="s">
        <v>51</v>
      </c>
      <c r="N11" t="s">
        <v>25</v>
      </c>
      <c r="Z11" t="s">
        <v>38</v>
      </c>
      <c r="AA11" s="18"/>
      <c r="AB11" s="18"/>
      <c r="AC11" s="18"/>
      <c r="AD11" s="18"/>
    </row>
    <row r="12" spans="1:35" x14ac:dyDescent="0.3">
      <c r="A12" t="s">
        <v>61</v>
      </c>
      <c r="B12" t="s">
        <v>4</v>
      </c>
      <c r="C12" s="21" t="str">
        <f>VLOOKUP(TabInscriptions[[#This Row],[Activité]],TabActivités[],2,FALSE)</f>
        <v>C105</v>
      </c>
      <c r="D12" s="21" t="str">
        <f>INDEX(ListeLocaux,1+1,MATCH(C12,CodesLocaux,0))</f>
        <v>L-109</v>
      </c>
      <c r="E12" t="str">
        <f ca="1">IF(I12&lt;=F12,OFFSET(SousListeLocaux,0,MATCH(C12,Codes,0)-1,1,1),IF(AND(I12&gt;F12,I12&lt;=2*F12),OFFSET(SousListeLocaux,1,MATCH(C12,Codes,1)-1,1,1),IF(AND(I12&gt;F12,I12&gt;2*F12,I12&lt;=3*F12),OFFSET(SousListeLocaux,2,MATCH(C12,Codes,1)-1,1,1),IF(AND(I12&gt;F12,I12&gt;2*F12,I12&gt;3*F12,I12&lt;=4*F12),OFFSET(SousListeLocaux,3,MATCH(C12,Codes,1)-1,1,1),IF(AND(I12&gt;F12,I12&gt;2*F12,I12&gt;3*F12,I12&gt;4*F12,I12&lt;=5*F12),OFFSET(SousListeLocaux,4,MATCH(C12,Codes,1)-1,1,1),IF(AND(I12&gt;F12,I12&gt;2*F12,I12&gt;3*F12,I12&gt;4*F12,I12&gt;5*F12,I12&lt;=6*F12),OFFSET(SousListeLocaux,5,MATCH(C12,Codes,1)-1,1,1),IF(AND(I12&gt;F12,I12&gt;2*F12,I12&gt;3*F12,I12&gt;4*F12,I12&gt;5*F12,I12&gt;6*F12,I12&lt;=7*F12),OFFSET(SousListeLocaux,6,MATCH(C12,Codes,1)-1,1,1),OFFSET(SousListeLocaux,7,MATCH(C12,Codes,1)-1,1,1))))))))</f>
        <v>L-105</v>
      </c>
      <c r="F12" s="25">
        <f>VLOOKUP(TabInscriptions[[#This Row],[Local Prévu]],TabLocaux[],2,FALSE)</f>
        <v>4</v>
      </c>
      <c r="G12" s="25" t="str">
        <f>INDEX(ListeHeures,1+1,MATCH(C12,Codes,0))</f>
        <v>10 h 30 à 11 h 15</v>
      </c>
      <c r="H12" t="str">
        <f ca="1">IF(I12&lt;=F12,OFFSET(SousListeHeures,0,MATCH(C12,Codes,0)-1,1,1),IF(AND(I12&gt;F12,I12&lt;=2*F12),OFFSET(SousListeHeures,1,MATCH(C12,Codes,1)-1,1,1),IF(AND(I12&gt;F12,I12&gt;2*F12,I12&lt;=3*F12),OFFSET(SousListeHeures,2,MATCH(C12,Codes,1)-1,1,1),IF(AND(I12&gt;F12,I12&gt;2*F12,I12&gt;3*F12,I12&lt;=4*F12),OFFSET(SousListeHeures,3,MATCH(C12,Codes,1)-1,1,1),IF(AND(I12&gt;F12,I12&gt;2*F12,I12&gt;3*F12,I12&gt;4*F12,I12&lt;=5*F12),OFFSET(SousListeHeures,4,MATCH(C12,Codes,1)-1,1,1),IF(AND(I12&gt;F12,I12&gt;2*F12,I12&gt;3*F12,I12&gt;4*F12,I12&gt;5*F12,I12&lt;=6*F12),OFFSET(SousListeHeures,5,MATCH(C12,Codes,1)-1,1,1),IF(AND(I12&gt;F12,I12&gt;2*F12,I12&gt;3*F12,I12&gt;4*F12,I12&gt;5*F12,I12&gt;6*F12,I12&lt;=7*F12),OFFSET(SousListeHeures,6,MATCH(C12,Codes,1)-1,1,1),OFFSET(SousListeHeures,7,MATCH(C12,Codes,1)-1,1,1))))))))</f>
        <v>09 h 30 à 10 h 15</v>
      </c>
      <c r="I12">
        <f ca="1">COUNTIFS($D$3:D12,D12,$H$3:H12,H12)</f>
        <v>0</v>
      </c>
      <c r="K12" t="s">
        <v>6</v>
      </c>
      <c r="L12" t="s">
        <v>10</v>
      </c>
      <c r="M12" t="s">
        <v>51</v>
      </c>
      <c r="N12" t="s">
        <v>28</v>
      </c>
      <c r="Z12" s="1" t="s">
        <v>39</v>
      </c>
      <c r="AA12" s="2" t="str">
        <f>AA3</f>
        <v>C105</v>
      </c>
      <c r="AB12" s="2" t="str">
        <f t="shared" ref="AB12:AD12" si="0">AB3</f>
        <v>S110</v>
      </c>
      <c r="AC12" s="2" t="str">
        <f t="shared" si="0"/>
        <v>P120</v>
      </c>
      <c r="AD12" s="2" t="str">
        <f t="shared" si="0"/>
        <v>J130</v>
      </c>
    </row>
    <row r="13" spans="1:35" x14ac:dyDescent="0.3">
      <c r="A13" t="s">
        <v>61</v>
      </c>
      <c r="B13" t="s">
        <v>7</v>
      </c>
      <c r="C13" s="21" t="str">
        <f>VLOOKUP(TabInscriptions[[#This Row],[Activité]],TabActivités[],2,FALSE)</f>
        <v>J130</v>
      </c>
      <c r="D13" s="21" t="str">
        <f>INDEX(ListeLocaux,1+1,MATCH(C13,CodesLocaux,0))</f>
        <v>L-108</v>
      </c>
      <c r="E13" t="str">
        <f ca="1">IF(I13&lt;=F13,OFFSET(SousListeLocaux,0,MATCH(C13,Codes,0)-1,1,1),IF(AND(I13&gt;F13,I13&lt;=2*F13),OFFSET(SousListeLocaux,1,MATCH(C13,Codes,1)-1,1,1),IF(AND(I13&gt;F13,I13&gt;2*F13,I13&lt;=3*F13),OFFSET(SousListeLocaux,2,MATCH(C13,Codes,1)-1,1,1),IF(AND(I13&gt;F13,I13&gt;2*F13,I13&gt;3*F13,I13&lt;=4*F13),OFFSET(SousListeLocaux,3,MATCH(C13,Codes,1)-1,1,1),IF(AND(I13&gt;F13,I13&gt;2*F13,I13&gt;3*F13,I13&gt;4*F13,I13&lt;=5*F13),OFFSET(SousListeLocaux,4,MATCH(C13,Codes,1)-1,1,1),IF(AND(I13&gt;F13,I13&gt;2*F13,I13&gt;3*F13,I13&gt;4*F13,I13&gt;5*F13,I13&lt;=6*F13),OFFSET(SousListeLocaux,5,MATCH(C13,Codes,1)-1,1,1),IF(AND(I13&gt;F13,I13&gt;2*F13,I13&gt;3*F13,I13&gt;4*F13,I13&gt;5*F13,I13&gt;6*F13,I13&lt;=7*F13),OFFSET(SousListeLocaux,6,MATCH(C13,Codes,1)-1,1,1),OFFSET(SousListeLocaux,7,MATCH(C13,Codes,1)-1,1,1))))))))</f>
        <v>L-108</v>
      </c>
      <c r="F13" s="25">
        <f>VLOOKUP(TabInscriptions[[#This Row],[Local Prévu]],TabLocaux[],2,FALSE)</f>
        <v>4</v>
      </c>
      <c r="G13" s="25" t="str">
        <f>INDEX(ListeHeures,1+1,MATCH(C13,Codes,0))</f>
        <v>14 h 30 à 15 h 15</v>
      </c>
      <c r="H13" t="str">
        <f ca="1">IF(I13&lt;=F13,OFFSET(SousListeHeures,0,MATCH(C13,Codes,0)-1,1,1),IF(AND(I13&gt;F13,I13&lt;=2*F13),OFFSET(SousListeHeures,1,MATCH(C13,Codes,1)-1,1,1),IF(AND(I13&gt;F13,I13&gt;2*F13,I13&lt;=3*F13),OFFSET(SousListeHeures,2,MATCH(C13,Codes,1)-1,1,1),IF(AND(I13&gt;F13,I13&gt;2*F13,I13&gt;3*F13,I13&lt;=4*F13),OFFSET(SousListeHeures,3,MATCH(C13,Codes,1)-1,1,1),IF(AND(I13&gt;F13,I13&gt;2*F13,I13&gt;3*F13,I13&gt;4*F13,I13&lt;=5*F13),OFFSET(SousListeHeures,4,MATCH(C13,Codes,1)-1,1,1),IF(AND(I13&gt;F13,I13&gt;2*F13,I13&gt;3*F13,I13&gt;4*F13,I13&gt;5*F13,I13&lt;=6*F13),OFFSET(SousListeHeures,5,MATCH(C13,Codes,1)-1,1,1),IF(AND(I13&gt;F13,I13&gt;2*F13,I13&gt;3*F13,I13&gt;4*F13,I13&gt;5*F13,I13&gt;6*F13,I13&lt;=7*F13),OFFSET(SousListeHeures,6,MATCH(C13,Codes,1)-1,1,1),OFFSET(SousListeHeures,7,MATCH(C13,Codes,1)-1,1,1))))))))</f>
        <v>11 h 30 à 12 h 15</v>
      </c>
      <c r="I13">
        <f ca="1">COUNTIFS($D$3:D13,D13,$H$3:H13,H13)</f>
        <v>0</v>
      </c>
      <c r="K13" t="s">
        <v>7</v>
      </c>
      <c r="L13" t="s">
        <v>11</v>
      </c>
      <c r="M13" t="s">
        <v>54</v>
      </c>
      <c r="N13" t="s">
        <v>24</v>
      </c>
      <c r="Z13" t="s">
        <v>40</v>
      </c>
      <c r="AA13" s="5" t="s">
        <v>52</v>
      </c>
      <c r="AB13" s="5" t="s">
        <v>53</v>
      </c>
      <c r="AC13" s="5" t="s">
        <v>56</v>
      </c>
      <c r="AD13" s="5" t="s">
        <v>54</v>
      </c>
    </row>
    <row r="14" spans="1:35" x14ac:dyDescent="0.3">
      <c r="A14" t="s">
        <v>61</v>
      </c>
      <c r="B14" t="s">
        <v>5</v>
      </c>
      <c r="C14" s="21" t="str">
        <f>VLOOKUP(TabInscriptions[[#This Row],[Activité]],TabActivités[],2,FALSE)</f>
        <v>S110</v>
      </c>
      <c r="D14" s="21" t="str">
        <f>INDEX(ListeLocaux,1+1,MATCH(C14,CodesLocaux,0))</f>
        <v>L-106</v>
      </c>
      <c r="E14" t="str">
        <f ca="1">IF(I14&lt;=F14,OFFSET(SousListeLocaux,0,MATCH(C14,Codes,0)-1,1,1),IF(AND(I14&gt;F14,I14&lt;=2*F14),OFFSET(SousListeLocaux,1,MATCH(C14,Codes,1)-1,1,1),IF(AND(I14&gt;F14,I14&gt;2*F14,I14&lt;=3*F14),OFFSET(SousListeLocaux,2,MATCH(C14,Codes,1)-1,1,1),IF(AND(I14&gt;F14,I14&gt;2*F14,I14&gt;3*F14,I14&lt;=4*F14),OFFSET(SousListeLocaux,3,MATCH(C14,Codes,1)-1,1,1),IF(AND(I14&gt;F14,I14&gt;2*F14,I14&gt;3*F14,I14&gt;4*F14,I14&lt;=5*F14),OFFSET(SousListeLocaux,4,MATCH(C14,Codes,1)-1,1,1),IF(AND(I14&gt;F14,I14&gt;2*F14,I14&gt;3*F14,I14&gt;4*F14,I14&gt;5*F14,I14&lt;=6*F14),OFFSET(SousListeLocaux,5,MATCH(C14,Codes,1)-1,1,1),IF(AND(I14&gt;F14,I14&gt;2*F14,I14&gt;3*F14,I14&gt;4*F14,I14&gt;5*F14,I14&gt;6*F14,I14&lt;=7*F14),OFFSET(SousListeLocaux,6,MATCH(C14,Codes,1)-1,1,1),OFFSET(SousListeLocaux,7,MATCH(C14,Codes,1)-1,1,1))))))))</f>
        <v>L-106</v>
      </c>
      <c r="F14" s="25">
        <f>VLOOKUP(TabInscriptions[[#This Row],[Local Prévu]],TabLocaux[],2,FALSE)</f>
        <v>4</v>
      </c>
      <c r="G14" s="25" t="str">
        <f>INDEX(ListeHeures,1+1,MATCH(C14,Codes,0))</f>
        <v>13 h 30 à 14 h 15</v>
      </c>
      <c r="H14" t="str">
        <f ca="1">IF(I14&lt;=F14,OFFSET(SousListeHeures,0,MATCH(C14,Codes,0)-1,1,1),IF(AND(I14&gt;F14,I14&lt;=2*F14),OFFSET(SousListeHeures,1,MATCH(C14,Codes,1)-1,1,1),IF(AND(I14&gt;F14,I14&gt;2*F14,I14&lt;=3*F14),OFFSET(SousListeHeures,2,MATCH(C14,Codes,1)-1,1,1),IF(AND(I14&gt;F14,I14&gt;2*F14,I14&gt;3*F14,I14&lt;=4*F14),OFFSET(SousListeHeures,3,MATCH(C14,Codes,1)-1,1,1),IF(AND(I14&gt;F14,I14&gt;2*F14,I14&gt;3*F14,I14&gt;4*F14,I14&lt;=5*F14),OFFSET(SousListeHeures,4,MATCH(C14,Codes,1)-1,1,1),IF(AND(I14&gt;F14,I14&gt;2*F14,I14&gt;3*F14,I14&gt;4*F14,I14&gt;5*F14,I14&lt;=6*F14),OFFSET(SousListeHeures,5,MATCH(C14,Codes,1)-1,1,1),IF(AND(I14&gt;F14,I14&gt;2*F14,I14&gt;3*F14,I14&gt;4*F14,I14&gt;5*F14,I14&gt;6*F14,I14&lt;=7*F14),OFFSET(SousListeHeures,6,MATCH(C14,Codes,1)-1,1,1),OFFSET(SousListeHeures,7,MATCH(C14,Codes,1)-1,1,1))))))))</f>
        <v>10 h 30 à 11 h 15</v>
      </c>
      <c r="I14">
        <f ca="1">COUNTIFS($D$3:D14,D14,$H$3:H14,H14)</f>
        <v>0</v>
      </c>
      <c r="K14" t="s">
        <v>7</v>
      </c>
      <c r="L14" t="s">
        <v>11</v>
      </c>
      <c r="M14" t="s">
        <v>54</v>
      </c>
      <c r="N14" t="s">
        <v>27</v>
      </c>
      <c r="Z14" t="s">
        <v>41</v>
      </c>
      <c r="AA14" s="7" t="s">
        <v>55</v>
      </c>
      <c r="AB14" s="7" t="s">
        <v>53</v>
      </c>
      <c r="AC14" s="7" t="s">
        <v>51</v>
      </c>
      <c r="AD14" s="7" t="s">
        <v>54</v>
      </c>
    </row>
    <row r="15" spans="1:35" x14ac:dyDescent="0.3">
      <c r="A15" t="s">
        <v>60</v>
      </c>
      <c r="B15" t="s">
        <v>6</v>
      </c>
      <c r="C15" t="str">
        <f>VLOOKUP(TabInscriptions[[#This Row],[Activité]],TabActivités[],2,FALSE)</f>
        <v>P120</v>
      </c>
      <c r="D15" t="str">
        <f>INDEX(ListeLocaux,1+1,MATCH(C15,CodesLocaux,0))</f>
        <v>L-107</v>
      </c>
      <c r="E15" t="str">
        <f ca="1">IF(I15&lt;=F15,OFFSET(SousListeLocaux,0,MATCH(C15,Codes,0)-1,1,1),IF(AND(I15&gt;F15,I15&lt;=2*F15),OFFSET(SousListeLocaux,1,MATCH(C15,Codes,1)-1,1,1),IF(AND(I15&gt;F15,I15&gt;2*F15,I15&lt;=3*F15),OFFSET(SousListeLocaux,2,MATCH(C15,Codes,1)-1,1,1),IF(AND(I15&gt;F15,I15&gt;2*F15,I15&gt;3*F15,I15&lt;=4*F15),OFFSET(SousListeLocaux,3,MATCH(C15,Codes,1)-1,1,1),IF(AND(I15&gt;F15,I15&gt;2*F15,I15&gt;3*F15,I15&gt;4*F15,I15&lt;=5*F15),OFFSET(SousListeLocaux,4,MATCH(C15,Codes,1)-1,1,1),IF(AND(I15&gt;F15,I15&gt;2*F15,I15&gt;3*F15,I15&gt;4*F15,I15&gt;5*F15,I15&lt;=6*F15),OFFSET(SousListeLocaux,5,MATCH(C15,Codes,1)-1,1,1),IF(AND(I15&gt;F15,I15&gt;2*F15,I15&gt;3*F15,I15&gt;4*F15,I15&gt;5*F15,I15&gt;6*F15,I15&lt;=7*F15),OFFSET(SousListeLocaux,6,MATCH(C15,Codes,1)-1,1,1),OFFSET(SousListeLocaux,7,MATCH(C15,Codes,1)-1,1,1))))))))</f>
        <v>L-107</v>
      </c>
      <c r="F15" s="25">
        <f>VLOOKUP(TabInscriptions[[#This Row],[Local Prévu]],TabLocaux[],2,FALSE)</f>
        <v>4</v>
      </c>
      <c r="G15" s="25" t="str">
        <f>INDEX(ListeHeures,1+1,MATCH(C15,Codes,0))</f>
        <v>12 h 30 à 13 h 15</v>
      </c>
      <c r="H15" t="str">
        <f ca="1">IF(I15&lt;=F15,OFFSET(SousListeHeures,0,MATCH(C15,Codes,0)-1,1,1),IF(AND(I15&gt;F15,I15&lt;=2*F15),OFFSET(SousListeHeures,1,MATCH(C15,Codes,1)-1,1,1),IF(AND(I15&gt;F15,I15&gt;2*F15,I15&lt;=3*F15),OFFSET(SousListeHeures,2,MATCH(C15,Codes,1)-1,1,1),IF(AND(I15&gt;F15,I15&gt;2*F15,I15&gt;3*F15,I15&lt;=4*F15),OFFSET(SousListeHeures,3,MATCH(C15,Codes,1)-1,1,1),IF(AND(I15&gt;F15,I15&gt;2*F15,I15&gt;3*F15,I15&gt;4*F15,I15&lt;=5*F15),OFFSET(SousListeHeures,4,MATCH(C15,Codes,1)-1,1,1),IF(AND(I15&gt;F15,I15&gt;2*F15,I15&gt;3*F15,I15&gt;4*F15,I15&gt;5*F15,I15&lt;=6*F15),OFFSET(SousListeHeures,5,MATCH(C15,Codes,1)-1,1,1),IF(AND(I15&gt;F15,I15&gt;2*F15,I15&gt;3*F15,I15&gt;4*F15,I15&gt;5*F15,I15&gt;6*F15,I15&lt;=7*F15),OFFSET(SousListeHeures,6,MATCH(C15,Codes,1)-1,1,1),OFFSET(SousListeHeures,7,MATCH(C15,Codes,1)-1,1,1))))))))</f>
        <v>09 h 30 à 10 h 15</v>
      </c>
      <c r="I15">
        <f ca="1">COUNTIFS($D$3:D15,D15,$H$3:H15,H15)</f>
        <v>0</v>
      </c>
      <c r="Z15" t="s">
        <v>42</v>
      </c>
      <c r="AA15" s="9" t="s">
        <v>52</v>
      </c>
      <c r="AB15" s="9"/>
      <c r="AC15" s="9" t="s">
        <v>51</v>
      </c>
      <c r="AD15" s="9"/>
    </row>
    <row r="16" spans="1:35" x14ac:dyDescent="0.3">
      <c r="A16" t="s">
        <v>60</v>
      </c>
      <c r="B16" t="s">
        <v>4</v>
      </c>
      <c r="C16" s="21" t="str">
        <f>VLOOKUP(TabInscriptions[[#This Row],[Activité]],TabActivités[],2,FALSE)</f>
        <v>C105</v>
      </c>
      <c r="D16" s="21" t="str">
        <f>INDEX(ListeLocaux,1+1,MATCH(C16,CodesLocaux,0))</f>
        <v>L-109</v>
      </c>
      <c r="E16" t="str">
        <f ca="1">IF(I16&lt;=F16,OFFSET(SousListeLocaux,0,MATCH(C16,Codes,0)-1,1,1),IF(AND(I16&gt;F16,I16&lt;=2*F16),OFFSET(SousListeLocaux,1,MATCH(C16,Codes,1)-1,1,1),IF(AND(I16&gt;F16,I16&gt;2*F16,I16&lt;=3*F16),OFFSET(SousListeLocaux,2,MATCH(C16,Codes,1)-1,1,1),IF(AND(I16&gt;F16,I16&gt;2*F16,I16&gt;3*F16,I16&lt;=4*F16),OFFSET(SousListeLocaux,3,MATCH(C16,Codes,1)-1,1,1),IF(AND(I16&gt;F16,I16&gt;2*F16,I16&gt;3*F16,I16&gt;4*F16,I16&lt;=5*F16),OFFSET(SousListeLocaux,4,MATCH(C16,Codes,1)-1,1,1),IF(AND(I16&gt;F16,I16&gt;2*F16,I16&gt;3*F16,I16&gt;4*F16,I16&gt;5*F16,I16&lt;=6*F16),OFFSET(SousListeLocaux,5,MATCH(C16,Codes,1)-1,1,1),IF(AND(I16&gt;F16,I16&gt;2*F16,I16&gt;3*F16,I16&gt;4*F16,I16&gt;5*F16,I16&gt;6*F16,I16&lt;=7*F16),OFFSET(SousListeLocaux,6,MATCH(C16,Codes,1)-1,1,1),OFFSET(SousListeLocaux,7,MATCH(C16,Codes,1)-1,1,1))))))))</f>
        <v>L-105</v>
      </c>
      <c r="F16" s="25">
        <f>VLOOKUP(TabInscriptions[[#This Row],[Local Prévu]],TabLocaux[],2,FALSE)</f>
        <v>4</v>
      </c>
      <c r="G16" s="25" t="str">
        <f>INDEX(ListeHeures,1+1,MATCH(C16,Codes,0))</f>
        <v>10 h 30 à 11 h 15</v>
      </c>
      <c r="H16" t="str">
        <f ca="1">IF(I16&lt;=F16,OFFSET(SousListeHeures,0,MATCH(C16,Codes,0)-1,1,1),IF(AND(I16&gt;F16,I16&lt;=2*F16),OFFSET(SousListeHeures,1,MATCH(C16,Codes,1)-1,1,1),IF(AND(I16&gt;F16,I16&gt;2*F16,I16&lt;=3*F16),OFFSET(SousListeHeures,2,MATCH(C16,Codes,1)-1,1,1),IF(AND(I16&gt;F16,I16&gt;2*F16,I16&gt;3*F16,I16&lt;=4*F16),OFFSET(SousListeHeures,3,MATCH(C16,Codes,1)-1,1,1),IF(AND(I16&gt;F16,I16&gt;2*F16,I16&gt;3*F16,I16&gt;4*F16,I16&lt;=5*F16),OFFSET(SousListeHeures,4,MATCH(C16,Codes,1)-1,1,1),IF(AND(I16&gt;F16,I16&gt;2*F16,I16&gt;3*F16,I16&gt;4*F16,I16&gt;5*F16,I16&lt;=6*F16),OFFSET(SousListeHeures,5,MATCH(C16,Codes,1)-1,1,1),IF(AND(I16&gt;F16,I16&gt;2*F16,I16&gt;3*F16,I16&gt;4*F16,I16&gt;5*F16,I16&gt;6*F16,I16&lt;=7*F16),OFFSET(SousListeHeures,6,MATCH(C16,Codes,1)-1,1,1),OFFSET(SousListeHeures,7,MATCH(C16,Codes,1)-1,1,1))))))))</f>
        <v>09 h 30 à 10 h 15</v>
      </c>
      <c r="I16">
        <f ca="1">COUNTIFS($D$3:D16,D16,$H$3:H16,H16)</f>
        <v>0</v>
      </c>
      <c r="Z16" t="s">
        <v>43</v>
      </c>
      <c r="AA16" s="11" t="s">
        <v>52</v>
      </c>
      <c r="AB16" s="11"/>
      <c r="AC16" s="11"/>
      <c r="AD16" s="11"/>
    </row>
    <row r="17" spans="1:30" x14ac:dyDescent="0.3">
      <c r="A17" t="s">
        <v>60</v>
      </c>
      <c r="B17" t="s">
        <v>7</v>
      </c>
      <c r="C17" s="21" t="str">
        <f>VLOOKUP(TabInscriptions[[#This Row],[Activité]],TabActivités[],2,FALSE)</f>
        <v>J130</v>
      </c>
      <c r="D17" s="21" t="str">
        <f>INDEX(ListeLocaux,1+1,MATCH(C17,CodesLocaux,0))</f>
        <v>L-108</v>
      </c>
      <c r="E17" t="str">
        <f ca="1">IF(I17&lt;=F17,OFFSET(SousListeLocaux,0,MATCH(C17,Codes,0)-1,1,1),IF(AND(I17&gt;F17,I17&lt;=2*F17),OFFSET(SousListeLocaux,1,MATCH(C17,Codes,1)-1,1,1),IF(AND(I17&gt;F17,I17&gt;2*F17,I17&lt;=3*F17),OFFSET(SousListeLocaux,2,MATCH(C17,Codes,1)-1,1,1),IF(AND(I17&gt;F17,I17&gt;2*F17,I17&gt;3*F17,I17&lt;=4*F17),OFFSET(SousListeLocaux,3,MATCH(C17,Codes,1)-1,1,1),IF(AND(I17&gt;F17,I17&gt;2*F17,I17&gt;3*F17,I17&gt;4*F17,I17&lt;=5*F17),OFFSET(SousListeLocaux,4,MATCH(C17,Codes,1)-1,1,1),IF(AND(I17&gt;F17,I17&gt;2*F17,I17&gt;3*F17,I17&gt;4*F17,I17&gt;5*F17,I17&lt;=6*F17),OFFSET(SousListeLocaux,5,MATCH(C17,Codes,1)-1,1,1),IF(AND(I17&gt;F17,I17&gt;2*F17,I17&gt;3*F17,I17&gt;4*F17,I17&gt;5*F17,I17&gt;6*F17,I17&lt;=7*F17),OFFSET(SousListeLocaux,6,MATCH(C17,Codes,1)-1,1,1),OFFSET(SousListeLocaux,7,MATCH(C17,Codes,1)-1,1,1))))))))</f>
        <v>L-108</v>
      </c>
      <c r="F17" s="25">
        <f>VLOOKUP(TabInscriptions[[#This Row],[Local Prévu]],TabLocaux[],2,FALSE)</f>
        <v>4</v>
      </c>
      <c r="G17" s="25" t="str">
        <f>INDEX(ListeHeures,1+1,MATCH(C17,Codes,0))</f>
        <v>14 h 30 à 15 h 15</v>
      </c>
      <c r="H17" t="str">
        <f ca="1">IF(I17&lt;=F17,OFFSET(SousListeHeures,0,MATCH(C17,Codes,0)-1,1,1),IF(AND(I17&gt;F17,I17&lt;=2*F17),OFFSET(SousListeHeures,1,MATCH(C17,Codes,1)-1,1,1),IF(AND(I17&gt;F17,I17&gt;2*F17,I17&lt;=3*F17),OFFSET(SousListeHeures,2,MATCH(C17,Codes,1)-1,1,1),IF(AND(I17&gt;F17,I17&gt;2*F17,I17&gt;3*F17,I17&lt;=4*F17),OFFSET(SousListeHeures,3,MATCH(C17,Codes,1)-1,1,1),IF(AND(I17&gt;F17,I17&gt;2*F17,I17&gt;3*F17,I17&gt;4*F17,I17&lt;=5*F17),OFFSET(SousListeHeures,4,MATCH(C17,Codes,1)-1,1,1),IF(AND(I17&gt;F17,I17&gt;2*F17,I17&gt;3*F17,I17&gt;4*F17,I17&gt;5*F17,I17&lt;=6*F17),OFFSET(SousListeHeures,5,MATCH(C17,Codes,1)-1,1,1),IF(AND(I17&gt;F17,I17&gt;2*F17,I17&gt;3*F17,I17&gt;4*F17,I17&gt;5*F17,I17&gt;6*F17,I17&lt;=7*F17),OFFSET(SousListeHeures,6,MATCH(C17,Codes,1)-1,1,1),OFFSET(SousListeHeures,7,MATCH(C17,Codes,1)-1,1,1))))))))</f>
        <v>11 h 30 à 12 h 15</v>
      </c>
      <c r="I17">
        <f ca="1">COUNTIFS($D$3:D17,D17,$H$3:H17,H17)</f>
        <v>0</v>
      </c>
      <c r="Z17" t="s">
        <v>44</v>
      </c>
      <c r="AA17" s="13" t="s">
        <v>52</v>
      </c>
      <c r="AB17" s="13"/>
      <c r="AC17" s="13"/>
      <c r="AD17" s="13"/>
    </row>
    <row r="18" spans="1:30" x14ac:dyDescent="0.3">
      <c r="A18" t="s">
        <v>60</v>
      </c>
      <c r="B18" t="s">
        <v>5</v>
      </c>
      <c r="C18" s="21" t="str">
        <f>VLOOKUP(TabInscriptions[[#This Row],[Activité]],TabActivités[],2,FALSE)</f>
        <v>S110</v>
      </c>
      <c r="D18" s="21" t="str">
        <f>INDEX(ListeLocaux,1+1,MATCH(C18,CodesLocaux,0))</f>
        <v>L-106</v>
      </c>
      <c r="E18" t="str">
        <f ca="1">IF(I18&lt;=F18,OFFSET(SousListeLocaux,0,MATCH(C18,Codes,0)-1,1,1),IF(AND(I18&gt;F18,I18&lt;=2*F18),OFFSET(SousListeLocaux,1,MATCH(C18,Codes,1)-1,1,1),IF(AND(I18&gt;F18,I18&gt;2*F18,I18&lt;=3*F18),OFFSET(SousListeLocaux,2,MATCH(C18,Codes,1)-1,1,1),IF(AND(I18&gt;F18,I18&gt;2*F18,I18&gt;3*F18,I18&lt;=4*F18),OFFSET(SousListeLocaux,3,MATCH(C18,Codes,1)-1,1,1),IF(AND(I18&gt;F18,I18&gt;2*F18,I18&gt;3*F18,I18&gt;4*F18,I18&lt;=5*F18),OFFSET(SousListeLocaux,4,MATCH(C18,Codes,1)-1,1,1),IF(AND(I18&gt;F18,I18&gt;2*F18,I18&gt;3*F18,I18&gt;4*F18,I18&gt;5*F18,I18&lt;=6*F18),OFFSET(SousListeLocaux,5,MATCH(C18,Codes,1)-1,1,1),IF(AND(I18&gt;F18,I18&gt;2*F18,I18&gt;3*F18,I18&gt;4*F18,I18&gt;5*F18,I18&gt;6*F18,I18&lt;=7*F18),OFFSET(SousListeLocaux,6,MATCH(C18,Codes,1)-1,1,1),OFFSET(SousListeLocaux,7,MATCH(C18,Codes,1)-1,1,1))))))))</f>
        <v>L-106</v>
      </c>
      <c r="F18" s="25">
        <f>VLOOKUP(TabInscriptions[[#This Row],[Local Prévu]],TabLocaux[],2,FALSE)</f>
        <v>4</v>
      </c>
      <c r="G18" s="25" t="str">
        <f>INDEX(ListeHeures,1+1,MATCH(C18,Codes,0))</f>
        <v>13 h 30 à 14 h 15</v>
      </c>
      <c r="H18" t="str">
        <f ca="1">IF(I18&lt;=F18,OFFSET(SousListeHeures,0,MATCH(C18,Codes,0)-1,1,1),IF(AND(I18&gt;F18,I18&lt;=2*F18),OFFSET(SousListeHeures,1,MATCH(C18,Codes,1)-1,1,1),IF(AND(I18&gt;F18,I18&gt;2*F18,I18&lt;=3*F18),OFFSET(SousListeHeures,2,MATCH(C18,Codes,1)-1,1,1),IF(AND(I18&gt;F18,I18&gt;2*F18,I18&gt;3*F18,I18&lt;=4*F18),OFFSET(SousListeHeures,3,MATCH(C18,Codes,1)-1,1,1),IF(AND(I18&gt;F18,I18&gt;2*F18,I18&gt;3*F18,I18&gt;4*F18,I18&lt;=5*F18),OFFSET(SousListeHeures,4,MATCH(C18,Codes,1)-1,1,1),IF(AND(I18&gt;F18,I18&gt;2*F18,I18&gt;3*F18,I18&gt;4*F18,I18&gt;5*F18,I18&lt;=6*F18),OFFSET(SousListeHeures,5,MATCH(C18,Codes,1)-1,1,1),IF(AND(I18&gt;F18,I18&gt;2*F18,I18&gt;3*F18,I18&gt;4*F18,I18&gt;5*F18,I18&gt;6*F18,I18&lt;=7*F18),OFFSET(SousListeHeures,6,MATCH(C18,Codes,1)-1,1,1),OFFSET(SousListeHeures,7,MATCH(C18,Codes,1)-1,1,1))))))))</f>
        <v>10 h 30 à 11 h 15</v>
      </c>
      <c r="I18">
        <f ca="1">COUNTIFS($D$3:D18,D18,$H$3:H18,H18)</f>
        <v>0</v>
      </c>
      <c r="Z18" t="s">
        <v>45</v>
      </c>
      <c r="AA18" s="17"/>
      <c r="AB18" s="17"/>
      <c r="AC18" s="17"/>
      <c r="AD18" s="17"/>
    </row>
    <row r="19" spans="1:30" x14ac:dyDescent="0.3">
      <c r="A19" t="s">
        <v>68</v>
      </c>
      <c r="B19" t="s">
        <v>6</v>
      </c>
      <c r="C19" t="str">
        <f>VLOOKUP(TabInscriptions[[#This Row],[Activité]],TabActivités[],2,FALSE)</f>
        <v>P120</v>
      </c>
      <c r="D19" t="str">
        <f>INDEX(ListeLocaux,1+1,MATCH(C19,CodesLocaux,0))</f>
        <v>L-107</v>
      </c>
      <c r="E19" t="str">
        <f ca="1">IF(I19&lt;=F19,OFFSET(SousListeLocaux,0,MATCH(C19,Codes,0)-1,1,1),IF(AND(I19&gt;F19,I19&lt;=2*F19),OFFSET(SousListeLocaux,1,MATCH(C19,Codes,1)-1,1,1),IF(AND(I19&gt;F19,I19&gt;2*F19,I19&lt;=3*F19),OFFSET(SousListeLocaux,2,MATCH(C19,Codes,1)-1,1,1),IF(AND(I19&gt;F19,I19&gt;2*F19,I19&gt;3*F19,I19&lt;=4*F19),OFFSET(SousListeLocaux,3,MATCH(C19,Codes,1)-1,1,1),IF(AND(I19&gt;F19,I19&gt;2*F19,I19&gt;3*F19,I19&gt;4*F19,I19&lt;=5*F19),OFFSET(SousListeLocaux,4,MATCH(C19,Codes,1)-1,1,1),IF(AND(I19&gt;F19,I19&gt;2*F19,I19&gt;3*F19,I19&gt;4*F19,I19&gt;5*F19,I19&lt;=6*F19),OFFSET(SousListeLocaux,5,MATCH(C19,Codes,1)-1,1,1),IF(AND(I19&gt;F19,I19&gt;2*F19,I19&gt;3*F19,I19&gt;4*F19,I19&gt;5*F19,I19&gt;6*F19,I19&lt;=7*F19),OFFSET(SousListeLocaux,6,MATCH(C19,Codes,1)-1,1,1),OFFSET(SousListeLocaux,7,MATCH(C19,Codes,1)-1,1,1))))))))</f>
        <v>L-107</v>
      </c>
      <c r="F19" s="25">
        <f>VLOOKUP(TabInscriptions[[#This Row],[Local Prévu]],TabLocaux[],2,FALSE)</f>
        <v>4</v>
      </c>
      <c r="G19" s="25" t="str">
        <f>INDEX(ListeHeures,1+1,MATCH(C19,Codes,0))</f>
        <v>12 h 30 à 13 h 15</v>
      </c>
      <c r="H19" t="str">
        <f ca="1">IF(I19&lt;=F19,OFFSET(SousListeHeures,0,MATCH(C19,Codes,0)-1,1,1),IF(AND(I19&gt;F19,I19&lt;=2*F19),OFFSET(SousListeHeures,1,MATCH(C19,Codes,1)-1,1,1),IF(AND(I19&gt;F19,I19&gt;2*F19,I19&lt;=3*F19),OFFSET(SousListeHeures,2,MATCH(C19,Codes,1)-1,1,1),IF(AND(I19&gt;F19,I19&gt;2*F19,I19&gt;3*F19,I19&lt;=4*F19),OFFSET(SousListeHeures,3,MATCH(C19,Codes,1)-1,1,1),IF(AND(I19&gt;F19,I19&gt;2*F19,I19&gt;3*F19,I19&gt;4*F19,I19&lt;=5*F19),OFFSET(SousListeHeures,4,MATCH(C19,Codes,1)-1,1,1),IF(AND(I19&gt;F19,I19&gt;2*F19,I19&gt;3*F19,I19&gt;4*F19,I19&gt;5*F19,I19&lt;=6*F19),OFFSET(SousListeHeures,5,MATCH(C19,Codes,1)-1,1,1),IF(AND(I19&gt;F19,I19&gt;2*F19,I19&gt;3*F19,I19&gt;4*F19,I19&gt;5*F19,I19&gt;6*F19,I19&lt;=7*F19),OFFSET(SousListeHeures,6,MATCH(C19,Codes,1)-1,1,1),OFFSET(SousListeHeures,7,MATCH(C19,Codes,1)-1,1,1))))))))</f>
        <v>09 h 30 à 10 h 15</v>
      </c>
      <c r="I19">
        <f ca="1">COUNTIFS($D$3:D19,D19,$H$3:H19,H19)</f>
        <v>0</v>
      </c>
      <c r="Z19" t="s">
        <v>46</v>
      </c>
      <c r="AA19" s="15"/>
      <c r="AB19" s="15"/>
      <c r="AC19" s="15"/>
      <c r="AD19" s="15"/>
    </row>
    <row r="20" spans="1:30" x14ac:dyDescent="0.3">
      <c r="A20" t="s">
        <v>68</v>
      </c>
      <c r="B20" t="s">
        <v>4</v>
      </c>
      <c r="C20" s="21" t="str">
        <f>VLOOKUP(TabInscriptions[[#This Row],[Activité]],TabActivités[],2,FALSE)</f>
        <v>C105</v>
      </c>
      <c r="D20" s="21" t="str">
        <f>INDEX(ListeLocaux,1+1,MATCH(C20,CodesLocaux,0))</f>
        <v>L-109</v>
      </c>
      <c r="E20" t="str">
        <f ca="1">IF(I20&lt;=F20,OFFSET(SousListeLocaux,0,MATCH(C20,Codes,0)-1,1,1),IF(AND(I20&gt;F20,I20&lt;=2*F20),OFFSET(SousListeLocaux,1,MATCH(C20,Codes,1)-1,1,1),IF(AND(I20&gt;F20,I20&gt;2*F20,I20&lt;=3*F20),OFFSET(SousListeLocaux,2,MATCH(C20,Codes,1)-1,1,1),IF(AND(I20&gt;F20,I20&gt;2*F20,I20&gt;3*F20,I20&lt;=4*F20),OFFSET(SousListeLocaux,3,MATCH(C20,Codes,1)-1,1,1),IF(AND(I20&gt;F20,I20&gt;2*F20,I20&gt;3*F20,I20&gt;4*F20,I20&lt;=5*F20),OFFSET(SousListeLocaux,4,MATCH(C20,Codes,1)-1,1,1),IF(AND(I20&gt;F20,I20&gt;2*F20,I20&gt;3*F20,I20&gt;4*F20,I20&gt;5*F20,I20&lt;=6*F20),OFFSET(SousListeLocaux,5,MATCH(C20,Codes,1)-1,1,1),IF(AND(I20&gt;F20,I20&gt;2*F20,I20&gt;3*F20,I20&gt;4*F20,I20&gt;5*F20,I20&gt;6*F20,I20&lt;=7*F20),OFFSET(SousListeLocaux,6,MATCH(C20,Codes,1)-1,1,1),OFFSET(SousListeLocaux,7,MATCH(C20,Codes,1)-1,1,1))))))))</f>
        <v>L-105</v>
      </c>
      <c r="F20" s="25">
        <f>VLOOKUP(TabInscriptions[[#This Row],[Local Prévu]],TabLocaux[],2,FALSE)</f>
        <v>4</v>
      </c>
      <c r="G20" s="25" t="str">
        <f>INDEX(ListeHeures,1+1,MATCH(C20,Codes,0))</f>
        <v>10 h 30 à 11 h 15</v>
      </c>
      <c r="H20" t="str">
        <f ca="1">IF(I20&lt;=F20,OFFSET(SousListeHeures,0,MATCH(C20,Codes,0)-1,1,1),IF(AND(I20&gt;F20,I20&lt;=2*F20),OFFSET(SousListeHeures,1,MATCH(C20,Codes,1)-1,1,1),IF(AND(I20&gt;F20,I20&gt;2*F20,I20&lt;=3*F20),OFFSET(SousListeHeures,2,MATCH(C20,Codes,1)-1,1,1),IF(AND(I20&gt;F20,I20&gt;2*F20,I20&gt;3*F20,I20&lt;=4*F20),OFFSET(SousListeHeures,3,MATCH(C20,Codes,1)-1,1,1),IF(AND(I20&gt;F20,I20&gt;2*F20,I20&gt;3*F20,I20&gt;4*F20,I20&lt;=5*F20),OFFSET(SousListeHeures,4,MATCH(C20,Codes,1)-1,1,1),IF(AND(I20&gt;F20,I20&gt;2*F20,I20&gt;3*F20,I20&gt;4*F20,I20&gt;5*F20,I20&lt;=6*F20),OFFSET(SousListeHeures,5,MATCH(C20,Codes,1)-1,1,1),IF(AND(I20&gt;F20,I20&gt;2*F20,I20&gt;3*F20,I20&gt;4*F20,I20&gt;5*F20,I20&gt;6*F20,I20&lt;=7*F20),OFFSET(SousListeHeures,6,MATCH(C20,Codes,1)-1,1,1),OFFSET(SousListeHeures,7,MATCH(C20,Codes,1)-1,1,1))))))))</f>
        <v>09 h 30 à 10 h 15</v>
      </c>
      <c r="I20">
        <f ca="1">COUNTIFS($D$3:D20,D20,$H$3:H20,H20)</f>
        <v>0</v>
      </c>
      <c r="Z20" t="s">
        <v>47</v>
      </c>
      <c r="AA20" s="19"/>
      <c r="AB20" s="19"/>
      <c r="AC20" s="19"/>
      <c r="AD20" s="19"/>
    </row>
    <row r="21" spans="1:30" x14ac:dyDescent="0.3">
      <c r="A21" t="s">
        <v>68</v>
      </c>
      <c r="B21" t="s">
        <v>7</v>
      </c>
      <c r="C21" s="21" t="str">
        <f>VLOOKUP(TabInscriptions[[#This Row],[Activité]],TabActivités[],2,FALSE)</f>
        <v>J130</v>
      </c>
      <c r="D21" s="21" t="str">
        <f>INDEX(ListeLocaux,1+1,MATCH(C21,CodesLocaux,0))</f>
        <v>L-108</v>
      </c>
      <c r="E21" t="str">
        <f ca="1">IF(I21&lt;=F21,OFFSET(SousListeLocaux,0,MATCH(C21,Codes,0)-1,1,1),IF(AND(I21&gt;F21,I21&lt;=2*F21),OFFSET(SousListeLocaux,1,MATCH(C21,Codes,1)-1,1,1),IF(AND(I21&gt;F21,I21&gt;2*F21,I21&lt;=3*F21),OFFSET(SousListeLocaux,2,MATCH(C21,Codes,1)-1,1,1),IF(AND(I21&gt;F21,I21&gt;2*F21,I21&gt;3*F21,I21&lt;=4*F21),OFFSET(SousListeLocaux,3,MATCH(C21,Codes,1)-1,1,1),IF(AND(I21&gt;F21,I21&gt;2*F21,I21&gt;3*F21,I21&gt;4*F21,I21&lt;=5*F21),OFFSET(SousListeLocaux,4,MATCH(C21,Codes,1)-1,1,1),IF(AND(I21&gt;F21,I21&gt;2*F21,I21&gt;3*F21,I21&gt;4*F21,I21&gt;5*F21,I21&lt;=6*F21),OFFSET(SousListeLocaux,5,MATCH(C21,Codes,1)-1,1,1),IF(AND(I21&gt;F21,I21&gt;2*F21,I21&gt;3*F21,I21&gt;4*F21,I21&gt;5*F21,I21&gt;6*F21,I21&lt;=7*F21),OFFSET(SousListeLocaux,6,MATCH(C21,Codes,1)-1,1,1),OFFSET(SousListeLocaux,7,MATCH(C21,Codes,1)-1,1,1))))))))</f>
        <v>L-108</v>
      </c>
      <c r="F21" s="25">
        <f>VLOOKUP(TabInscriptions[[#This Row],[Local Prévu]],TabLocaux[],2,FALSE)</f>
        <v>4</v>
      </c>
      <c r="G21" s="25" t="str">
        <f>INDEX(ListeHeures,1+1,MATCH(C21,Codes,0))</f>
        <v>14 h 30 à 15 h 15</v>
      </c>
      <c r="H21" t="str">
        <f ca="1">IF(I21&lt;=F21,OFFSET(SousListeHeures,0,MATCH(C21,Codes,0)-1,1,1),IF(AND(I21&gt;F21,I21&lt;=2*F21),OFFSET(SousListeHeures,1,MATCH(C21,Codes,1)-1,1,1),IF(AND(I21&gt;F21,I21&gt;2*F21,I21&lt;=3*F21),OFFSET(SousListeHeures,2,MATCH(C21,Codes,1)-1,1,1),IF(AND(I21&gt;F21,I21&gt;2*F21,I21&gt;3*F21,I21&lt;=4*F21),OFFSET(SousListeHeures,3,MATCH(C21,Codes,1)-1,1,1),IF(AND(I21&gt;F21,I21&gt;2*F21,I21&gt;3*F21,I21&gt;4*F21,I21&lt;=5*F21),OFFSET(SousListeHeures,4,MATCH(C21,Codes,1)-1,1,1),IF(AND(I21&gt;F21,I21&gt;2*F21,I21&gt;3*F21,I21&gt;4*F21,I21&gt;5*F21,I21&lt;=6*F21),OFFSET(SousListeHeures,5,MATCH(C21,Codes,1)-1,1,1),IF(AND(I21&gt;F21,I21&gt;2*F21,I21&gt;3*F21,I21&gt;4*F21,I21&gt;5*F21,I21&gt;6*F21,I21&lt;=7*F21),OFFSET(SousListeHeures,6,MATCH(C21,Codes,1)-1,1,1),OFFSET(SousListeHeures,7,MATCH(C21,Codes,1)-1,1,1))))))))</f>
        <v>11 h 30 à 12 h 15</v>
      </c>
      <c r="I21">
        <f ca="1">COUNTIFS($D$3:D21,D21,$H$3:H21,H21)</f>
        <v>0</v>
      </c>
    </row>
    <row r="22" spans="1:30" x14ac:dyDescent="0.3">
      <c r="A22" t="s">
        <v>68</v>
      </c>
      <c r="B22" t="s">
        <v>5</v>
      </c>
      <c r="C22" s="21" t="str">
        <f>VLOOKUP(TabInscriptions[[#This Row],[Activité]],TabActivités[],2,FALSE)</f>
        <v>S110</v>
      </c>
      <c r="D22" s="21" t="str">
        <f>INDEX(ListeLocaux,1+1,MATCH(C22,CodesLocaux,0))</f>
        <v>L-106</v>
      </c>
      <c r="E22" t="str">
        <f ca="1">IF(I22&lt;=F22,OFFSET(SousListeLocaux,0,MATCH(C22,Codes,0)-1,1,1),IF(AND(I22&gt;F22,I22&lt;=2*F22),OFFSET(SousListeLocaux,1,MATCH(C22,Codes,1)-1,1,1),IF(AND(I22&gt;F22,I22&gt;2*F22,I22&lt;=3*F22),OFFSET(SousListeLocaux,2,MATCH(C22,Codes,1)-1,1,1),IF(AND(I22&gt;F22,I22&gt;2*F22,I22&gt;3*F22,I22&lt;=4*F22),OFFSET(SousListeLocaux,3,MATCH(C22,Codes,1)-1,1,1),IF(AND(I22&gt;F22,I22&gt;2*F22,I22&gt;3*F22,I22&gt;4*F22,I22&lt;=5*F22),OFFSET(SousListeLocaux,4,MATCH(C22,Codes,1)-1,1,1),IF(AND(I22&gt;F22,I22&gt;2*F22,I22&gt;3*F22,I22&gt;4*F22,I22&gt;5*F22,I22&lt;=6*F22),OFFSET(SousListeLocaux,5,MATCH(C22,Codes,1)-1,1,1),IF(AND(I22&gt;F22,I22&gt;2*F22,I22&gt;3*F22,I22&gt;4*F22,I22&gt;5*F22,I22&gt;6*F22,I22&lt;=7*F22),OFFSET(SousListeLocaux,6,MATCH(C22,Codes,1)-1,1,1),OFFSET(SousListeLocaux,7,MATCH(C22,Codes,1)-1,1,1))))))))</f>
        <v>L-106</v>
      </c>
      <c r="F22" s="25">
        <f>VLOOKUP(TabInscriptions[[#This Row],[Local Prévu]],TabLocaux[],2,FALSE)</f>
        <v>4</v>
      </c>
      <c r="G22" s="25" t="str">
        <f>INDEX(ListeHeures,1+1,MATCH(C22,Codes,0))</f>
        <v>13 h 30 à 14 h 15</v>
      </c>
      <c r="H22" t="str">
        <f ca="1">IF(I22&lt;=F22,OFFSET(SousListeHeures,0,MATCH(C22,Codes,0)-1,1,1),IF(AND(I22&gt;F22,I22&lt;=2*F22),OFFSET(SousListeHeures,1,MATCH(C22,Codes,1)-1,1,1),IF(AND(I22&gt;F22,I22&gt;2*F22,I22&lt;=3*F22),OFFSET(SousListeHeures,2,MATCH(C22,Codes,1)-1,1,1),IF(AND(I22&gt;F22,I22&gt;2*F22,I22&gt;3*F22,I22&lt;=4*F22),OFFSET(SousListeHeures,3,MATCH(C22,Codes,1)-1,1,1),IF(AND(I22&gt;F22,I22&gt;2*F22,I22&gt;3*F22,I22&gt;4*F22,I22&lt;=5*F22),OFFSET(SousListeHeures,4,MATCH(C22,Codes,1)-1,1,1),IF(AND(I22&gt;F22,I22&gt;2*F22,I22&gt;3*F22,I22&gt;4*F22,I22&gt;5*F22,I22&lt;=6*F22),OFFSET(SousListeHeures,5,MATCH(C22,Codes,1)-1,1,1),IF(AND(I22&gt;F22,I22&gt;2*F22,I22&gt;3*F22,I22&gt;4*F22,I22&gt;5*F22,I22&gt;6*F22,I22&lt;=7*F22),OFFSET(SousListeHeures,6,MATCH(C22,Codes,1)-1,1,1),OFFSET(SousListeHeures,7,MATCH(C22,Codes,1)-1,1,1))))))))</f>
        <v>10 h 30 à 11 h 15</v>
      </c>
      <c r="I22">
        <f ca="1">COUNTIFS($D$3:D22,D22,$H$3:H22,H22)</f>
        <v>0</v>
      </c>
    </row>
    <row r="23" spans="1:30" x14ac:dyDescent="0.3">
      <c r="A23" t="s">
        <v>62</v>
      </c>
      <c r="B23" t="s">
        <v>6</v>
      </c>
      <c r="C23" t="str">
        <f>VLOOKUP(TabInscriptions[[#This Row],[Activité]],TabActivités[],2,FALSE)</f>
        <v>P120</v>
      </c>
      <c r="D23" t="str">
        <f>INDEX(ListeLocaux,1+1,MATCH(C23,CodesLocaux,0))</f>
        <v>L-107</v>
      </c>
      <c r="E23" t="str">
        <f ca="1">IF(I23&lt;=F23,OFFSET(SousListeLocaux,0,MATCH(C23,Codes,0)-1,1,1),IF(AND(I23&gt;F23,I23&lt;=2*F23),OFFSET(SousListeLocaux,1,MATCH(C23,Codes,1)-1,1,1),IF(AND(I23&gt;F23,I23&gt;2*F23,I23&lt;=3*F23),OFFSET(SousListeLocaux,2,MATCH(C23,Codes,1)-1,1,1),IF(AND(I23&gt;F23,I23&gt;2*F23,I23&gt;3*F23,I23&lt;=4*F23),OFFSET(SousListeLocaux,3,MATCH(C23,Codes,1)-1,1,1),IF(AND(I23&gt;F23,I23&gt;2*F23,I23&gt;3*F23,I23&gt;4*F23,I23&lt;=5*F23),OFFSET(SousListeLocaux,4,MATCH(C23,Codes,1)-1,1,1),IF(AND(I23&gt;F23,I23&gt;2*F23,I23&gt;3*F23,I23&gt;4*F23,I23&gt;5*F23,I23&lt;=6*F23),OFFSET(SousListeLocaux,5,MATCH(C23,Codes,1)-1,1,1),IF(AND(I23&gt;F23,I23&gt;2*F23,I23&gt;3*F23,I23&gt;4*F23,I23&gt;5*F23,I23&gt;6*F23,I23&lt;=7*F23),OFFSET(SousListeLocaux,6,MATCH(C23,Codes,1)-1,1,1),OFFSET(SousListeLocaux,7,MATCH(C23,Codes,1)-1,1,1))))))))</f>
        <v>L-107</v>
      </c>
      <c r="F23" s="25">
        <f>VLOOKUP(TabInscriptions[[#This Row],[Local Prévu]],TabLocaux[],2,FALSE)</f>
        <v>4</v>
      </c>
      <c r="G23" s="25" t="str">
        <f>INDEX(ListeHeures,1+1,MATCH(C23,Codes,0))</f>
        <v>12 h 30 à 13 h 15</v>
      </c>
      <c r="H23" t="str">
        <f ca="1">IF(I23&lt;=F23,OFFSET(SousListeHeures,0,MATCH(C23,Codes,0)-1,1,1),IF(AND(I23&gt;F23,I23&lt;=2*F23),OFFSET(SousListeHeures,1,MATCH(C23,Codes,1)-1,1,1),IF(AND(I23&gt;F23,I23&gt;2*F23,I23&lt;=3*F23),OFFSET(SousListeHeures,2,MATCH(C23,Codes,1)-1,1,1),IF(AND(I23&gt;F23,I23&gt;2*F23,I23&gt;3*F23,I23&lt;=4*F23),OFFSET(SousListeHeures,3,MATCH(C23,Codes,1)-1,1,1),IF(AND(I23&gt;F23,I23&gt;2*F23,I23&gt;3*F23,I23&gt;4*F23,I23&lt;=5*F23),OFFSET(SousListeHeures,4,MATCH(C23,Codes,1)-1,1,1),IF(AND(I23&gt;F23,I23&gt;2*F23,I23&gt;3*F23,I23&gt;4*F23,I23&gt;5*F23,I23&lt;=6*F23),OFFSET(SousListeHeures,5,MATCH(C23,Codes,1)-1,1,1),IF(AND(I23&gt;F23,I23&gt;2*F23,I23&gt;3*F23,I23&gt;4*F23,I23&gt;5*F23,I23&gt;6*F23,I23&lt;=7*F23),OFFSET(SousListeHeures,6,MATCH(C23,Codes,1)-1,1,1),OFFSET(SousListeHeures,7,MATCH(C23,Codes,1)-1,1,1))))))))</f>
        <v>09 h 30 à 10 h 15</v>
      </c>
      <c r="I23">
        <f ca="1">COUNTIFS($D$3:D23,D23,$H$3:H23,H23)</f>
        <v>0</v>
      </c>
    </row>
    <row r="24" spans="1:30" x14ac:dyDescent="0.3">
      <c r="A24" t="s">
        <v>62</v>
      </c>
      <c r="B24" t="s">
        <v>4</v>
      </c>
      <c r="C24" s="21" t="str">
        <f>VLOOKUP(TabInscriptions[[#This Row],[Activité]],TabActivités[],2,FALSE)</f>
        <v>C105</v>
      </c>
      <c r="D24" s="21" t="str">
        <f>INDEX(ListeLocaux,1+1,MATCH(C24,CodesLocaux,0))</f>
        <v>L-109</v>
      </c>
      <c r="E24" t="str">
        <f ca="1">IF(I24&lt;=F24,OFFSET(SousListeLocaux,0,MATCH(C24,Codes,0)-1,1,1),IF(AND(I24&gt;F24,I24&lt;=2*F24),OFFSET(SousListeLocaux,1,MATCH(C24,Codes,1)-1,1,1),IF(AND(I24&gt;F24,I24&gt;2*F24,I24&lt;=3*F24),OFFSET(SousListeLocaux,2,MATCH(C24,Codes,1)-1,1,1),IF(AND(I24&gt;F24,I24&gt;2*F24,I24&gt;3*F24,I24&lt;=4*F24),OFFSET(SousListeLocaux,3,MATCH(C24,Codes,1)-1,1,1),IF(AND(I24&gt;F24,I24&gt;2*F24,I24&gt;3*F24,I24&gt;4*F24,I24&lt;=5*F24),OFFSET(SousListeLocaux,4,MATCH(C24,Codes,1)-1,1,1),IF(AND(I24&gt;F24,I24&gt;2*F24,I24&gt;3*F24,I24&gt;4*F24,I24&gt;5*F24,I24&lt;=6*F24),OFFSET(SousListeLocaux,5,MATCH(C24,Codes,1)-1,1,1),IF(AND(I24&gt;F24,I24&gt;2*F24,I24&gt;3*F24,I24&gt;4*F24,I24&gt;5*F24,I24&gt;6*F24,I24&lt;=7*F24),OFFSET(SousListeLocaux,6,MATCH(C24,Codes,1)-1,1,1),OFFSET(SousListeLocaux,7,MATCH(C24,Codes,1)-1,1,1))))))))</f>
        <v>L-105</v>
      </c>
      <c r="F24" s="25">
        <f>VLOOKUP(TabInscriptions[[#This Row],[Local Prévu]],TabLocaux[],2,FALSE)</f>
        <v>4</v>
      </c>
      <c r="G24" s="25" t="str">
        <f>INDEX(ListeHeures,1+1,MATCH(C24,Codes,0))</f>
        <v>10 h 30 à 11 h 15</v>
      </c>
      <c r="H24" t="str">
        <f ca="1">IF(I24&lt;=F24,OFFSET(SousListeHeures,0,MATCH(C24,Codes,0)-1,1,1),IF(AND(I24&gt;F24,I24&lt;=2*F24),OFFSET(SousListeHeures,1,MATCH(C24,Codes,1)-1,1,1),IF(AND(I24&gt;F24,I24&gt;2*F24,I24&lt;=3*F24),OFFSET(SousListeHeures,2,MATCH(C24,Codes,1)-1,1,1),IF(AND(I24&gt;F24,I24&gt;2*F24,I24&gt;3*F24,I24&lt;=4*F24),OFFSET(SousListeHeures,3,MATCH(C24,Codes,1)-1,1,1),IF(AND(I24&gt;F24,I24&gt;2*F24,I24&gt;3*F24,I24&gt;4*F24,I24&lt;=5*F24),OFFSET(SousListeHeures,4,MATCH(C24,Codes,1)-1,1,1),IF(AND(I24&gt;F24,I24&gt;2*F24,I24&gt;3*F24,I24&gt;4*F24,I24&gt;5*F24,I24&lt;=6*F24),OFFSET(SousListeHeures,5,MATCH(C24,Codes,1)-1,1,1),IF(AND(I24&gt;F24,I24&gt;2*F24,I24&gt;3*F24,I24&gt;4*F24,I24&gt;5*F24,I24&gt;6*F24,I24&lt;=7*F24),OFFSET(SousListeHeures,6,MATCH(C24,Codes,1)-1,1,1),OFFSET(SousListeHeures,7,MATCH(C24,Codes,1)-1,1,1))))))))</f>
        <v>09 h 30 à 10 h 15</v>
      </c>
      <c r="I24">
        <f ca="1">COUNTIFS($D$3:D24,D24,$H$3:H24,H24)</f>
        <v>0</v>
      </c>
    </row>
    <row r="25" spans="1:30" x14ac:dyDescent="0.3">
      <c r="A25" t="s">
        <v>62</v>
      </c>
      <c r="B25" t="s">
        <v>7</v>
      </c>
      <c r="C25" s="21" t="str">
        <f>VLOOKUP(TabInscriptions[[#This Row],[Activité]],TabActivités[],2,FALSE)</f>
        <v>J130</v>
      </c>
      <c r="D25" s="21" t="str">
        <f>INDEX(ListeLocaux,1+1,MATCH(C25,CodesLocaux,0))</f>
        <v>L-108</v>
      </c>
      <c r="E25" t="str">
        <f ca="1">IF(I25&lt;=F25,OFFSET(SousListeLocaux,0,MATCH(C25,Codes,0)-1,1,1),IF(AND(I25&gt;F25,I25&lt;=2*F25),OFFSET(SousListeLocaux,1,MATCH(C25,Codes,1)-1,1,1),IF(AND(I25&gt;F25,I25&gt;2*F25,I25&lt;=3*F25),OFFSET(SousListeLocaux,2,MATCH(C25,Codes,1)-1,1,1),IF(AND(I25&gt;F25,I25&gt;2*F25,I25&gt;3*F25,I25&lt;=4*F25),OFFSET(SousListeLocaux,3,MATCH(C25,Codes,1)-1,1,1),IF(AND(I25&gt;F25,I25&gt;2*F25,I25&gt;3*F25,I25&gt;4*F25,I25&lt;=5*F25),OFFSET(SousListeLocaux,4,MATCH(C25,Codes,1)-1,1,1),IF(AND(I25&gt;F25,I25&gt;2*F25,I25&gt;3*F25,I25&gt;4*F25,I25&gt;5*F25,I25&lt;=6*F25),OFFSET(SousListeLocaux,5,MATCH(C25,Codes,1)-1,1,1),IF(AND(I25&gt;F25,I25&gt;2*F25,I25&gt;3*F25,I25&gt;4*F25,I25&gt;5*F25,I25&gt;6*F25,I25&lt;=7*F25),OFFSET(SousListeLocaux,6,MATCH(C25,Codes,1)-1,1,1),OFFSET(SousListeLocaux,7,MATCH(C25,Codes,1)-1,1,1))))))))</f>
        <v>L-108</v>
      </c>
      <c r="F25" s="25">
        <f>VLOOKUP(TabInscriptions[[#This Row],[Local Prévu]],TabLocaux[],2,FALSE)</f>
        <v>4</v>
      </c>
      <c r="G25" s="25" t="str">
        <f>INDEX(ListeHeures,1+1,MATCH(C25,Codes,0))</f>
        <v>14 h 30 à 15 h 15</v>
      </c>
      <c r="H25" t="str">
        <f ca="1">IF(I25&lt;=F25,OFFSET(SousListeHeures,0,MATCH(C25,Codes,0)-1,1,1),IF(AND(I25&gt;F25,I25&lt;=2*F25),OFFSET(SousListeHeures,1,MATCH(C25,Codes,1)-1,1,1),IF(AND(I25&gt;F25,I25&gt;2*F25,I25&lt;=3*F25),OFFSET(SousListeHeures,2,MATCH(C25,Codes,1)-1,1,1),IF(AND(I25&gt;F25,I25&gt;2*F25,I25&gt;3*F25,I25&lt;=4*F25),OFFSET(SousListeHeures,3,MATCH(C25,Codes,1)-1,1,1),IF(AND(I25&gt;F25,I25&gt;2*F25,I25&gt;3*F25,I25&gt;4*F25,I25&lt;=5*F25),OFFSET(SousListeHeures,4,MATCH(C25,Codes,1)-1,1,1),IF(AND(I25&gt;F25,I25&gt;2*F25,I25&gt;3*F25,I25&gt;4*F25,I25&gt;5*F25,I25&lt;=6*F25),OFFSET(SousListeHeures,5,MATCH(C25,Codes,1)-1,1,1),IF(AND(I25&gt;F25,I25&gt;2*F25,I25&gt;3*F25,I25&gt;4*F25,I25&gt;5*F25,I25&gt;6*F25,I25&lt;=7*F25),OFFSET(SousListeHeures,6,MATCH(C25,Codes,1)-1,1,1),OFFSET(SousListeHeures,7,MATCH(C25,Codes,1)-1,1,1))))))))</f>
        <v>11 h 30 à 12 h 15</v>
      </c>
      <c r="I25">
        <f ca="1">COUNTIFS($D$3:D25,D25,$H$3:H25,H25)</f>
        <v>0</v>
      </c>
    </row>
    <row r="26" spans="1:30" x14ac:dyDescent="0.3">
      <c r="A26" t="s">
        <v>62</v>
      </c>
      <c r="B26" t="s">
        <v>5</v>
      </c>
      <c r="C26" s="21" t="str">
        <f>VLOOKUP(TabInscriptions[[#This Row],[Activité]],TabActivités[],2,FALSE)</f>
        <v>S110</v>
      </c>
      <c r="D26" s="21" t="str">
        <f>INDEX(ListeLocaux,1+1,MATCH(C26,CodesLocaux,0))</f>
        <v>L-106</v>
      </c>
      <c r="E26" t="str">
        <f ca="1">IF(I26&lt;=F26,OFFSET(SousListeLocaux,0,MATCH(C26,Codes,0)-1,1,1),IF(AND(I26&gt;F26,I26&lt;=2*F26),OFFSET(SousListeLocaux,1,MATCH(C26,Codes,1)-1,1,1),IF(AND(I26&gt;F26,I26&gt;2*F26,I26&lt;=3*F26),OFFSET(SousListeLocaux,2,MATCH(C26,Codes,1)-1,1,1),IF(AND(I26&gt;F26,I26&gt;2*F26,I26&gt;3*F26,I26&lt;=4*F26),OFFSET(SousListeLocaux,3,MATCH(C26,Codes,1)-1,1,1),IF(AND(I26&gt;F26,I26&gt;2*F26,I26&gt;3*F26,I26&gt;4*F26,I26&lt;=5*F26),OFFSET(SousListeLocaux,4,MATCH(C26,Codes,1)-1,1,1),IF(AND(I26&gt;F26,I26&gt;2*F26,I26&gt;3*F26,I26&gt;4*F26,I26&gt;5*F26,I26&lt;=6*F26),OFFSET(SousListeLocaux,5,MATCH(C26,Codes,1)-1,1,1),IF(AND(I26&gt;F26,I26&gt;2*F26,I26&gt;3*F26,I26&gt;4*F26,I26&gt;5*F26,I26&gt;6*F26,I26&lt;=7*F26),OFFSET(SousListeLocaux,6,MATCH(C26,Codes,1)-1,1,1),OFFSET(SousListeLocaux,7,MATCH(C26,Codes,1)-1,1,1))))))))</f>
        <v>L-106</v>
      </c>
      <c r="F26" s="25">
        <f>VLOOKUP(TabInscriptions[[#This Row],[Local Prévu]],TabLocaux[],2,FALSE)</f>
        <v>4</v>
      </c>
      <c r="G26" s="25" t="str">
        <f>INDEX(ListeHeures,1+1,MATCH(C26,Codes,0))</f>
        <v>13 h 30 à 14 h 15</v>
      </c>
      <c r="H26" t="str">
        <f ca="1">IF(I26&lt;=F26,OFFSET(SousListeHeures,0,MATCH(C26,Codes,0)-1,1,1),IF(AND(I26&gt;F26,I26&lt;=2*F26),OFFSET(SousListeHeures,1,MATCH(C26,Codes,1)-1,1,1),IF(AND(I26&gt;F26,I26&gt;2*F26,I26&lt;=3*F26),OFFSET(SousListeHeures,2,MATCH(C26,Codes,1)-1,1,1),IF(AND(I26&gt;F26,I26&gt;2*F26,I26&gt;3*F26,I26&lt;=4*F26),OFFSET(SousListeHeures,3,MATCH(C26,Codes,1)-1,1,1),IF(AND(I26&gt;F26,I26&gt;2*F26,I26&gt;3*F26,I26&gt;4*F26,I26&lt;=5*F26),OFFSET(SousListeHeures,4,MATCH(C26,Codes,1)-1,1,1),IF(AND(I26&gt;F26,I26&gt;2*F26,I26&gt;3*F26,I26&gt;4*F26,I26&gt;5*F26,I26&lt;=6*F26),OFFSET(SousListeHeures,5,MATCH(C26,Codes,1)-1,1,1),IF(AND(I26&gt;F26,I26&gt;2*F26,I26&gt;3*F26,I26&gt;4*F26,I26&gt;5*F26,I26&gt;6*F26,I26&lt;=7*F26),OFFSET(SousListeHeures,6,MATCH(C26,Codes,1)-1,1,1),OFFSET(SousListeHeures,7,MATCH(C26,Codes,1)-1,1,1))))))))</f>
        <v>10 h 30 à 11 h 15</v>
      </c>
      <c r="I26">
        <f ca="1">COUNTIFS($D$3:D26,D26,$H$3:H26,H26)</f>
        <v>0</v>
      </c>
    </row>
    <row r="27" spans="1:30" x14ac:dyDescent="0.3">
      <c r="A27" t="s">
        <v>63</v>
      </c>
      <c r="B27" t="s">
        <v>6</v>
      </c>
      <c r="C27" t="str">
        <f>VLOOKUP(TabInscriptions[[#This Row],[Activité]],TabActivités[],2,FALSE)</f>
        <v>P120</v>
      </c>
      <c r="D27" t="str">
        <f>INDEX(ListeLocaux,1+1,MATCH(C27,CodesLocaux,0))</f>
        <v>L-107</v>
      </c>
      <c r="E27" t="str">
        <f ca="1">IF(I27&lt;=F27,OFFSET(SousListeLocaux,0,MATCH(C27,Codes,0)-1,1,1),IF(AND(I27&gt;F27,I27&lt;=2*F27),OFFSET(SousListeLocaux,1,MATCH(C27,Codes,1)-1,1,1),IF(AND(I27&gt;F27,I27&gt;2*F27,I27&lt;=3*F27),OFFSET(SousListeLocaux,2,MATCH(C27,Codes,1)-1,1,1),IF(AND(I27&gt;F27,I27&gt;2*F27,I27&gt;3*F27,I27&lt;=4*F27),OFFSET(SousListeLocaux,3,MATCH(C27,Codes,1)-1,1,1),IF(AND(I27&gt;F27,I27&gt;2*F27,I27&gt;3*F27,I27&gt;4*F27,I27&lt;=5*F27),OFFSET(SousListeLocaux,4,MATCH(C27,Codes,1)-1,1,1),IF(AND(I27&gt;F27,I27&gt;2*F27,I27&gt;3*F27,I27&gt;4*F27,I27&gt;5*F27,I27&lt;=6*F27),OFFSET(SousListeLocaux,5,MATCH(C27,Codes,1)-1,1,1),IF(AND(I27&gt;F27,I27&gt;2*F27,I27&gt;3*F27,I27&gt;4*F27,I27&gt;5*F27,I27&gt;6*F27,I27&lt;=7*F27),OFFSET(SousListeLocaux,6,MATCH(C27,Codes,1)-1,1,1),OFFSET(SousListeLocaux,7,MATCH(C27,Codes,1)-1,1,1))))))))</f>
        <v>L-107</v>
      </c>
      <c r="F27" s="25">
        <f>VLOOKUP(TabInscriptions[[#This Row],[Local Prévu]],TabLocaux[],2,FALSE)</f>
        <v>4</v>
      </c>
      <c r="G27" s="25" t="str">
        <f>INDEX(ListeHeures,1+1,MATCH(C27,Codes,0))</f>
        <v>12 h 30 à 13 h 15</v>
      </c>
      <c r="H27" t="str">
        <f ca="1">IF(I27&lt;=F27,OFFSET(SousListeHeures,0,MATCH(C27,Codes,0)-1,1,1),IF(AND(I27&gt;F27,I27&lt;=2*F27),OFFSET(SousListeHeures,1,MATCH(C27,Codes,1)-1,1,1),IF(AND(I27&gt;F27,I27&gt;2*F27,I27&lt;=3*F27),OFFSET(SousListeHeures,2,MATCH(C27,Codes,1)-1,1,1),IF(AND(I27&gt;F27,I27&gt;2*F27,I27&gt;3*F27,I27&lt;=4*F27),OFFSET(SousListeHeures,3,MATCH(C27,Codes,1)-1,1,1),IF(AND(I27&gt;F27,I27&gt;2*F27,I27&gt;3*F27,I27&gt;4*F27,I27&lt;=5*F27),OFFSET(SousListeHeures,4,MATCH(C27,Codes,1)-1,1,1),IF(AND(I27&gt;F27,I27&gt;2*F27,I27&gt;3*F27,I27&gt;4*F27,I27&gt;5*F27,I27&lt;=6*F27),OFFSET(SousListeHeures,5,MATCH(C27,Codes,1)-1,1,1),IF(AND(I27&gt;F27,I27&gt;2*F27,I27&gt;3*F27,I27&gt;4*F27,I27&gt;5*F27,I27&gt;6*F27,I27&lt;=7*F27),OFFSET(SousListeHeures,6,MATCH(C27,Codes,1)-1,1,1),OFFSET(SousListeHeures,7,MATCH(C27,Codes,1)-1,1,1))))))))</f>
        <v>09 h 30 à 10 h 15</v>
      </c>
      <c r="I27">
        <f ca="1">COUNTIFS($D$3:D27,D27,$H$3:H27,H27)</f>
        <v>0</v>
      </c>
    </row>
    <row r="28" spans="1:30" x14ac:dyDescent="0.3">
      <c r="A28" t="s">
        <v>63</v>
      </c>
      <c r="B28" t="s">
        <v>4</v>
      </c>
      <c r="C28" s="21" t="str">
        <f>VLOOKUP(TabInscriptions[[#This Row],[Activité]],TabActivités[],2,FALSE)</f>
        <v>C105</v>
      </c>
      <c r="D28" s="21" t="str">
        <f>INDEX(ListeLocaux,1+1,MATCH(C28,CodesLocaux,0))</f>
        <v>L-109</v>
      </c>
      <c r="E28" t="str">
        <f ca="1">IF(I28&lt;=F28,OFFSET(SousListeLocaux,0,MATCH(C28,Codes,0)-1,1,1),IF(AND(I28&gt;F28,I28&lt;=2*F28),OFFSET(SousListeLocaux,1,MATCH(C28,Codes,1)-1,1,1),IF(AND(I28&gt;F28,I28&gt;2*F28,I28&lt;=3*F28),OFFSET(SousListeLocaux,2,MATCH(C28,Codes,1)-1,1,1),IF(AND(I28&gt;F28,I28&gt;2*F28,I28&gt;3*F28,I28&lt;=4*F28),OFFSET(SousListeLocaux,3,MATCH(C28,Codes,1)-1,1,1),IF(AND(I28&gt;F28,I28&gt;2*F28,I28&gt;3*F28,I28&gt;4*F28,I28&lt;=5*F28),OFFSET(SousListeLocaux,4,MATCH(C28,Codes,1)-1,1,1),IF(AND(I28&gt;F28,I28&gt;2*F28,I28&gt;3*F28,I28&gt;4*F28,I28&gt;5*F28,I28&lt;=6*F28),OFFSET(SousListeLocaux,5,MATCH(C28,Codes,1)-1,1,1),IF(AND(I28&gt;F28,I28&gt;2*F28,I28&gt;3*F28,I28&gt;4*F28,I28&gt;5*F28,I28&gt;6*F28,I28&lt;=7*F28),OFFSET(SousListeLocaux,6,MATCH(C28,Codes,1)-1,1,1),OFFSET(SousListeLocaux,7,MATCH(C28,Codes,1)-1,1,1))))))))</f>
        <v>L-105</v>
      </c>
      <c r="F28" s="25">
        <f>VLOOKUP(TabInscriptions[[#This Row],[Local Prévu]],TabLocaux[],2,FALSE)</f>
        <v>4</v>
      </c>
      <c r="G28" s="25" t="str">
        <f>INDEX(ListeHeures,1+1,MATCH(C28,Codes,0))</f>
        <v>10 h 30 à 11 h 15</v>
      </c>
      <c r="H28" t="str">
        <f ca="1">IF(I28&lt;=F28,OFFSET(SousListeHeures,0,MATCH(C28,Codes,0)-1,1,1),IF(AND(I28&gt;F28,I28&lt;=2*F28),OFFSET(SousListeHeures,1,MATCH(C28,Codes,1)-1,1,1),IF(AND(I28&gt;F28,I28&gt;2*F28,I28&lt;=3*F28),OFFSET(SousListeHeures,2,MATCH(C28,Codes,1)-1,1,1),IF(AND(I28&gt;F28,I28&gt;2*F28,I28&gt;3*F28,I28&lt;=4*F28),OFFSET(SousListeHeures,3,MATCH(C28,Codes,1)-1,1,1),IF(AND(I28&gt;F28,I28&gt;2*F28,I28&gt;3*F28,I28&gt;4*F28,I28&lt;=5*F28),OFFSET(SousListeHeures,4,MATCH(C28,Codes,1)-1,1,1),IF(AND(I28&gt;F28,I28&gt;2*F28,I28&gt;3*F28,I28&gt;4*F28,I28&gt;5*F28,I28&lt;=6*F28),OFFSET(SousListeHeures,5,MATCH(C28,Codes,1)-1,1,1),IF(AND(I28&gt;F28,I28&gt;2*F28,I28&gt;3*F28,I28&gt;4*F28,I28&gt;5*F28,I28&gt;6*F28,I28&lt;=7*F28),OFFSET(SousListeHeures,6,MATCH(C28,Codes,1)-1,1,1),OFFSET(SousListeHeures,7,MATCH(C28,Codes,1)-1,1,1))))))))</f>
        <v>09 h 30 à 10 h 15</v>
      </c>
      <c r="I28">
        <f ca="1">COUNTIFS($D$3:D28,D28,$H$3:H28,H28)</f>
        <v>0</v>
      </c>
    </row>
    <row r="29" spans="1:30" x14ac:dyDescent="0.3">
      <c r="A29" t="s">
        <v>63</v>
      </c>
      <c r="B29" t="s">
        <v>7</v>
      </c>
      <c r="C29" s="21" t="str">
        <f>VLOOKUP(TabInscriptions[[#This Row],[Activité]],TabActivités[],2,FALSE)</f>
        <v>J130</v>
      </c>
      <c r="D29" s="21" t="str">
        <f>INDEX(ListeLocaux,1+1,MATCH(C29,CodesLocaux,0))</f>
        <v>L-108</v>
      </c>
      <c r="E29" t="str">
        <f ca="1">IF(I29&lt;=F29,OFFSET(SousListeLocaux,0,MATCH(C29,Codes,0)-1,1,1),IF(AND(I29&gt;F29,I29&lt;=2*F29),OFFSET(SousListeLocaux,1,MATCH(C29,Codes,1)-1,1,1),IF(AND(I29&gt;F29,I29&gt;2*F29,I29&lt;=3*F29),OFFSET(SousListeLocaux,2,MATCH(C29,Codes,1)-1,1,1),IF(AND(I29&gt;F29,I29&gt;2*F29,I29&gt;3*F29,I29&lt;=4*F29),OFFSET(SousListeLocaux,3,MATCH(C29,Codes,1)-1,1,1),IF(AND(I29&gt;F29,I29&gt;2*F29,I29&gt;3*F29,I29&gt;4*F29,I29&lt;=5*F29),OFFSET(SousListeLocaux,4,MATCH(C29,Codes,1)-1,1,1),IF(AND(I29&gt;F29,I29&gt;2*F29,I29&gt;3*F29,I29&gt;4*F29,I29&gt;5*F29,I29&lt;=6*F29),OFFSET(SousListeLocaux,5,MATCH(C29,Codes,1)-1,1,1),IF(AND(I29&gt;F29,I29&gt;2*F29,I29&gt;3*F29,I29&gt;4*F29,I29&gt;5*F29,I29&gt;6*F29,I29&lt;=7*F29),OFFSET(SousListeLocaux,6,MATCH(C29,Codes,1)-1,1,1),OFFSET(SousListeLocaux,7,MATCH(C29,Codes,1)-1,1,1))))))))</f>
        <v>L-108</v>
      </c>
      <c r="F29" s="25">
        <f>VLOOKUP(TabInscriptions[[#This Row],[Local Prévu]],TabLocaux[],2,FALSE)</f>
        <v>4</v>
      </c>
      <c r="G29" s="25" t="str">
        <f>INDEX(ListeHeures,1+1,MATCH(C29,Codes,0))</f>
        <v>14 h 30 à 15 h 15</v>
      </c>
      <c r="H29" t="str">
        <f ca="1">IF(I29&lt;=F29,OFFSET(SousListeHeures,0,MATCH(C29,Codes,0)-1,1,1),IF(AND(I29&gt;F29,I29&lt;=2*F29),OFFSET(SousListeHeures,1,MATCH(C29,Codes,1)-1,1,1),IF(AND(I29&gt;F29,I29&gt;2*F29,I29&lt;=3*F29),OFFSET(SousListeHeures,2,MATCH(C29,Codes,1)-1,1,1),IF(AND(I29&gt;F29,I29&gt;2*F29,I29&gt;3*F29,I29&lt;=4*F29),OFFSET(SousListeHeures,3,MATCH(C29,Codes,1)-1,1,1),IF(AND(I29&gt;F29,I29&gt;2*F29,I29&gt;3*F29,I29&gt;4*F29,I29&lt;=5*F29),OFFSET(SousListeHeures,4,MATCH(C29,Codes,1)-1,1,1),IF(AND(I29&gt;F29,I29&gt;2*F29,I29&gt;3*F29,I29&gt;4*F29,I29&gt;5*F29,I29&lt;=6*F29),OFFSET(SousListeHeures,5,MATCH(C29,Codes,1)-1,1,1),IF(AND(I29&gt;F29,I29&gt;2*F29,I29&gt;3*F29,I29&gt;4*F29,I29&gt;5*F29,I29&gt;6*F29,I29&lt;=7*F29),OFFSET(SousListeHeures,6,MATCH(C29,Codes,1)-1,1,1),OFFSET(SousListeHeures,7,MATCH(C29,Codes,1)-1,1,1))))))))</f>
        <v>11 h 30 à 12 h 15</v>
      </c>
      <c r="I29">
        <f ca="1">COUNTIFS($D$3:D29,D29,$H$3:H29,H29)</f>
        <v>0</v>
      </c>
    </row>
    <row r="30" spans="1:30" x14ac:dyDescent="0.3">
      <c r="A30" t="s">
        <v>63</v>
      </c>
      <c r="B30" t="s">
        <v>5</v>
      </c>
      <c r="C30" s="21" t="str">
        <f>VLOOKUP(TabInscriptions[[#This Row],[Activité]],TabActivités[],2,FALSE)</f>
        <v>S110</v>
      </c>
      <c r="D30" s="21" t="str">
        <f>INDEX(ListeLocaux,1+1,MATCH(C30,CodesLocaux,0))</f>
        <v>L-106</v>
      </c>
      <c r="E30" t="str">
        <f ca="1">IF(I30&lt;=F30,OFFSET(SousListeLocaux,0,MATCH(C30,Codes,0)-1,1,1),IF(AND(I30&gt;F30,I30&lt;=2*F30),OFFSET(SousListeLocaux,1,MATCH(C30,Codes,1)-1,1,1),IF(AND(I30&gt;F30,I30&gt;2*F30,I30&lt;=3*F30),OFFSET(SousListeLocaux,2,MATCH(C30,Codes,1)-1,1,1),IF(AND(I30&gt;F30,I30&gt;2*F30,I30&gt;3*F30,I30&lt;=4*F30),OFFSET(SousListeLocaux,3,MATCH(C30,Codes,1)-1,1,1),IF(AND(I30&gt;F30,I30&gt;2*F30,I30&gt;3*F30,I30&gt;4*F30,I30&lt;=5*F30),OFFSET(SousListeLocaux,4,MATCH(C30,Codes,1)-1,1,1),IF(AND(I30&gt;F30,I30&gt;2*F30,I30&gt;3*F30,I30&gt;4*F30,I30&gt;5*F30,I30&lt;=6*F30),OFFSET(SousListeLocaux,5,MATCH(C30,Codes,1)-1,1,1),IF(AND(I30&gt;F30,I30&gt;2*F30,I30&gt;3*F30,I30&gt;4*F30,I30&gt;5*F30,I30&gt;6*F30,I30&lt;=7*F30),OFFSET(SousListeLocaux,6,MATCH(C30,Codes,1)-1,1,1),OFFSET(SousListeLocaux,7,MATCH(C30,Codes,1)-1,1,1))))))))</f>
        <v>L-106</v>
      </c>
      <c r="F30" s="25">
        <f>VLOOKUP(TabInscriptions[[#This Row],[Local Prévu]],TabLocaux[],2,FALSE)</f>
        <v>4</v>
      </c>
      <c r="G30" s="25" t="str">
        <f>INDEX(ListeHeures,1+1,MATCH(C30,Codes,0))</f>
        <v>13 h 30 à 14 h 15</v>
      </c>
      <c r="H30" t="str">
        <f ca="1">IF(I30&lt;=F30,OFFSET(SousListeHeures,0,MATCH(C30,Codes,0)-1,1,1),IF(AND(I30&gt;F30,I30&lt;=2*F30),OFFSET(SousListeHeures,1,MATCH(C30,Codes,1)-1,1,1),IF(AND(I30&gt;F30,I30&gt;2*F30,I30&lt;=3*F30),OFFSET(SousListeHeures,2,MATCH(C30,Codes,1)-1,1,1),IF(AND(I30&gt;F30,I30&gt;2*F30,I30&gt;3*F30,I30&lt;=4*F30),OFFSET(SousListeHeures,3,MATCH(C30,Codes,1)-1,1,1),IF(AND(I30&gt;F30,I30&gt;2*F30,I30&gt;3*F30,I30&gt;4*F30,I30&lt;=5*F30),OFFSET(SousListeHeures,4,MATCH(C30,Codes,1)-1,1,1),IF(AND(I30&gt;F30,I30&gt;2*F30,I30&gt;3*F30,I30&gt;4*F30,I30&gt;5*F30,I30&lt;=6*F30),OFFSET(SousListeHeures,5,MATCH(C30,Codes,1)-1,1,1),IF(AND(I30&gt;F30,I30&gt;2*F30,I30&gt;3*F30,I30&gt;4*F30,I30&gt;5*F30,I30&gt;6*F30,I30&lt;=7*F30),OFFSET(SousListeHeures,6,MATCH(C30,Codes,1)-1,1,1),OFFSET(SousListeHeures,7,MATCH(C30,Codes,1)-1,1,1))))))))</f>
        <v>10 h 30 à 11 h 15</v>
      </c>
      <c r="I30">
        <f ca="1">COUNTIFS($D$3:D30,D30,$H$3:H30,H30)</f>
        <v>0</v>
      </c>
    </row>
    <row r="31" spans="1:30" x14ac:dyDescent="0.3">
      <c r="A31" t="s">
        <v>67</v>
      </c>
      <c r="B31" t="s">
        <v>6</v>
      </c>
      <c r="C31" t="str">
        <f>VLOOKUP(TabInscriptions[[#This Row],[Activité]],TabActivités[],2,FALSE)</f>
        <v>P120</v>
      </c>
      <c r="D31" t="str">
        <f>INDEX(ListeLocaux,1+1,MATCH(C31,CodesLocaux,0))</f>
        <v>L-107</v>
      </c>
      <c r="E31" t="str">
        <f ca="1">IF(I31&lt;=F31,OFFSET(SousListeLocaux,0,MATCH(C31,Codes,0)-1,1,1),IF(AND(I31&gt;F31,I31&lt;=2*F31),OFFSET(SousListeLocaux,1,MATCH(C31,Codes,1)-1,1,1),IF(AND(I31&gt;F31,I31&gt;2*F31,I31&lt;=3*F31),OFFSET(SousListeLocaux,2,MATCH(C31,Codes,1)-1,1,1),IF(AND(I31&gt;F31,I31&gt;2*F31,I31&gt;3*F31,I31&lt;=4*F31),OFFSET(SousListeLocaux,3,MATCH(C31,Codes,1)-1,1,1),IF(AND(I31&gt;F31,I31&gt;2*F31,I31&gt;3*F31,I31&gt;4*F31,I31&lt;=5*F31),OFFSET(SousListeLocaux,4,MATCH(C31,Codes,1)-1,1,1),IF(AND(I31&gt;F31,I31&gt;2*F31,I31&gt;3*F31,I31&gt;4*F31,I31&gt;5*F31,I31&lt;=6*F31),OFFSET(SousListeLocaux,5,MATCH(C31,Codes,1)-1,1,1),IF(AND(I31&gt;F31,I31&gt;2*F31,I31&gt;3*F31,I31&gt;4*F31,I31&gt;5*F31,I31&gt;6*F31,I31&lt;=7*F31),OFFSET(SousListeLocaux,6,MATCH(C31,Codes,1)-1,1,1),OFFSET(SousListeLocaux,7,MATCH(C31,Codes,1)-1,1,1))))))))</f>
        <v>L-107</v>
      </c>
      <c r="F31" s="25">
        <f>VLOOKUP(TabInscriptions[[#This Row],[Local Prévu]],TabLocaux[],2,FALSE)</f>
        <v>4</v>
      </c>
      <c r="G31" s="25" t="str">
        <f>INDEX(ListeHeures,1+1,MATCH(C31,Codes,0))</f>
        <v>12 h 30 à 13 h 15</v>
      </c>
      <c r="H31" t="str">
        <f ca="1">IF(I31&lt;=F31,OFFSET(SousListeHeures,0,MATCH(C31,Codes,0)-1,1,1),IF(AND(I31&gt;F31,I31&lt;=2*F31),OFFSET(SousListeHeures,1,MATCH(C31,Codes,1)-1,1,1),IF(AND(I31&gt;F31,I31&gt;2*F31,I31&lt;=3*F31),OFFSET(SousListeHeures,2,MATCH(C31,Codes,1)-1,1,1),IF(AND(I31&gt;F31,I31&gt;2*F31,I31&gt;3*F31,I31&lt;=4*F31),OFFSET(SousListeHeures,3,MATCH(C31,Codes,1)-1,1,1),IF(AND(I31&gt;F31,I31&gt;2*F31,I31&gt;3*F31,I31&gt;4*F31,I31&lt;=5*F31),OFFSET(SousListeHeures,4,MATCH(C31,Codes,1)-1,1,1),IF(AND(I31&gt;F31,I31&gt;2*F31,I31&gt;3*F31,I31&gt;4*F31,I31&gt;5*F31,I31&lt;=6*F31),OFFSET(SousListeHeures,5,MATCH(C31,Codes,1)-1,1,1),IF(AND(I31&gt;F31,I31&gt;2*F31,I31&gt;3*F31,I31&gt;4*F31,I31&gt;5*F31,I31&gt;6*F31,I31&lt;=7*F31),OFFSET(SousListeHeures,6,MATCH(C31,Codes,1)-1,1,1),OFFSET(SousListeHeures,7,MATCH(C31,Codes,1)-1,1,1))))))))</f>
        <v>09 h 30 à 10 h 15</v>
      </c>
      <c r="I31">
        <f ca="1">COUNTIFS($D$3:D31,D31,$H$3:H31,H31)</f>
        <v>0</v>
      </c>
    </row>
    <row r="32" spans="1:30" x14ac:dyDescent="0.3">
      <c r="A32" t="s">
        <v>67</v>
      </c>
      <c r="B32" t="s">
        <v>4</v>
      </c>
      <c r="C32" s="21" t="str">
        <f>VLOOKUP(TabInscriptions[[#This Row],[Activité]],TabActivités[],2,FALSE)</f>
        <v>C105</v>
      </c>
      <c r="D32" s="21" t="str">
        <f>INDEX(ListeLocaux,1+1,MATCH(C32,CodesLocaux,0))</f>
        <v>L-109</v>
      </c>
      <c r="E32" t="str">
        <f ca="1">IF(I32&lt;=F32,OFFSET(SousListeLocaux,0,MATCH(C32,Codes,0)-1,1,1),IF(AND(I32&gt;F32,I32&lt;=2*F32),OFFSET(SousListeLocaux,1,MATCH(C32,Codes,1)-1,1,1),IF(AND(I32&gt;F32,I32&gt;2*F32,I32&lt;=3*F32),OFFSET(SousListeLocaux,2,MATCH(C32,Codes,1)-1,1,1),IF(AND(I32&gt;F32,I32&gt;2*F32,I32&gt;3*F32,I32&lt;=4*F32),OFFSET(SousListeLocaux,3,MATCH(C32,Codes,1)-1,1,1),IF(AND(I32&gt;F32,I32&gt;2*F32,I32&gt;3*F32,I32&gt;4*F32,I32&lt;=5*F32),OFFSET(SousListeLocaux,4,MATCH(C32,Codes,1)-1,1,1),IF(AND(I32&gt;F32,I32&gt;2*F32,I32&gt;3*F32,I32&gt;4*F32,I32&gt;5*F32,I32&lt;=6*F32),OFFSET(SousListeLocaux,5,MATCH(C32,Codes,1)-1,1,1),IF(AND(I32&gt;F32,I32&gt;2*F32,I32&gt;3*F32,I32&gt;4*F32,I32&gt;5*F32,I32&gt;6*F32,I32&lt;=7*F32),OFFSET(SousListeLocaux,6,MATCH(C32,Codes,1)-1,1,1),OFFSET(SousListeLocaux,7,MATCH(C32,Codes,1)-1,1,1))))))))</f>
        <v>L-105</v>
      </c>
      <c r="F32" s="25">
        <f>VLOOKUP(TabInscriptions[[#This Row],[Local Prévu]],TabLocaux[],2,FALSE)</f>
        <v>4</v>
      </c>
      <c r="G32" s="25" t="str">
        <f>INDEX(ListeHeures,1+1,MATCH(C32,Codes,0))</f>
        <v>10 h 30 à 11 h 15</v>
      </c>
      <c r="H32" t="str">
        <f ca="1">IF(I32&lt;=F32,OFFSET(SousListeHeures,0,MATCH(C32,Codes,0)-1,1,1),IF(AND(I32&gt;F32,I32&lt;=2*F32),OFFSET(SousListeHeures,1,MATCH(C32,Codes,1)-1,1,1),IF(AND(I32&gt;F32,I32&gt;2*F32,I32&lt;=3*F32),OFFSET(SousListeHeures,2,MATCH(C32,Codes,1)-1,1,1),IF(AND(I32&gt;F32,I32&gt;2*F32,I32&gt;3*F32,I32&lt;=4*F32),OFFSET(SousListeHeures,3,MATCH(C32,Codes,1)-1,1,1),IF(AND(I32&gt;F32,I32&gt;2*F32,I32&gt;3*F32,I32&gt;4*F32,I32&lt;=5*F32),OFFSET(SousListeHeures,4,MATCH(C32,Codes,1)-1,1,1),IF(AND(I32&gt;F32,I32&gt;2*F32,I32&gt;3*F32,I32&gt;4*F32,I32&gt;5*F32,I32&lt;=6*F32),OFFSET(SousListeHeures,5,MATCH(C32,Codes,1)-1,1,1),IF(AND(I32&gt;F32,I32&gt;2*F32,I32&gt;3*F32,I32&gt;4*F32,I32&gt;5*F32,I32&gt;6*F32,I32&lt;=7*F32),OFFSET(SousListeHeures,6,MATCH(C32,Codes,1)-1,1,1),OFFSET(SousListeHeures,7,MATCH(C32,Codes,1)-1,1,1))))))))</f>
        <v>09 h 30 à 10 h 15</v>
      </c>
      <c r="I32">
        <f ca="1">COUNTIFS($D$3:D32,D32,$H$3:H32,H32)</f>
        <v>0</v>
      </c>
    </row>
    <row r="33" spans="1:9" x14ac:dyDescent="0.3">
      <c r="A33" t="s">
        <v>67</v>
      </c>
      <c r="B33" t="s">
        <v>7</v>
      </c>
      <c r="C33" s="21" t="str">
        <f>VLOOKUP(TabInscriptions[[#This Row],[Activité]],TabActivités[],2,FALSE)</f>
        <v>J130</v>
      </c>
      <c r="D33" s="21" t="str">
        <f>INDEX(ListeLocaux,1+1,MATCH(C33,CodesLocaux,0))</f>
        <v>L-108</v>
      </c>
      <c r="E33" t="str">
        <f ca="1">IF(I33&lt;=F33,OFFSET(SousListeLocaux,0,MATCH(C33,Codes,0)-1,1,1),IF(AND(I33&gt;F33,I33&lt;=2*F33),OFFSET(SousListeLocaux,1,MATCH(C33,Codes,1)-1,1,1),IF(AND(I33&gt;F33,I33&gt;2*F33,I33&lt;=3*F33),OFFSET(SousListeLocaux,2,MATCH(C33,Codes,1)-1,1,1),IF(AND(I33&gt;F33,I33&gt;2*F33,I33&gt;3*F33,I33&lt;=4*F33),OFFSET(SousListeLocaux,3,MATCH(C33,Codes,1)-1,1,1),IF(AND(I33&gt;F33,I33&gt;2*F33,I33&gt;3*F33,I33&gt;4*F33,I33&lt;=5*F33),OFFSET(SousListeLocaux,4,MATCH(C33,Codes,1)-1,1,1),IF(AND(I33&gt;F33,I33&gt;2*F33,I33&gt;3*F33,I33&gt;4*F33,I33&gt;5*F33,I33&lt;=6*F33),OFFSET(SousListeLocaux,5,MATCH(C33,Codes,1)-1,1,1),IF(AND(I33&gt;F33,I33&gt;2*F33,I33&gt;3*F33,I33&gt;4*F33,I33&gt;5*F33,I33&gt;6*F33,I33&lt;=7*F33),OFFSET(SousListeLocaux,6,MATCH(C33,Codes,1)-1,1,1),OFFSET(SousListeLocaux,7,MATCH(C33,Codes,1)-1,1,1))))))))</f>
        <v>L-108</v>
      </c>
      <c r="F33" s="25">
        <f>VLOOKUP(TabInscriptions[[#This Row],[Local Prévu]],TabLocaux[],2,FALSE)</f>
        <v>4</v>
      </c>
      <c r="G33" s="25" t="str">
        <f>INDEX(ListeHeures,1+1,MATCH(C33,Codes,0))</f>
        <v>14 h 30 à 15 h 15</v>
      </c>
      <c r="H33" t="str">
        <f ca="1">IF(I33&lt;=F33,OFFSET(SousListeHeures,0,MATCH(C33,Codes,0)-1,1,1),IF(AND(I33&gt;F33,I33&lt;=2*F33),OFFSET(SousListeHeures,1,MATCH(C33,Codes,1)-1,1,1),IF(AND(I33&gt;F33,I33&gt;2*F33,I33&lt;=3*F33),OFFSET(SousListeHeures,2,MATCH(C33,Codes,1)-1,1,1),IF(AND(I33&gt;F33,I33&gt;2*F33,I33&gt;3*F33,I33&lt;=4*F33),OFFSET(SousListeHeures,3,MATCH(C33,Codes,1)-1,1,1),IF(AND(I33&gt;F33,I33&gt;2*F33,I33&gt;3*F33,I33&gt;4*F33,I33&lt;=5*F33),OFFSET(SousListeHeures,4,MATCH(C33,Codes,1)-1,1,1),IF(AND(I33&gt;F33,I33&gt;2*F33,I33&gt;3*F33,I33&gt;4*F33,I33&gt;5*F33,I33&lt;=6*F33),OFFSET(SousListeHeures,5,MATCH(C33,Codes,1)-1,1,1),IF(AND(I33&gt;F33,I33&gt;2*F33,I33&gt;3*F33,I33&gt;4*F33,I33&gt;5*F33,I33&gt;6*F33,I33&lt;=7*F33),OFFSET(SousListeHeures,6,MATCH(C33,Codes,1)-1,1,1),OFFSET(SousListeHeures,7,MATCH(C33,Codes,1)-1,1,1))))))))</f>
        <v>11 h 30 à 12 h 15</v>
      </c>
      <c r="I33">
        <f ca="1">COUNTIFS($D$3:D33,D33,$H$3:H33,H33)</f>
        <v>0</v>
      </c>
    </row>
    <row r="34" spans="1:9" x14ac:dyDescent="0.3">
      <c r="A34" t="s">
        <v>67</v>
      </c>
      <c r="B34" t="s">
        <v>5</v>
      </c>
      <c r="C34" s="21" t="str">
        <f>VLOOKUP(TabInscriptions[[#This Row],[Activité]],TabActivités[],2,FALSE)</f>
        <v>S110</v>
      </c>
      <c r="D34" s="21" t="str">
        <f>INDEX(ListeLocaux,1+1,MATCH(C34,CodesLocaux,0))</f>
        <v>L-106</v>
      </c>
      <c r="E34" t="str">
        <f ca="1">IF(I34&lt;=F34,OFFSET(SousListeLocaux,0,MATCH(C34,Codes,0)-1,1,1),IF(AND(I34&gt;F34,I34&lt;=2*F34),OFFSET(SousListeLocaux,1,MATCH(C34,Codes,1)-1,1,1),IF(AND(I34&gt;F34,I34&gt;2*F34,I34&lt;=3*F34),OFFSET(SousListeLocaux,2,MATCH(C34,Codes,1)-1,1,1),IF(AND(I34&gt;F34,I34&gt;2*F34,I34&gt;3*F34,I34&lt;=4*F34),OFFSET(SousListeLocaux,3,MATCH(C34,Codes,1)-1,1,1),IF(AND(I34&gt;F34,I34&gt;2*F34,I34&gt;3*F34,I34&gt;4*F34,I34&lt;=5*F34),OFFSET(SousListeLocaux,4,MATCH(C34,Codes,1)-1,1,1),IF(AND(I34&gt;F34,I34&gt;2*F34,I34&gt;3*F34,I34&gt;4*F34,I34&gt;5*F34,I34&lt;=6*F34),OFFSET(SousListeLocaux,5,MATCH(C34,Codes,1)-1,1,1),IF(AND(I34&gt;F34,I34&gt;2*F34,I34&gt;3*F34,I34&gt;4*F34,I34&gt;5*F34,I34&gt;6*F34,I34&lt;=7*F34),OFFSET(SousListeLocaux,6,MATCH(C34,Codes,1)-1,1,1),OFFSET(SousListeLocaux,7,MATCH(C34,Codes,1)-1,1,1))))))))</f>
        <v>L-106</v>
      </c>
      <c r="F34" s="25">
        <f>VLOOKUP(TabInscriptions[[#This Row],[Local Prévu]],TabLocaux[],2,FALSE)</f>
        <v>4</v>
      </c>
      <c r="G34" s="25" t="str">
        <f>INDEX(ListeHeures,1+1,MATCH(C34,Codes,0))</f>
        <v>13 h 30 à 14 h 15</v>
      </c>
      <c r="H34" t="str">
        <f ca="1">IF(I34&lt;=F34,OFFSET(SousListeHeures,0,MATCH(C34,Codes,0)-1,1,1),IF(AND(I34&gt;F34,I34&lt;=2*F34),OFFSET(SousListeHeures,1,MATCH(C34,Codes,1)-1,1,1),IF(AND(I34&gt;F34,I34&gt;2*F34,I34&lt;=3*F34),OFFSET(SousListeHeures,2,MATCH(C34,Codes,1)-1,1,1),IF(AND(I34&gt;F34,I34&gt;2*F34,I34&gt;3*F34,I34&lt;=4*F34),OFFSET(SousListeHeures,3,MATCH(C34,Codes,1)-1,1,1),IF(AND(I34&gt;F34,I34&gt;2*F34,I34&gt;3*F34,I34&gt;4*F34,I34&lt;=5*F34),OFFSET(SousListeHeures,4,MATCH(C34,Codes,1)-1,1,1),IF(AND(I34&gt;F34,I34&gt;2*F34,I34&gt;3*F34,I34&gt;4*F34,I34&gt;5*F34,I34&lt;=6*F34),OFFSET(SousListeHeures,5,MATCH(C34,Codes,1)-1,1,1),IF(AND(I34&gt;F34,I34&gt;2*F34,I34&gt;3*F34,I34&gt;4*F34,I34&gt;5*F34,I34&gt;6*F34,I34&lt;=7*F34),OFFSET(SousListeHeures,6,MATCH(C34,Codes,1)-1,1,1),OFFSET(SousListeHeures,7,MATCH(C34,Codes,1)-1,1,1))))))))</f>
        <v>10 h 30 à 11 h 15</v>
      </c>
      <c r="I34">
        <f ca="1">COUNTIFS($D$3:D34,D34,$H$3:H34,H34)</f>
        <v>0</v>
      </c>
    </row>
    <row r="35" spans="1:9" x14ac:dyDescent="0.3">
      <c r="A35" t="s">
        <v>59</v>
      </c>
      <c r="B35" t="s">
        <v>6</v>
      </c>
      <c r="C35" t="str">
        <f>VLOOKUP(TabInscriptions[[#This Row],[Activité]],TabActivités[],2,FALSE)</f>
        <v>P120</v>
      </c>
      <c r="D35" t="str">
        <f>INDEX(ListeLocaux,1+1,MATCH(C35,CodesLocaux,0))</f>
        <v>L-107</v>
      </c>
      <c r="E35" t="str">
        <f ca="1">IF(I35&lt;=F35,OFFSET(SousListeLocaux,0,MATCH(C35,Codes,0)-1,1,1),IF(AND(I35&gt;F35,I35&lt;=2*F35),OFFSET(SousListeLocaux,1,MATCH(C35,Codes,1)-1,1,1),IF(AND(I35&gt;F35,I35&gt;2*F35,I35&lt;=3*F35),OFFSET(SousListeLocaux,2,MATCH(C35,Codes,1)-1,1,1),IF(AND(I35&gt;F35,I35&gt;2*F35,I35&gt;3*F35,I35&lt;=4*F35),OFFSET(SousListeLocaux,3,MATCH(C35,Codes,1)-1,1,1),IF(AND(I35&gt;F35,I35&gt;2*F35,I35&gt;3*F35,I35&gt;4*F35,I35&lt;=5*F35),OFFSET(SousListeLocaux,4,MATCH(C35,Codes,1)-1,1,1),IF(AND(I35&gt;F35,I35&gt;2*F35,I35&gt;3*F35,I35&gt;4*F35,I35&gt;5*F35,I35&lt;=6*F35),OFFSET(SousListeLocaux,5,MATCH(C35,Codes,1)-1,1,1),IF(AND(I35&gt;F35,I35&gt;2*F35,I35&gt;3*F35,I35&gt;4*F35,I35&gt;5*F35,I35&gt;6*F35,I35&lt;=7*F35),OFFSET(SousListeLocaux,6,MATCH(C35,Codes,1)-1,1,1),OFFSET(SousListeLocaux,7,MATCH(C35,Codes,1)-1,1,1))))))))</f>
        <v>L-107</v>
      </c>
      <c r="F35" s="25">
        <f>VLOOKUP(TabInscriptions[[#This Row],[Local Prévu]],TabLocaux[],2,FALSE)</f>
        <v>4</v>
      </c>
      <c r="G35" s="25" t="str">
        <f>INDEX(ListeHeures,1+1,MATCH(C35,Codes,0))</f>
        <v>12 h 30 à 13 h 15</v>
      </c>
      <c r="H35" t="str">
        <f ca="1">IF(I35&lt;=F35,OFFSET(SousListeHeures,0,MATCH(C35,Codes,0)-1,1,1),IF(AND(I35&gt;F35,I35&lt;=2*F35),OFFSET(SousListeHeures,1,MATCH(C35,Codes,1)-1,1,1),IF(AND(I35&gt;F35,I35&gt;2*F35,I35&lt;=3*F35),OFFSET(SousListeHeures,2,MATCH(C35,Codes,1)-1,1,1),IF(AND(I35&gt;F35,I35&gt;2*F35,I35&gt;3*F35,I35&lt;=4*F35),OFFSET(SousListeHeures,3,MATCH(C35,Codes,1)-1,1,1),IF(AND(I35&gt;F35,I35&gt;2*F35,I35&gt;3*F35,I35&gt;4*F35,I35&lt;=5*F35),OFFSET(SousListeHeures,4,MATCH(C35,Codes,1)-1,1,1),IF(AND(I35&gt;F35,I35&gt;2*F35,I35&gt;3*F35,I35&gt;4*F35,I35&gt;5*F35,I35&lt;=6*F35),OFFSET(SousListeHeures,5,MATCH(C35,Codes,1)-1,1,1),IF(AND(I35&gt;F35,I35&gt;2*F35,I35&gt;3*F35,I35&gt;4*F35,I35&gt;5*F35,I35&gt;6*F35,I35&lt;=7*F35),OFFSET(SousListeHeures,6,MATCH(C35,Codes,1)-1,1,1),OFFSET(SousListeHeures,7,MATCH(C35,Codes,1)-1,1,1))))))))</f>
        <v>09 h 30 à 10 h 15</v>
      </c>
      <c r="I35">
        <f ca="1">COUNTIFS($D$3:D35,D35,$H$3:H35,H35)</f>
        <v>0</v>
      </c>
    </row>
    <row r="36" spans="1:9" x14ac:dyDescent="0.3">
      <c r="A36" t="s">
        <v>59</v>
      </c>
      <c r="B36" t="s">
        <v>4</v>
      </c>
      <c r="C36" s="21" t="str">
        <f>VLOOKUP(TabInscriptions[[#This Row],[Activité]],TabActivités[],2,FALSE)</f>
        <v>C105</v>
      </c>
      <c r="D36" s="21" t="str">
        <f>INDEX(ListeLocaux,1+1,MATCH(C36,CodesLocaux,0))</f>
        <v>L-109</v>
      </c>
      <c r="E36" t="str">
        <f ca="1">IF(I36&lt;=F36,OFFSET(SousListeLocaux,0,MATCH(C36,Codes,0)-1,1,1),IF(AND(I36&gt;F36,I36&lt;=2*F36),OFFSET(SousListeLocaux,1,MATCH(C36,Codes,1)-1,1,1),IF(AND(I36&gt;F36,I36&gt;2*F36,I36&lt;=3*F36),OFFSET(SousListeLocaux,2,MATCH(C36,Codes,1)-1,1,1),IF(AND(I36&gt;F36,I36&gt;2*F36,I36&gt;3*F36,I36&lt;=4*F36),OFFSET(SousListeLocaux,3,MATCH(C36,Codes,1)-1,1,1),IF(AND(I36&gt;F36,I36&gt;2*F36,I36&gt;3*F36,I36&gt;4*F36,I36&lt;=5*F36),OFFSET(SousListeLocaux,4,MATCH(C36,Codes,1)-1,1,1),IF(AND(I36&gt;F36,I36&gt;2*F36,I36&gt;3*F36,I36&gt;4*F36,I36&gt;5*F36,I36&lt;=6*F36),OFFSET(SousListeLocaux,5,MATCH(C36,Codes,1)-1,1,1),IF(AND(I36&gt;F36,I36&gt;2*F36,I36&gt;3*F36,I36&gt;4*F36,I36&gt;5*F36,I36&gt;6*F36,I36&lt;=7*F36),OFFSET(SousListeLocaux,6,MATCH(C36,Codes,1)-1,1,1),OFFSET(SousListeLocaux,7,MATCH(C36,Codes,1)-1,1,1))))))))</f>
        <v>L-105</v>
      </c>
      <c r="F36" s="25">
        <f>VLOOKUP(TabInscriptions[[#This Row],[Local Prévu]],TabLocaux[],2,FALSE)</f>
        <v>4</v>
      </c>
      <c r="G36" s="25" t="str">
        <f>INDEX(ListeHeures,1+1,MATCH(C36,Codes,0))</f>
        <v>10 h 30 à 11 h 15</v>
      </c>
      <c r="H36" t="str">
        <f ca="1">IF(I36&lt;=F36,OFFSET(SousListeHeures,0,MATCH(C36,Codes,0)-1,1,1),IF(AND(I36&gt;F36,I36&lt;=2*F36),OFFSET(SousListeHeures,1,MATCH(C36,Codes,1)-1,1,1),IF(AND(I36&gt;F36,I36&gt;2*F36,I36&lt;=3*F36),OFFSET(SousListeHeures,2,MATCH(C36,Codes,1)-1,1,1),IF(AND(I36&gt;F36,I36&gt;2*F36,I36&gt;3*F36,I36&lt;=4*F36),OFFSET(SousListeHeures,3,MATCH(C36,Codes,1)-1,1,1),IF(AND(I36&gt;F36,I36&gt;2*F36,I36&gt;3*F36,I36&gt;4*F36,I36&lt;=5*F36),OFFSET(SousListeHeures,4,MATCH(C36,Codes,1)-1,1,1),IF(AND(I36&gt;F36,I36&gt;2*F36,I36&gt;3*F36,I36&gt;4*F36,I36&gt;5*F36,I36&lt;=6*F36),OFFSET(SousListeHeures,5,MATCH(C36,Codes,1)-1,1,1),IF(AND(I36&gt;F36,I36&gt;2*F36,I36&gt;3*F36,I36&gt;4*F36,I36&gt;5*F36,I36&gt;6*F36,I36&lt;=7*F36),OFFSET(SousListeHeures,6,MATCH(C36,Codes,1)-1,1,1),OFFSET(SousListeHeures,7,MATCH(C36,Codes,1)-1,1,1))))))))</f>
        <v>09 h 30 à 10 h 15</v>
      </c>
      <c r="I36">
        <f ca="1">COUNTIFS($D$3:D36,D36,$H$3:H36,H36)</f>
        <v>0</v>
      </c>
    </row>
    <row r="37" spans="1:9" x14ac:dyDescent="0.3">
      <c r="A37" t="s">
        <v>59</v>
      </c>
      <c r="B37" t="s">
        <v>7</v>
      </c>
      <c r="C37" s="21" t="str">
        <f>VLOOKUP(TabInscriptions[[#This Row],[Activité]],TabActivités[],2,FALSE)</f>
        <v>J130</v>
      </c>
      <c r="D37" s="21" t="str">
        <f>INDEX(ListeLocaux,1+1,MATCH(C37,CodesLocaux,0))</f>
        <v>L-108</v>
      </c>
      <c r="E37" t="str">
        <f ca="1">IF(I37&lt;=F37,OFFSET(SousListeLocaux,0,MATCH(C37,Codes,0)-1,1,1),IF(AND(I37&gt;F37,I37&lt;=2*F37),OFFSET(SousListeLocaux,1,MATCH(C37,Codes,1)-1,1,1),IF(AND(I37&gt;F37,I37&gt;2*F37,I37&lt;=3*F37),OFFSET(SousListeLocaux,2,MATCH(C37,Codes,1)-1,1,1),IF(AND(I37&gt;F37,I37&gt;2*F37,I37&gt;3*F37,I37&lt;=4*F37),OFFSET(SousListeLocaux,3,MATCH(C37,Codes,1)-1,1,1),IF(AND(I37&gt;F37,I37&gt;2*F37,I37&gt;3*F37,I37&gt;4*F37,I37&lt;=5*F37),OFFSET(SousListeLocaux,4,MATCH(C37,Codes,1)-1,1,1),IF(AND(I37&gt;F37,I37&gt;2*F37,I37&gt;3*F37,I37&gt;4*F37,I37&gt;5*F37,I37&lt;=6*F37),OFFSET(SousListeLocaux,5,MATCH(C37,Codes,1)-1,1,1),IF(AND(I37&gt;F37,I37&gt;2*F37,I37&gt;3*F37,I37&gt;4*F37,I37&gt;5*F37,I37&gt;6*F37,I37&lt;=7*F37),OFFSET(SousListeLocaux,6,MATCH(C37,Codes,1)-1,1,1),OFFSET(SousListeLocaux,7,MATCH(C37,Codes,1)-1,1,1))))))))</f>
        <v>L-108</v>
      </c>
      <c r="F37" s="25">
        <f>VLOOKUP(TabInscriptions[[#This Row],[Local Prévu]],TabLocaux[],2,FALSE)</f>
        <v>4</v>
      </c>
      <c r="G37" s="25" t="str">
        <f>INDEX(ListeHeures,1+1,MATCH(C37,Codes,0))</f>
        <v>14 h 30 à 15 h 15</v>
      </c>
      <c r="H37" t="str">
        <f ca="1">IF(I37&lt;=F37,OFFSET(SousListeHeures,0,MATCH(C37,Codes,0)-1,1,1),IF(AND(I37&gt;F37,I37&lt;=2*F37),OFFSET(SousListeHeures,1,MATCH(C37,Codes,1)-1,1,1),IF(AND(I37&gt;F37,I37&gt;2*F37,I37&lt;=3*F37),OFFSET(SousListeHeures,2,MATCH(C37,Codes,1)-1,1,1),IF(AND(I37&gt;F37,I37&gt;2*F37,I37&gt;3*F37,I37&lt;=4*F37),OFFSET(SousListeHeures,3,MATCH(C37,Codes,1)-1,1,1),IF(AND(I37&gt;F37,I37&gt;2*F37,I37&gt;3*F37,I37&gt;4*F37,I37&lt;=5*F37),OFFSET(SousListeHeures,4,MATCH(C37,Codes,1)-1,1,1),IF(AND(I37&gt;F37,I37&gt;2*F37,I37&gt;3*F37,I37&gt;4*F37,I37&gt;5*F37,I37&lt;=6*F37),OFFSET(SousListeHeures,5,MATCH(C37,Codes,1)-1,1,1),IF(AND(I37&gt;F37,I37&gt;2*F37,I37&gt;3*F37,I37&gt;4*F37,I37&gt;5*F37,I37&gt;6*F37,I37&lt;=7*F37),OFFSET(SousListeHeures,6,MATCH(C37,Codes,1)-1,1,1),OFFSET(SousListeHeures,7,MATCH(C37,Codes,1)-1,1,1))))))))</f>
        <v>11 h 30 à 12 h 15</v>
      </c>
      <c r="I37">
        <f ca="1">COUNTIFS($D$3:D37,D37,$H$3:H37,H37)</f>
        <v>0</v>
      </c>
    </row>
    <row r="38" spans="1:9" x14ac:dyDescent="0.3">
      <c r="A38" t="s">
        <v>59</v>
      </c>
      <c r="B38" t="s">
        <v>5</v>
      </c>
      <c r="C38" s="21" t="str">
        <f>VLOOKUP(TabInscriptions[[#This Row],[Activité]],TabActivités[],2,FALSE)</f>
        <v>S110</v>
      </c>
      <c r="D38" s="21" t="str">
        <f>INDEX(ListeLocaux,1+1,MATCH(C38,CodesLocaux,0))</f>
        <v>L-106</v>
      </c>
      <c r="E38" t="str">
        <f ca="1">IF(I38&lt;=F38,OFFSET(SousListeLocaux,0,MATCH(C38,Codes,0)-1,1,1),IF(AND(I38&gt;F38,I38&lt;=2*F38),OFFSET(SousListeLocaux,1,MATCH(C38,Codes,1)-1,1,1),IF(AND(I38&gt;F38,I38&gt;2*F38,I38&lt;=3*F38),OFFSET(SousListeLocaux,2,MATCH(C38,Codes,1)-1,1,1),IF(AND(I38&gt;F38,I38&gt;2*F38,I38&gt;3*F38,I38&lt;=4*F38),OFFSET(SousListeLocaux,3,MATCH(C38,Codes,1)-1,1,1),IF(AND(I38&gt;F38,I38&gt;2*F38,I38&gt;3*F38,I38&gt;4*F38,I38&lt;=5*F38),OFFSET(SousListeLocaux,4,MATCH(C38,Codes,1)-1,1,1),IF(AND(I38&gt;F38,I38&gt;2*F38,I38&gt;3*F38,I38&gt;4*F38,I38&gt;5*F38,I38&lt;=6*F38),OFFSET(SousListeLocaux,5,MATCH(C38,Codes,1)-1,1,1),IF(AND(I38&gt;F38,I38&gt;2*F38,I38&gt;3*F38,I38&gt;4*F38,I38&gt;5*F38,I38&gt;6*F38,I38&lt;=7*F38),OFFSET(SousListeLocaux,6,MATCH(C38,Codes,1)-1,1,1),OFFSET(SousListeLocaux,7,MATCH(C38,Codes,1)-1,1,1))))))))</f>
        <v>L-106</v>
      </c>
      <c r="F38" s="25">
        <f>VLOOKUP(TabInscriptions[[#This Row],[Local Prévu]],TabLocaux[],2,FALSE)</f>
        <v>4</v>
      </c>
      <c r="G38" s="25" t="str">
        <f>INDEX(ListeHeures,1+1,MATCH(C38,Codes,0))</f>
        <v>13 h 30 à 14 h 15</v>
      </c>
      <c r="H38" t="str">
        <f ca="1">IF(I38&lt;=F38,OFFSET(SousListeHeures,0,MATCH(C38,Codes,0)-1,1,1),IF(AND(I38&gt;F38,I38&lt;=2*F38),OFFSET(SousListeHeures,1,MATCH(C38,Codes,1)-1,1,1),IF(AND(I38&gt;F38,I38&gt;2*F38,I38&lt;=3*F38),OFFSET(SousListeHeures,2,MATCH(C38,Codes,1)-1,1,1),IF(AND(I38&gt;F38,I38&gt;2*F38,I38&gt;3*F38,I38&lt;=4*F38),OFFSET(SousListeHeures,3,MATCH(C38,Codes,1)-1,1,1),IF(AND(I38&gt;F38,I38&gt;2*F38,I38&gt;3*F38,I38&gt;4*F38,I38&lt;=5*F38),OFFSET(SousListeHeures,4,MATCH(C38,Codes,1)-1,1,1),IF(AND(I38&gt;F38,I38&gt;2*F38,I38&gt;3*F38,I38&gt;4*F38,I38&gt;5*F38,I38&lt;=6*F38),OFFSET(SousListeHeures,5,MATCH(C38,Codes,1)-1,1,1),IF(AND(I38&gt;F38,I38&gt;2*F38,I38&gt;3*F38,I38&gt;4*F38,I38&gt;5*F38,I38&gt;6*F38,I38&lt;=7*F38),OFFSET(SousListeHeures,6,MATCH(C38,Codes,1)-1,1,1),OFFSET(SousListeHeures,7,MATCH(C38,Codes,1)-1,1,1))))))))</f>
        <v>10 h 30 à 11 h 15</v>
      </c>
      <c r="I38">
        <f ca="1">COUNTIFS($D$3:D38,D38,$H$3:H38,H38)</f>
        <v>0</v>
      </c>
    </row>
    <row r="39" spans="1:9" x14ac:dyDescent="0.3">
      <c r="A39" t="s">
        <v>66</v>
      </c>
      <c r="B39" t="s">
        <v>6</v>
      </c>
      <c r="C39" t="str">
        <f>VLOOKUP(TabInscriptions[[#This Row],[Activité]],TabActivités[],2,FALSE)</f>
        <v>P120</v>
      </c>
      <c r="D39" t="str">
        <f>INDEX(ListeLocaux,1+1,MATCH(C39,CodesLocaux,0))</f>
        <v>L-107</v>
      </c>
      <c r="E39" t="str">
        <f ca="1">IF(I39&lt;=F39,OFFSET(SousListeLocaux,0,MATCH(C39,Codes,0)-1,1,1),IF(AND(I39&gt;F39,I39&lt;=2*F39),OFFSET(SousListeLocaux,1,MATCH(C39,Codes,1)-1,1,1),IF(AND(I39&gt;F39,I39&gt;2*F39,I39&lt;=3*F39),OFFSET(SousListeLocaux,2,MATCH(C39,Codes,1)-1,1,1),IF(AND(I39&gt;F39,I39&gt;2*F39,I39&gt;3*F39,I39&lt;=4*F39),OFFSET(SousListeLocaux,3,MATCH(C39,Codes,1)-1,1,1),IF(AND(I39&gt;F39,I39&gt;2*F39,I39&gt;3*F39,I39&gt;4*F39,I39&lt;=5*F39),OFFSET(SousListeLocaux,4,MATCH(C39,Codes,1)-1,1,1),IF(AND(I39&gt;F39,I39&gt;2*F39,I39&gt;3*F39,I39&gt;4*F39,I39&gt;5*F39,I39&lt;=6*F39),OFFSET(SousListeLocaux,5,MATCH(C39,Codes,1)-1,1,1),IF(AND(I39&gt;F39,I39&gt;2*F39,I39&gt;3*F39,I39&gt;4*F39,I39&gt;5*F39,I39&gt;6*F39,I39&lt;=7*F39),OFFSET(SousListeLocaux,6,MATCH(C39,Codes,1)-1,1,1),OFFSET(SousListeLocaux,7,MATCH(C39,Codes,1)-1,1,1))))))))</f>
        <v>L-107</v>
      </c>
      <c r="F39" s="25">
        <f>VLOOKUP(TabInscriptions[[#This Row],[Local Prévu]],TabLocaux[],2,FALSE)</f>
        <v>4</v>
      </c>
      <c r="G39" s="25" t="str">
        <f>INDEX(ListeHeures,1+1,MATCH(C39,Codes,0))</f>
        <v>12 h 30 à 13 h 15</v>
      </c>
      <c r="H39" t="str">
        <f ca="1">IF(I39&lt;=F39,OFFSET(SousListeHeures,0,MATCH(C39,Codes,0)-1,1,1),IF(AND(I39&gt;F39,I39&lt;=2*F39),OFFSET(SousListeHeures,1,MATCH(C39,Codes,1)-1,1,1),IF(AND(I39&gt;F39,I39&gt;2*F39,I39&lt;=3*F39),OFFSET(SousListeHeures,2,MATCH(C39,Codes,1)-1,1,1),IF(AND(I39&gt;F39,I39&gt;2*F39,I39&gt;3*F39,I39&lt;=4*F39),OFFSET(SousListeHeures,3,MATCH(C39,Codes,1)-1,1,1),IF(AND(I39&gt;F39,I39&gt;2*F39,I39&gt;3*F39,I39&gt;4*F39,I39&lt;=5*F39),OFFSET(SousListeHeures,4,MATCH(C39,Codes,1)-1,1,1),IF(AND(I39&gt;F39,I39&gt;2*F39,I39&gt;3*F39,I39&gt;4*F39,I39&gt;5*F39,I39&lt;=6*F39),OFFSET(SousListeHeures,5,MATCH(C39,Codes,1)-1,1,1),IF(AND(I39&gt;F39,I39&gt;2*F39,I39&gt;3*F39,I39&gt;4*F39,I39&gt;5*F39,I39&gt;6*F39,I39&lt;=7*F39),OFFSET(SousListeHeures,6,MATCH(C39,Codes,1)-1,1,1),OFFSET(SousListeHeures,7,MATCH(C39,Codes,1)-1,1,1))))))))</f>
        <v>09 h 30 à 10 h 15</v>
      </c>
      <c r="I39">
        <f ca="1">COUNTIFS($D$3:D39,D39,$H$3:H39,H39)</f>
        <v>0</v>
      </c>
    </row>
    <row r="40" spans="1:9" x14ac:dyDescent="0.3">
      <c r="A40" t="s">
        <v>66</v>
      </c>
      <c r="B40" t="s">
        <v>4</v>
      </c>
      <c r="C40" s="21" t="str">
        <f>VLOOKUP(TabInscriptions[[#This Row],[Activité]],TabActivités[],2,FALSE)</f>
        <v>C105</v>
      </c>
      <c r="D40" s="21" t="str">
        <f>INDEX(ListeLocaux,1+1,MATCH(C40,CodesLocaux,0))</f>
        <v>L-109</v>
      </c>
      <c r="E40" t="str">
        <f ca="1">IF(I40&lt;=F40,OFFSET(SousListeLocaux,0,MATCH(C40,Codes,0)-1,1,1),IF(AND(I40&gt;F40,I40&lt;=2*F40),OFFSET(SousListeLocaux,1,MATCH(C40,Codes,1)-1,1,1),IF(AND(I40&gt;F40,I40&gt;2*F40,I40&lt;=3*F40),OFFSET(SousListeLocaux,2,MATCH(C40,Codes,1)-1,1,1),IF(AND(I40&gt;F40,I40&gt;2*F40,I40&gt;3*F40,I40&lt;=4*F40),OFFSET(SousListeLocaux,3,MATCH(C40,Codes,1)-1,1,1),IF(AND(I40&gt;F40,I40&gt;2*F40,I40&gt;3*F40,I40&gt;4*F40,I40&lt;=5*F40),OFFSET(SousListeLocaux,4,MATCH(C40,Codes,1)-1,1,1),IF(AND(I40&gt;F40,I40&gt;2*F40,I40&gt;3*F40,I40&gt;4*F40,I40&gt;5*F40,I40&lt;=6*F40),OFFSET(SousListeLocaux,5,MATCH(C40,Codes,1)-1,1,1),IF(AND(I40&gt;F40,I40&gt;2*F40,I40&gt;3*F40,I40&gt;4*F40,I40&gt;5*F40,I40&gt;6*F40,I40&lt;=7*F40),OFFSET(SousListeLocaux,6,MATCH(C40,Codes,1)-1,1,1),OFFSET(SousListeLocaux,7,MATCH(C40,Codes,1)-1,1,1))))))))</f>
        <v>L-105</v>
      </c>
      <c r="F40" s="25">
        <f>VLOOKUP(TabInscriptions[[#This Row],[Local Prévu]],TabLocaux[],2,FALSE)</f>
        <v>4</v>
      </c>
      <c r="G40" s="25" t="str">
        <f>INDEX(ListeHeures,1+1,MATCH(C40,Codes,0))</f>
        <v>10 h 30 à 11 h 15</v>
      </c>
      <c r="H40" t="str">
        <f ca="1">IF(I40&lt;=F40,OFFSET(SousListeHeures,0,MATCH(C40,Codes,0)-1,1,1),IF(AND(I40&gt;F40,I40&lt;=2*F40),OFFSET(SousListeHeures,1,MATCH(C40,Codes,1)-1,1,1),IF(AND(I40&gt;F40,I40&gt;2*F40,I40&lt;=3*F40),OFFSET(SousListeHeures,2,MATCH(C40,Codes,1)-1,1,1),IF(AND(I40&gt;F40,I40&gt;2*F40,I40&gt;3*F40,I40&lt;=4*F40),OFFSET(SousListeHeures,3,MATCH(C40,Codes,1)-1,1,1),IF(AND(I40&gt;F40,I40&gt;2*F40,I40&gt;3*F40,I40&gt;4*F40,I40&lt;=5*F40),OFFSET(SousListeHeures,4,MATCH(C40,Codes,1)-1,1,1),IF(AND(I40&gt;F40,I40&gt;2*F40,I40&gt;3*F40,I40&gt;4*F40,I40&gt;5*F40,I40&lt;=6*F40),OFFSET(SousListeHeures,5,MATCH(C40,Codes,1)-1,1,1),IF(AND(I40&gt;F40,I40&gt;2*F40,I40&gt;3*F40,I40&gt;4*F40,I40&gt;5*F40,I40&gt;6*F40,I40&lt;=7*F40),OFFSET(SousListeHeures,6,MATCH(C40,Codes,1)-1,1,1),OFFSET(SousListeHeures,7,MATCH(C40,Codes,1)-1,1,1))))))))</f>
        <v>09 h 30 à 10 h 15</v>
      </c>
      <c r="I40">
        <f ca="1">COUNTIFS($D$3:D40,D40,$H$3:H40,H40)</f>
        <v>0</v>
      </c>
    </row>
    <row r="41" spans="1:9" x14ac:dyDescent="0.3">
      <c r="A41" t="s">
        <v>66</v>
      </c>
      <c r="B41" t="s">
        <v>7</v>
      </c>
      <c r="C41" s="21" t="str">
        <f>VLOOKUP(TabInscriptions[[#This Row],[Activité]],TabActivités[],2,FALSE)</f>
        <v>J130</v>
      </c>
      <c r="D41" s="21" t="str">
        <f>INDEX(ListeLocaux,1+1,MATCH(C41,CodesLocaux,0))</f>
        <v>L-108</v>
      </c>
      <c r="E41" t="str">
        <f ca="1">IF(I41&lt;=F41,OFFSET(SousListeLocaux,0,MATCH(C41,Codes,0)-1,1,1),IF(AND(I41&gt;F41,I41&lt;=2*F41),OFFSET(SousListeLocaux,1,MATCH(C41,Codes,1)-1,1,1),IF(AND(I41&gt;F41,I41&gt;2*F41,I41&lt;=3*F41),OFFSET(SousListeLocaux,2,MATCH(C41,Codes,1)-1,1,1),IF(AND(I41&gt;F41,I41&gt;2*F41,I41&gt;3*F41,I41&lt;=4*F41),OFFSET(SousListeLocaux,3,MATCH(C41,Codes,1)-1,1,1),IF(AND(I41&gt;F41,I41&gt;2*F41,I41&gt;3*F41,I41&gt;4*F41,I41&lt;=5*F41),OFFSET(SousListeLocaux,4,MATCH(C41,Codes,1)-1,1,1),IF(AND(I41&gt;F41,I41&gt;2*F41,I41&gt;3*F41,I41&gt;4*F41,I41&gt;5*F41,I41&lt;=6*F41),OFFSET(SousListeLocaux,5,MATCH(C41,Codes,1)-1,1,1),IF(AND(I41&gt;F41,I41&gt;2*F41,I41&gt;3*F41,I41&gt;4*F41,I41&gt;5*F41,I41&gt;6*F41,I41&lt;=7*F41),OFFSET(SousListeLocaux,6,MATCH(C41,Codes,1)-1,1,1),OFFSET(SousListeLocaux,7,MATCH(C41,Codes,1)-1,1,1))))))))</f>
        <v>L-108</v>
      </c>
      <c r="F41" s="25">
        <f>VLOOKUP(TabInscriptions[[#This Row],[Local Prévu]],TabLocaux[],2,FALSE)</f>
        <v>4</v>
      </c>
      <c r="G41" s="25" t="str">
        <f>INDEX(ListeHeures,1+1,MATCH(C41,Codes,0))</f>
        <v>14 h 30 à 15 h 15</v>
      </c>
      <c r="H41" t="str">
        <f ca="1">IF(I41&lt;=F41,OFFSET(SousListeHeures,0,MATCH(C41,Codes,0)-1,1,1),IF(AND(I41&gt;F41,I41&lt;=2*F41),OFFSET(SousListeHeures,1,MATCH(C41,Codes,1)-1,1,1),IF(AND(I41&gt;F41,I41&gt;2*F41,I41&lt;=3*F41),OFFSET(SousListeHeures,2,MATCH(C41,Codes,1)-1,1,1),IF(AND(I41&gt;F41,I41&gt;2*F41,I41&gt;3*F41,I41&lt;=4*F41),OFFSET(SousListeHeures,3,MATCH(C41,Codes,1)-1,1,1),IF(AND(I41&gt;F41,I41&gt;2*F41,I41&gt;3*F41,I41&gt;4*F41,I41&lt;=5*F41),OFFSET(SousListeHeures,4,MATCH(C41,Codes,1)-1,1,1),IF(AND(I41&gt;F41,I41&gt;2*F41,I41&gt;3*F41,I41&gt;4*F41,I41&gt;5*F41,I41&lt;=6*F41),OFFSET(SousListeHeures,5,MATCH(C41,Codes,1)-1,1,1),IF(AND(I41&gt;F41,I41&gt;2*F41,I41&gt;3*F41,I41&gt;4*F41,I41&gt;5*F41,I41&gt;6*F41,I41&lt;=7*F41),OFFSET(SousListeHeures,6,MATCH(C41,Codes,1)-1,1,1),OFFSET(SousListeHeures,7,MATCH(C41,Codes,1)-1,1,1))))))))</f>
        <v>11 h 30 à 12 h 15</v>
      </c>
      <c r="I41">
        <f ca="1">COUNTIFS($D$3:D41,D41,$H$3:H41,H41)</f>
        <v>0</v>
      </c>
    </row>
    <row r="42" spans="1:9" x14ac:dyDescent="0.3">
      <c r="A42" t="s">
        <v>66</v>
      </c>
      <c r="B42" t="s">
        <v>5</v>
      </c>
      <c r="C42" s="21" t="str">
        <f>VLOOKUP(TabInscriptions[[#This Row],[Activité]],TabActivités[],2,FALSE)</f>
        <v>S110</v>
      </c>
      <c r="D42" s="21" t="str">
        <f>INDEX(ListeLocaux,1+1,MATCH(C42,CodesLocaux,0))</f>
        <v>L-106</v>
      </c>
      <c r="E42" t="str">
        <f ca="1">IF(I42&lt;=F42,OFFSET(SousListeLocaux,0,MATCH(C42,Codes,0)-1,1,1),IF(AND(I42&gt;F42,I42&lt;=2*F42),OFFSET(SousListeLocaux,1,MATCH(C42,Codes,1)-1,1,1),IF(AND(I42&gt;F42,I42&gt;2*F42,I42&lt;=3*F42),OFFSET(SousListeLocaux,2,MATCH(C42,Codes,1)-1,1,1),IF(AND(I42&gt;F42,I42&gt;2*F42,I42&gt;3*F42,I42&lt;=4*F42),OFFSET(SousListeLocaux,3,MATCH(C42,Codes,1)-1,1,1),IF(AND(I42&gt;F42,I42&gt;2*F42,I42&gt;3*F42,I42&gt;4*F42,I42&lt;=5*F42),OFFSET(SousListeLocaux,4,MATCH(C42,Codes,1)-1,1,1),IF(AND(I42&gt;F42,I42&gt;2*F42,I42&gt;3*F42,I42&gt;4*F42,I42&gt;5*F42,I42&lt;=6*F42),OFFSET(SousListeLocaux,5,MATCH(C42,Codes,1)-1,1,1),IF(AND(I42&gt;F42,I42&gt;2*F42,I42&gt;3*F42,I42&gt;4*F42,I42&gt;5*F42,I42&gt;6*F42,I42&lt;=7*F42),OFFSET(SousListeLocaux,6,MATCH(C42,Codes,1)-1,1,1),OFFSET(SousListeLocaux,7,MATCH(C42,Codes,1)-1,1,1))))))))</f>
        <v>L-106</v>
      </c>
      <c r="F42" s="25">
        <f>VLOOKUP(TabInscriptions[[#This Row],[Local Prévu]],TabLocaux[],2,FALSE)</f>
        <v>4</v>
      </c>
      <c r="G42" s="25" t="str">
        <f>INDEX(ListeHeures,1+1,MATCH(C42,Codes,0))</f>
        <v>13 h 30 à 14 h 15</v>
      </c>
      <c r="H42" t="str">
        <f ca="1">IF(I42&lt;=F42,OFFSET(SousListeHeures,0,MATCH(C42,Codes,0)-1,1,1),IF(AND(I42&gt;F42,I42&lt;=2*F42),OFFSET(SousListeHeures,1,MATCH(C42,Codes,1)-1,1,1),IF(AND(I42&gt;F42,I42&gt;2*F42,I42&lt;=3*F42),OFFSET(SousListeHeures,2,MATCH(C42,Codes,1)-1,1,1),IF(AND(I42&gt;F42,I42&gt;2*F42,I42&gt;3*F42,I42&lt;=4*F42),OFFSET(SousListeHeures,3,MATCH(C42,Codes,1)-1,1,1),IF(AND(I42&gt;F42,I42&gt;2*F42,I42&gt;3*F42,I42&gt;4*F42,I42&lt;=5*F42),OFFSET(SousListeHeures,4,MATCH(C42,Codes,1)-1,1,1),IF(AND(I42&gt;F42,I42&gt;2*F42,I42&gt;3*F42,I42&gt;4*F42,I42&gt;5*F42,I42&lt;=6*F42),OFFSET(SousListeHeures,5,MATCH(C42,Codes,1)-1,1,1),IF(AND(I42&gt;F42,I42&gt;2*F42,I42&gt;3*F42,I42&gt;4*F42,I42&gt;5*F42,I42&gt;6*F42,I42&lt;=7*F42),OFFSET(SousListeHeures,6,MATCH(C42,Codes,1)-1,1,1),OFFSET(SousListeHeures,7,MATCH(C42,Codes,1)-1,1,1))))))))</f>
        <v>10 h 30 à 11 h 15</v>
      </c>
      <c r="I42">
        <f ca="1">COUNTIFS($D$3:D42,D42,$H$3:H42,H42)</f>
        <v>0</v>
      </c>
    </row>
  </sheetData>
  <conditionalFormatting sqref="AA13:AD14">
    <cfRule type="expression" dxfId="1" priority="1">
      <formula>AND(AA4&lt;&gt;"",AA13="")</formula>
    </cfRule>
  </conditionalFormatting>
  <conditionalFormatting sqref="AA15:AD20">
    <cfRule type="expression" dxfId="0" priority="2">
      <formula>AND(AA6&lt;&gt;"",AA15="")</formula>
    </cfRule>
  </conditionalFormatting>
  <dataValidations count="5">
    <dataValidation type="list" allowBlank="1" showInputMessage="1" showErrorMessage="1" sqref="AA4:AD11">
      <formula1>Heures</formula1>
    </dataValidation>
    <dataValidation type="list" allowBlank="1" showInputMessage="1" showErrorMessage="1" sqref="AA13:AD20 AB21:AE21">
      <formula1>Locaux</formula1>
    </dataValidation>
    <dataValidation type="list" allowBlank="1" showInputMessage="1" showErrorMessage="1" sqref="N3:N14">
      <formula1>OFFSET(SousListeHeures,,MATCH(L3,Codes,0)-1,COUNTA(OFFSET(SousListeHeures,,MATCH(L3,Codes,0)-1)))</formula1>
    </dataValidation>
    <dataValidation type="list" allowBlank="1" showInputMessage="1" showErrorMessage="1" sqref="M3:M14">
      <formula1>OFFSET(SousListeLocaux,,MATCH(L3,Codes,0)-1,COUNTA(OFFSET(SousListeLocaux,,MATCH(L3,Codes,0)-1)))</formula1>
    </dataValidation>
    <dataValidation type="list" allowBlank="1" showInputMessage="1" showErrorMessage="1" sqref="B3:B42">
      <formula1>Activités</formula1>
    </dataValidation>
  </dataValidations>
  <pageMargins left="0.7" right="0.7" top="0.75" bottom="0.75" header="0.3" footer="0.3"/>
  <pageSetup orientation="portrait" r:id="rId2"/>
  <legacyDrawing r:id="rId3"/>
  <tableParts count="5">
    <tablePart r:id="rId4"/>
    <tablePart r:id="rId5"/>
    <tablePart r:id="rId6"/>
    <tablePart r:id="rId7"/>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8</vt:i4>
      </vt:variant>
    </vt:vector>
  </HeadingPairs>
  <TitlesOfParts>
    <vt:vector size="9" baseType="lpstr">
      <vt:lpstr>Feuil1</vt:lpstr>
      <vt:lpstr>Codes</vt:lpstr>
      <vt:lpstr>CodesLocaux</vt:lpstr>
      <vt:lpstr>Heures</vt:lpstr>
      <vt:lpstr>ListeHeures</vt:lpstr>
      <vt:lpstr>ListeLocaux</vt:lpstr>
      <vt:lpstr>Locaux</vt:lpstr>
      <vt:lpstr>SousListeHeures</vt:lpstr>
      <vt:lpstr>SousListeLocaux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Monique Archambault</dc:creator>
  <cp:lastModifiedBy>Monique Archambault</cp:lastModifiedBy>
  <dcterms:created xsi:type="dcterms:W3CDTF">2018-05-11T14:29:52Z</dcterms:created>
  <dcterms:modified xsi:type="dcterms:W3CDTF">2018-05-11T16:39:01Z</dcterms:modified>
</cp:coreProperties>
</file>