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ebecca/Google Drive/Duel/"/>
    </mc:Choice>
  </mc:AlternateContent>
  <xr:revisionPtr revIDLastSave="0" documentId="10_ncr:8100000_{C67B312C-A99F-A04C-A908-6F2A11832917}" xr6:coauthVersionLast="32" xr6:coauthVersionMax="32" xr10:uidLastSave="{00000000-0000-0000-0000-000000000000}"/>
  <bookViews>
    <workbookView xWindow="5880" yWindow="2800" windowWidth="27440" windowHeight="16560" xr2:uid="{B678FD20-3F60-F14E-9070-EF4DBBA13381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D12" i="1" l="1"/>
  <c r="C12" i="1"/>
  <c r="E12" i="1" s="1"/>
  <c r="F12" i="1" s="1"/>
  <c r="G12" i="1" s="1"/>
  <c r="L11" i="1"/>
  <c r="K11" i="1"/>
  <c r="J11" i="1"/>
  <c r="I11" i="1"/>
  <c r="H11" i="1"/>
  <c r="G11" i="1"/>
  <c r="F11" i="1"/>
  <c r="E11" i="1"/>
  <c r="D11" i="1"/>
  <c r="C11" i="1"/>
  <c r="D10" i="1"/>
  <c r="D15" i="1" s="1"/>
  <c r="D45" i="1" s="1"/>
  <c r="C10" i="1"/>
  <c r="F10" i="1" s="1"/>
  <c r="I4" i="1"/>
  <c r="D17" i="1" l="1"/>
  <c r="H12" i="1"/>
  <c r="I12" i="1"/>
  <c r="J12" i="1" s="1"/>
  <c r="F15" i="1"/>
  <c r="H10" i="1"/>
  <c r="I10" i="1"/>
  <c r="C17" i="1"/>
  <c r="D44" i="1"/>
  <c r="E10" i="1"/>
  <c r="C15" i="1"/>
  <c r="D18" i="1"/>
  <c r="D19" i="1" s="1"/>
  <c r="D27" i="1"/>
  <c r="D21" i="1" l="1"/>
  <c r="D20" i="1"/>
  <c r="D22" i="1" s="1"/>
  <c r="C44" i="1"/>
  <c r="C18" i="1"/>
  <c r="C19" i="1" s="1"/>
  <c r="F45" i="1"/>
  <c r="F27" i="1"/>
  <c r="F17" i="1"/>
  <c r="C45" i="1"/>
  <c r="C27" i="1"/>
  <c r="L12" i="1"/>
  <c r="K12" i="1"/>
  <c r="E15" i="1"/>
  <c r="G10" i="1"/>
  <c r="I15" i="1"/>
  <c r="K10" i="1"/>
  <c r="K15" i="1" s="1"/>
  <c r="H15" i="1"/>
  <c r="C20" i="1" l="1"/>
  <c r="C22" i="1" s="1"/>
  <c r="C21" i="1"/>
  <c r="I45" i="1"/>
  <c r="I27" i="1"/>
  <c r="I17" i="1"/>
  <c r="G15" i="1"/>
  <c r="J10" i="1"/>
  <c r="H27" i="1"/>
  <c r="H45" i="1"/>
  <c r="H17" i="1"/>
  <c r="E45" i="1"/>
  <c r="E27" i="1"/>
  <c r="E17" i="1"/>
  <c r="K27" i="1"/>
  <c r="K45" i="1"/>
  <c r="K17" i="1"/>
  <c r="F18" i="1"/>
  <c r="F44" i="1"/>
  <c r="F19" i="1"/>
  <c r="D23" i="1"/>
  <c r="G45" i="1" l="1"/>
  <c r="G27" i="1"/>
  <c r="G17" i="1"/>
  <c r="F20" i="1"/>
  <c r="F22" i="1" s="1"/>
  <c r="F21" i="1"/>
  <c r="J15" i="1"/>
  <c r="L10" i="1"/>
  <c r="L15" i="1" s="1"/>
  <c r="H44" i="1"/>
  <c r="H18" i="1"/>
  <c r="H19" i="1" s="1"/>
  <c r="E18" i="1"/>
  <c r="E19" i="1" s="1"/>
  <c r="E44" i="1"/>
  <c r="I18" i="1"/>
  <c r="I19" i="1" s="1"/>
  <c r="I44" i="1"/>
  <c r="D26" i="1"/>
  <c r="D25" i="1"/>
  <c r="D28" i="1" s="1"/>
  <c r="D29" i="1" s="1"/>
  <c r="D31" i="1" s="1"/>
  <c r="K44" i="1"/>
  <c r="K18" i="1"/>
  <c r="K19" i="1" s="1"/>
  <c r="C23" i="1"/>
  <c r="D37" i="1" l="1"/>
  <c r="D33" i="1"/>
  <c r="D32" i="1"/>
  <c r="I20" i="1"/>
  <c r="I22" i="1" s="1"/>
  <c r="I21" i="1"/>
  <c r="E21" i="1"/>
  <c r="E20" i="1"/>
  <c r="E22" i="1" s="1"/>
  <c r="K21" i="1"/>
  <c r="K20" i="1"/>
  <c r="K22" i="1" s="1"/>
  <c r="K23" i="1"/>
  <c r="H21" i="1"/>
  <c r="H20" i="1"/>
  <c r="H22" i="1" s="1"/>
  <c r="L45" i="1"/>
  <c r="L27" i="1"/>
  <c r="L17" i="1"/>
  <c r="C26" i="1"/>
  <c r="C25" i="1"/>
  <c r="C28" i="1" s="1"/>
  <c r="C29" i="1" s="1"/>
  <c r="C31" i="1" s="1"/>
  <c r="J45" i="1"/>
  <c r="J27" i="1"/>
  <c r="J17" i="1"/>
  <c r="G44" i="1"/>
  <c r="G18" i="1"/>
  <c r="G19" i="1" s="1"/>
  <c r="F23" i="1"/>
  <c r="C32" i="1" l="1"/>
  <c r="C33" i="1"/>
  <c r="C37" i="1"/>
  <c r="E23" i="1"/>
  <c r="H23" i="1"/>
  <c r="H26" i="1" s="1"/>
  <c r="E26" i="1"/>
  <c r="E25" i="1"/>
  <c r="E28" i="1" s="1"/>
  <c r="E29" i="1" s="1"/>
  <c r="E31" i="1" s="1"/>
  <c r="G21" i="1"/>
  <c r="G20" i="1"/>
  <c r="G22" i="1" s="1"/>
  <c r="F25" i="1"/>
  <c r="F26" i="1"/>
  <c r="F28" i="1" s="1"/>
  <c r="F29" i="1" s="1"/>
  <c r="F31" i="1" s="1"/>
  <c r="J18" i="1"/>
  <c r="J19" i="1"/>
  <c r="J44" i="1"/>
  <c r="K25" i="1"/>
  <c r="K26" i="1"/>
  <c r="L44" i="1"/>
  <c r="L18" i="1"/>
  <c r="L19" i="1" s="1"/>
  <c r="I23" i="1"/>
  <c r="F32" i="1" l="1"/>
  <c r="F37" i="1"/>
  <c r="F33" i="1"/>
  <c r="E32" i="1"/>
  <c r="E33" i="1"/>
  <c r="E37" i="1"/>
  <c r="H25" i="1"/>
  <c r="H28" i="1" s="1"/>
  <c r="H29" i="1" s="1"/>
  <c r="H31" i="1" s="1"/>
  <c r="K28" i="1"/>
  <c r="K29" i="1" s="1"/>
  <c r="G23" i="1"/>
  <c r="G26" i="1" s="1"/>
  <c r="L21" i="1"/>
  <c r="L20" i="1"/>
  <c r="L22" i="1" s="1"/>
  <c r="G25" i="1"/>
  <c r="I25" i="1"/>
  <c r="I26" i="1"/>
  <c r="J20" i="1"/>
  <c r="J22" i="1" s="1"/>
  <c r="J21" i="1"/>
  <c r="D34" i="1"/>
  <c r="D35" i="1" s="1"/>
  <c r="D42" i="1" s="1"/>
  <c r="D38" i="1"/>
  <c r="D39" i="1" s="1"/>
  <c r="D40" i="1" s="1"/>
  <c r="K31" i="1" l="1"/>
  <c r="H37" i="1"/>
  <c r="H33" i="1"/>
  <c r="H32" i="1"/>
  <c r="G28" i="1"/>
  <c r="G29" i="1" s="1"/>
  <c r="G31" i="1" s="1"/>
  <c r="D47" i="1"/>
  <c r="I28" i="1"/>
  <c r="I29" i="1" s="1"/>
  <c r="L23" i="1"/>
  <c r="C34" i="1"/>
  <c r="C35" i="1" s="1"/>
  <c r="C38" i="1"/>
  <c r="C39" i="1" s="1"/>
  <c r="C40" i="1" s="1"/>
  <c r="L26" i="1"/>
  <c r="L25" i="1"/>
  <c r="L28" i="1" s="1"/>
  <c r="L29" i="1" s="1"/>
  <c r="L31" i="1" s="1"/>
  <c r="J23" i="1"/>
  <c r="I31" i="1" l="1"/>
  <c r="L37" i="1"/>
  <c r="L39" i="1" s="1"/>
  <c r="L40" i="1" s="1"/>
  <c r="L33" i="1"/>
  <c r="L32" i="1"/>
  <c r="G37" i="1"/>
  <c r="G33" i="1"/>
  <c r="G32" i="1"/>
  <c r="K33" i="1"/>
  <c r="K32" i="1"/>
  <c r="K34" i="1" s="1"/>
  <c r="K35" i="1" s="1"/>
  <c r="K42" i="1" s="1"/>
  <c r="K37" i="1"/>
  <c r="K39" i="1" s="1"/>
  <c r="K40" i="1" s="1"/>
  <c r="K47" i="1" s="1"/>
  <c r="C47" i="1"/>
  <c r="H34" i="1"/>
  <c r="H35" i="1" s="1"/>
  <c r="H42" i="1" s="1"/>
  <c r="H38" i="1"/>
  <c r="H39" i="1" s="1"/>
  <c r="H40" i="1" s="1"/>
  <c r="F34" i="1"/>
  <c r="F35" i="1" s="1"/>
  <c r="F42" i="1" s="1"/>
  <c r="F38" i="1"/>
  <c r="F39" i="1" s="1"/>
  <c r="F40" i="1" s="1"/>
  <c r="F47" i="1" s="1"/>
  <c r="J25" i="1"/>
  <c r="J26" i="1"/>
  <c r="E34" i="1"/>
  <c r="E35" i="1" s="1"/>
  <c r="E42" i="1" s="1"/>
  <c r="E38" i="1"/>
  <c r="E39" i="1" s="1"/>
  <c r="E40" i="1" s="1"/>
  <c r="I32" i="1" l="1"/>
  <c r="I33" i="1"/>
  <c r="I37" i="1"/>
  <c r="I39" i="1" s="1"/>
  <c r="I40" i="1" s="1"/>
  <c r="L34" i="1"/>
  <c r="L35" i="1" s="1"/>
  <c r="E47" i="1"/>
  <c r="J28" i="1"/>
  <c r="J29" i="1" s="1"/>
  <c r="J31" i="1" s="1"/>
  <c r="H47" i="1"/>
  <c r="G34" i="1"/>
  <c r="G35" i="1" s="1"/>
  <c r="G42" i="1" s="1"/>
  <c r="G38" i="1"/>
  <c r="G39" i="1" s="1"/>
  <c r="G40" i="1" s="1"/>
  <c r="J32" i="1" l="1"/>
  <c r="J33" i="1"/>
  <c r="J37" i="1"/>
  <c r="J39" i="1" s="1"/>
  <c r="J40" i="1" s="1"/>
  <c r="I34" i="1"/>
  <c r="I35" i="1" s="1"/>
  <c r="I42" i="1" s="1"/>
  <c r="I47" i="1" s="1"/>
  <c r="L42" i="1"/>
  <c r="L47" i="1" s="1"/>
  <c r="G47" i="1"/>
  <c r="J34" i="1"/>
  <c r="J35" i="1" s="1"/>
  <c r="J42" i="1" s="1"/>
  <c r="J47" i="1" l="1"/>
</calcChain>
</file>

<file path=xl/sharedStrings.xml><?xml version="1.0" encoding="utf-8"?>
<sst xmlns="http://schemas.openxmlformats.org/spreadsheetml/2006/main" count="36" uniqueCount="36">
  <si>
    <t>type billets</t>
  </si>
  <si>
    <t>nbr</t>
  </si>
  <si>
    <t>tarif</t>
  </si>
  <si>
    <t>tarif moyen</t>
  </si>
  <si>
    <t>Nbre de représentation</t>
  </si>
  <si>
    <t>Nbre de places</t>
  </si>
  <si>
    <t>Total selon prix moyen</t>
  </si>
  <si>
    <t>Prix moyen du billet</t>
  </si>
  <si>
    <t>Remplissage</t>
  </si>
  <si>
    <t>Total billets vendus</t>
  </si>
  <si>
    <t>Recette brute TTC €</t>
  </si>
  <si>
    <t>TVA</t>
  </si>
  <si>
    <t xml:space="preserve">Recette brute HT € </t>
  </si>
  <si>
    <t>Droits CCSA</t>
  </si>
  <si>
    <t>Recettes HT - Droits divers</t>
  </si>
  <si>
    <t>Agessa</t>
  </si>
  <si>
    <t>Formation continue</t>
  </si>
  <si>
    <t>Frais de billetterie</t>
  </si>
  <si>
    <t>Recette nette de tout €</t>
  </si>
  <si>
    <t>Recette nette de tout par spectacle</t>
  </si>
  <si>
    <t>% Théatre - ligne test</t>
  </si>
  <si>
    <t>MG Theatre</t>
  </si>
  <si>
    <t>% Théatre</t>
  </si>
  <si>
    <t>Total part théâtre par spectacle</t>
  </si>
  <si>
    <t>Total part théâtre</t>
  </si>
  <si>
    <t>% Prod</t>
  </si>
  <si>
    <t>Total part prod par spectacle</t>
  </si>
  <si>
    <t>Total part prod</t>
  </si>
  <si>
    <t>Total Dépenses</t>
  </si>
  <si>
    <t>Recette brute TTC par spectacle</t>
  </si>
  <si>
    <t>Spectateurs par spectacle</t>
  </si>
  <si>
    <t>Résultat</t>
  </si>
  <si>
    <t>Taxe parafiscale</t>
  </si>
  <si>
    <t>Droits d'auteur</t>
  </si>
  <si>
    <t>Nombre de représentations</t>
  </si>
  <si>
    <t>Nombre de places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</si>
</sst>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 * #,##0.00_)\ &quot;€&quot;_ ;_ * \(#,##0.00\)\ &quot;€&quot;_ ;_ * &quot;-&quot;??_)\ &quot;€&quot;_ ;_ @_ "/>
    <numFmt numFmtId="164" formatCode="#,##0&quot; F&quot;"/>
    <numFmt numFmtId="165" formatCode="#,##0\ [$€-1]"/>
    <numFmt numFmtId="166" formatCode="#,##0.00\ &quot;€&quot;;[Red]#,##0.00\ &quot;€&quot;"/>
    <numFmt numFmtId="167" formatCode="#,##0\ [$€-1];[Red]\-#,##0\ [$€-1]"/>
    <numFmt numFmtId="168" formatCode="#,##0_ _F"/>
    <numFmt numFmtId="169" formatCode="#,##0.00\ [$€-1];\-#,##0.00\ [$€-1]"/>
    <numFmt numFmtId="170" formatCode="_ * #,##0_ \ [$€-1]_ ;_ * \-#,##0\ \ [$€-1]_ ;_ * &quot;-&quot;??_ \ [$€-1]_ ;_ @_ "/>
    <numFmt numFmtId="171" formatCode="_ * #,##0.0_ \ [$€-1]_ ;_ * \-#,##0.0\ \ [$€-1]_ ;_ * &quot;-&quot;??_ \ [$€-1]_ ;_ @_ "/>
    <numFmt numFmtId="172" formatCode="0.0%"/>
    <numFmt numFmtId="173" formatCode="_ * #,##0_ \ [$€-1]_ ;_ * \-#,##0\ \ [$€-1]_ ;_ * &quot;-&quot;?_ \ [$€-1]_ ;_ @_ "/>
    <numFmt numFmtId="174" formatCode="_ * #,##0_)\ &quot;€&quot;_ ;_ * \(#,##0\)\ &quot;€&quot;_ ;_ * &quot;-&quot;??_)\ &quot;€&quot;_ ;_ @_ "/>
    <numFmt numFmtId="175" formatCode="#,##0\ &quot;€&quot;"/>
    <numFmt numFmtId="176" formatCode="#,##0.00\ &quot;€&quot;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name val="Geneva"/>
      <family val="2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.199999999999999"/>
      <color rgb="FF303030"/>
      <name val="Consolas"/>
      <family val="2"/>
    </font>
    <font>
      <i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.199999999999999"/>
      <color rgb="FF303030"/>
      <name val="Consolas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02">
    <xf numFmtId="0" fontId="0" fillId="0" borderId="0" xfId="0"/>
    <xf numFmtId="164" fontId="3" fillId="0" borderId="0" xfId="3" applyNumberFormat="1" applyFont="1" applyFill="1" applyAlignment="1">
      <alignment vertical="center"/>
    </xf>
    <xf numFmtId="0" fontId="3" fillId="0" borderId="1" xfId="3" applyNumberFormat="1" applyFont="1" applyFill="1" applyBorder="1" applyAlignment="1">
      <alignment horizontal="left" vertical="center"/>
    </xf>
    <xf numFmtId="0" fontId="4" fillId="0" borderId="2" xfId="3" applyNumberFormat="1" applyFont="1" applyFill="1" applyBorder="1" applyAlignment="1">
      <alignment horizontal="center" vertical="center"/>
    </xf>
    <xf numFmtId="0" fontId="3" fillId="0" borderId="2" xfId="3" applyNumberFormat="1" applyFont="1" applyFill="1" applyBorder="1" applyAlignment="1">
      <alignment horizontal="center" vertical="center"/>
    </xf>
    <xf numFmtId="0" fontId="3" fillId="0" borderId="3" xfId="3" applyNumberFormat="1" applyFont="1" applyFill="1" applyBorder="1" applyAlignment="1">
      <alignment horizontal="center" vertical="center"/>
    </xf>
    <xf numFmtId="0" fontId="3" fillId="0" borderId="0" xfId="3" applyNumberFormat="1" applyFont="1" applyFill="1" applyBorder="1" applyAlignment="1">
      <alignment horizontal="center" vertical="center"/>
    </xf>
    <xf numFmtId="0" fontId="4" fillId="0" borderId="0" xfId="3" applyNumberFormat="1" applyFont="1" applyFill="1" applyBorder="1" applyAlignment="1">
      <alignment horizontal="center" vertical="center"/>
    </xf>
    <xf numFmtId="0" fontId="3" fillId="0" borderId="0" xfId="3" applyNumberFormat="1" applyFont="1" applyFill="1" applyBorder="1" applyAlignment="1">
      <alignment horizontal="right" vertical="center"/>
    </xf>
    <xf numFmtId="0" fontId="3" fillId="0" borderId="0" xfId="3" applyNumberFormat="1" applyFont="1" applyFill="1" applyBorder="1" applyAlignment="1">
      <alignment horizontal="left" vertical="center"/>
    </xf>
    <xf numFmtId="0" fontId="3" fillId="0" borderId="4" xfId="3" applyFont="1" applyFill="1" applyBorder="1" applyAlignment="1">
      <alignment vertical="center"/>
    </xf>
    <xf numFmtId="0" fontId="3" fillId="0" borderId="5" xfId="4" applyNumberFormat="1" applyFont="1" applyFill="1" applyBorder="1" applyAlignment="1">
      <alignment horizontal="center" vertical="center"/>
    </xf>
    <xf numFmtId="165" fontId="3" fillId="0" borderId="5" xfId="3" applyNumberFormat="1" applyFont="1" applyFill="1" applyBorder="1" applyAlignment="1">
      <alignment horizontal="center" vertical="center"/>
    </xf>
    <xf numFmtId="165" fontId="3" fillId="0" borderId="0" xfId="3" applyNumberFormat="1" applyFont="1" applyBorder="1" applyAlignment="1">
      <alignment horizontal="center" vertical="center"/>
    </xf>
    <xf numFmtId="167" fontId="3" fillId="0" borderId="0" xfId="3" applyNumberFormat="1" applyFont="1" applyBorder="1" applyAlignment="1">
      <alignment horizontal="right" vertical="center"/>
    </xf>
    <xf numFmtId="0" fontId="3" fillId="0" borderId="0" xfId="3" applyFont="1" applyFill="1" applyAlignment="1">
      <alignment vertical="center"/>
    </xf>
    <xf numFmtId="165" fontId="3" fillId="0" borderId="0" xfId="3" applyNumberFormat="1" applyFont="1" applyFill="1" applyAlignment="1">
      <alignment horizontal="center" vertical="center"/>
    </xf>
    <xf numFmtId="0" fontId="3" fillId="0" borderId="8" xfId="3" applyFont="1" applyFill="1" applyBorder="1" applyAlignment="1">
      <alignment vertical="center"/>
    </xf>
    <xf numFmtId="165" fontId="3" fillId="0" borderId="9" xfId="3" applyNumberFormat="1" applyFont="1" applyFill="1" applyBorder="1" applyAlignment="1">
      <alignment horizontal="center" vertical="center"/>
    </xf>
    <xf numFmtId="167" fontId="3" fillId="0" borderId="0" xfId="3" applyNumberFormat="1" applyFont="1" applyBorder="1" applyAlignment="1">
      <alignment horizontal="center" vertical="center"/>
    </xf>
    <xf numFmtId="167" fontId="3" fillId="0" borderId="0" xfId="3" applyNumberFormat="1" applyFont="1" applyBorder="1" applyAlignment="1">
      <alignment horizontal="center" vertical="center" shrinkToFit="1"/>
    </xf>
    <xf numFmtId="0" fontId="3" fillId="0" borderId="10" xfId="3" applyFont="1" applyFill="1" applyBorder="1" applyAlignment="1">
      <alignment vertical="center"/>
    </xf>
    <xf numFmtId="0" fontId="3" fillId="0" borderId="11" xfId="4" applyNumberFormat="1" applyFont="1" applyFill="1" applyBorder="1" applyAlignment="1">
      <alignment horizontal="center" vertical="center"/>
    </xf>
    <xf numFmtId="165" fontId="3" fillId="0" borderId="11" xfId="3" applyNumberFormat="1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0" fontId="3" fillId="0" borderId="0" xfId="4" applyNumberFormat="1" applyFont="1" applyFill="1" applyBorder="1" applyAlignment="1">
      <alignment horizontal="center" vertical="center"/>
    </xf>
    <xf numFmtId="165" fontId="3" fillId="0" borderId="0" xfId="3" applyNumberFormat="1" applyFont="1" applyFill="1" applyBorder="1" applyAlignment="1">
      <alignment horizontal="center" vertical="center"/>
    </xf>
    <xf numFmtId="166" fontId="6" fillId="0" borderId="0" xfId="3" applyNumberFormat="1" applyFont="1" applyFill="1" applyBorder="1" applyAlignment="1">
      <alignment horizontal="center" vertical="center"/>
    </xf>
    <xf numFmtId="168" fontId="7" fillId="0" borderId="5" xfId="3" applyNumberFormat="1" applyFont="1" applyFill="1" applyBorder="1" applyAlignment="1">
      <alignment horizontal="center" vertical="center"/>
    </xf>
    <xf numFmtId="0" fontId="3" fillId="0" borderId="0" xfId="3" applyNumberFormat="1" applyFont="1" applyFill="1" applyAlignment="1">
      <alignment horizontal="right" vertical="center"/>
    </xf>
    <xf numFmtId="169" fontId="7" fillId="0" borderId="5" xfId="3" applyNumberFormat="1" applyFont="1" applyFill="1" applyBorder="1" applyAlignment="1">
      <alignment horizontal="center" vertical="center"/>
    </xf>
    <xf numFmtId="0" fontId="3" fillId="0" borderId="0" xfId="3" applyFont="1" applyFill="1" applyAlignment="1">
      <alignment horizontal="left"/>
    </xf>
    <xf numFmtId="0" fontId="3" fillId="0" borderId="0" xfId="3" applyFont="1" applyFill="1"/>
    <xf numFmtId="168" fontId="3" fillId="0" borderId="5" xfId="3" applyNumberFormat="1" applyFont="1" applyFill="1" applyBorder="1" applyAlignment="1">
      <alignment horizontal="center" vertical="center"/>
    </xf>
    <xf numFmtId="170" fontId="7" fillId="0" borderId="5" xfId="3" applyNumberFormat="1" applyFont="1" applyFill="1" applyBorder="1" applyAlignment="1">
      <alignment vertical="center"/>
    </xf>
    <xf numFmtId="164" fontId="7" fillId="0" borderId="0" xfId="3" applyNumberFormat="1" applyFont="1" applyFill="1" applyAlignment="1">
      <alignment horizontal="right" vertical="center"/>
    </xf>
    <xf numFmtId="164" fontId="3" fillId="0" borderId="13" xfId="3" applyNumberFormat="1" applyFont="1" applyFill="1" applyBorder="1" applyAlignment="1">
      <alignment horizontal="left" vertical="center"/>
    </xf>
    <xf numFmtId="171" fontId="3" fillId="0" borderId="5" xfId="3" applyNumberFormat="1" applyFont="1" applyFill="1" applyBorder="1" applyAlignment="1">
      <alignment vertical="center"/>
    </xf>
    <xf numFmtId="164" fontId="3" fillId="0" borderId="0" xfId="3" applyNumberFormat="1" applyFont="1" applyFill="1" applyAlignment="1">
      <alignment horizontal="left" vertical="center"/>
    </xf>
    <xf numFmtId="170" fontId="3" fillId="0" borderId="5" xfId="3" applyNumberFormat="1" applyFont="1" applyFill="1" applyBorder="1" applyAlignment="1">
      <alignment vertical="center"/>
    </xf>
    <xf numFmtId="164" fontId="3" fillId="0" borderId="0" xfId="3" applyNumberFormat="1" applyFont="1" applyFill="1" applyAlignment="1">
      <alignment horizontal="right" vertical="center"/>
    </xf>
    <xf numFmtId="164" fontId="7" fillId="0" borderId="5" xfId="3" applyNumberFormat="1" applyFont="1" applyFill="1" applyBorder="1" applyAlignment="1">
      <alignment horizontal="left" vertical="center"/>
    </xf>
    <xf numFmtId="9" fontId="3" fillId="0" borderId="5" xfId="5" applyNumberFormat="1" applyFont="1" applyFill="1" applyBorder="1" applyAlignment="1">
      <alignment horizontal="left" vertical="center"/>
    </xf>
    <xf numFmtId="173" fontId="7" fillId="0" borderId="5" xfId="3" applyNumberFormat="1" applyFont="1" applyFill="1" applyBorder="1" applyAlignment="1">
      <alignment vertical="center"/>
    </xf>
    <xf numFmtId="164" fontId="7" fillId="0" borderId="14" xfId="3" applyNumberFormat="1" applyFont="1" applyFill="1" applyBorder="1" applyAlignment="1">
      <alignment horizontal="left" vertical="center"/>
    </xf>
    <xf numFmtId="173" fontId="3" fillId="0" borderId="5" xfId="3" applyNumberFormat="1" applyFont="1" applyFill="1" applyBorder="1" applyAlignment="1">
      <alignment vertical="center"/>
    </xf>
    <xf numFmtId="164" fontId="7" fillId="0" borderId="0" xfId="3" applyNumberFormat="1" applyFont="1" applyFill="1" applyBorder="1" applyAlignment="1">
      <alignment horizontal="left" vertical="center"/>
    </xf>
    <xf numFmtId="173" fontId="7" fillId="0" borderId="0" xfId="3" applyNumberFormat="1" applyFont="1" applyFill="1" applyBorder="1" applyAlignment="1">
      <alignment vertical="center"/>
    </xf>
    <xf numFmtId="0" fontId="8" fillId="0" borderId="0" xfId="0" applyFont="1"/>
    <xf numFmtId="164" fontId="9" fillId="0" borderId="0" xfId="3" applyNumberFormat="1" applyFont="1" applyFill="1" applyBorder="1" applyAlignment="1">
      <alignment horizontal="left" vertical="center"/>
    </xf>
    <xf numFmtId="174" fontId="9" fillId="0" borderId="0" xfId="1" applyNumberFormat="1" applyFont="1" applyFill="1" applyBorder="1" applyAlignment="1">
      <alignment vertical="center"/>
    </xf>
    <xf numFmtId="164" fontId="9" fillId="0" borderId="0" xfId="3" applyNumberFormat="1" applyFont="1" applyFill="1" applyAlignment="1">
      <alignment horizontal="right" vertical="center"/>
    </xf>
    <xf numFmtId="173" fontId="10" fillId="0" borderId="0" xfId="3" applyNumberFormat="1" applyFont="1" applyFill="1" applyBorder="1" applyAlignment="1">
      <alignment vertical="center"/>
    </xf>
    <xf numFmtId="164" fontId="9" fillId="0" borderId="13" xfId="3" applyNumberFormat="1" applyFont="1" applyFill="1" applyBorder="1" applyAlignment="1">
      <alignment horizontal="left" vertical="center"/>
    </xf>
    <xf numFmtId="174" fontId="11" fillId="0" borderId="5" xfId="1" applyNumberFormat="1" applyFont="1" applyBorder="1" applyAlignment="1">
      <alignment horizontal="right"/>
    </xf>
    <xf numFmtId="9" fontId="9" fillId="0" borderId="14" xfId="2" applyFont="1" applyFill="1" applyBorder="1" applyAlignment="1">
      <alignment horizontal="right" vertical="center"/>
    </xf>
    <xf numFmtId="174" fontId="9" fillId="0" borderId="5" xfId="1" applyNumberFormat="1" applyFont="1" applyFill="1" applyBorder="1" applyAlignment="1">
      <alignment vertical="center"/>
    </xf>
    <xf numFmtId="9" fontId="3" fillId="0" borderId="14" xfId="2" applyFont="1" applyFill="1" applyBorder="1" applyAlignment="1">
      <alignment horizontal="right" vertical="center"/>
    </xf>
    <xf numFmtId="174" fontId="3" fillId="0" borderId="5" xfId="1" applyNumberFormat="1" applyFont="1" applyFill="1" applyBorder="1" applyAlignment="1">
      <alignment vertical="center"/>
    </xf>
    <xf numFmtId="44" fontId="3" fillId="0" borderId="0" xfId="1" applyFont="1" applyFill="1" applyAlignment="1">
      <alignment horizontal="right" vertical="center"/>
    </xf>
    <xf numFmtId="164" fontId="7" fillId="0" borderId="13" xfId="3" applyNumberFormat="1" applyFont="1" applyFill="1" applyBorder="1" applyAlignment="1">
      <alignment horizontal="left" vertical="center"/>
    </xf>
    <xf numFmtId="174" fontId="7" fillId="0" borderId="5" xfId="1" applyNumberFormat="1" applyFont="1" applyFill="1" applyBorder="1" applyAlignment="1">
      <alignment vertical="center"/>
    </xf>
    <xf numFmtId="175" fontId="3" fillId="0" borderId="0" xfId="1" applyNumberFormat="1" applyFont="1" applyFill="1" applyAlignment="1">
      <alignment vertical="center"/>
    </xf>
    <xf numFmtId="174" fontId="3" fillId="0" borderId="0" xfId="1" applyNumberFormat="1" applyFont="1" applyFill="1" applyAlignment="1">
      <alignment vertical="center"/>
    </xf>
    <xf numFmtId="175" fontId="9" fillId="0" borderId="5" xfId="1" applyNumberFormat="1" applyFont="1" applyFill="1" applyBorder="1" applyAlignment="1">
      <alignment vertical="center"/>
    </xf>
    <xf numFmtId="9" fontId="7" fillId="0" borderId="14" xfId="2" applyFont="1" applyFill="1" applyBorder="1" applyAlignment="1">
      <alignment horizontal="right" vertical="center"/>
    </xf>
    <xf numFmtId="175" fontId="7" fillId="0" borderId="5" xfId="1" applyNumberFormat="1" applyFont="1" applyFill="1" applyBorder="1" applyAlignment="1">
      <alignment vertical="center"/>
    </xf>
    <xf numFmtId="0" fontId="3" fillId="0" borderId="5" xfId="3" applyFont="1" applyFill="1" applyBorder="1" applyAlignment="1">
      <alignment horizontal="left"/>
    </xf>
    <xf numFmtId="170" fontId="3" fillId="0" borderId="5" xfId="3" applyNumberFormat="1" applyFont="1" applyFill="1" applyBorder="1"/>
    <xf numFmtId="0" fontId="3" fillId="0" borderId="5" xfId="3" applyFont="1" applyFill="1" applyBorder="1"/>
    <xf numFmtId="1" fontId="3" fillId="0" borderId="5" xfId="3" applyNumberFormat="1" applyFont="1" applyFill="1" applyBorder="1"/>
    <xf numFmtId="175" fontId="6" fillId="0" borderId="5" xfId="1" applyNumberFormat="1" applyFont="1" applyFill="1" applyBorder="1" applyAlignment="1">
      <alignment vertical="center"/>
    </xf>
    <xf numFmtId="44" fontId="3" fillId="0" borderId="0" xfId="1" applyFont="1" applyFill="1" applyAlignment="1">
      <alignment vertical="center"/>
    </xf>
    <xf numFmtId="176" fontId="3" fillId="0" borderId="0" xfId="1" applyNumberFormat="1" applyFont="1" applyFill="1" applyAlignment="1">
      <alignment vertical="center"/>
    </xf>
    <xf numFmtId="174" fontId="11" fillId="0" borderId="5" xfId="1" applyNumberFormat="1" applyFont="1" applyFill="1" applyBorder="1" applyAlignment="1">
      <alignment horizontal="right"/>
    </xf>
    <xf numFmtId="164" fontId="3" fillId="2" borderId="13" xfId="3" applyNumberFormat="1" applyFont="1" applyFill="1" applyBorder="1" applyAlignment="1">
      <alignment horizontal="left" vertical="center"/>
    </xf>
    <xf numFmtId="10" fontId="3" fillId="2" borderId="14" xfId="4" applyNumberFormat="1" applyFont="1" applyFill="1" applyBorder="1" applyAlignment="1">
      <alignment horizontal="right" vertical="center"/>
    </xf>
    <xf numFmtId="172" fontId="3" fillId="2" borderId="14" xfId="4" applyNumberFormat="1" applyFont="1" applyFill="1" applyBorder="1" applyAlignment="1">
      <alignment horizontal="right" vertical="center"/>
    </xf>
    <xf numFmtId="9" fontId="3" fillId="2" borderId="14" xfId="5" applyNumberFormat="1" applyFont="1" applyFill="1" applyBorder="1" applyAlignment="1">
      <alignment horizontal="right" vertical="center"/>
    </xf>
    <xf numFmtId="44" fontId="3" fillId="2" borderId="14" xfId="1" applyFont="1" applyFill="1" applyBorder="1" applyAlignment="1">
      <alignment horizontal="left" vertical="center"/>
    </xf>
    <xf numFmtId="9" fontId="9" fillId="2" borderId="0" xfId="2" applyFont="1" applyFill="1" applyBorder="1" applyAlignment="1">
      <alignment horizontal="right" vertical="center"/>
    </xf>
    <xf numFmtId="44" fontId="9" fillId="2" borderId="14" xfId="1" applyFont="1" applyFill="1" applyBorder="1" applyAlignment="1">
      <alignment horizontal="left" vertical="center"/>
    </xf>
    <xf numFmtId="9" fontId="9" fillId="2" borderId="14" xfId="2" applyFont="1" applyFill="1" applyBorder="1" applyAlignment="1">
      <alignment horizontal="right" vertical="center"/>
    </xf>
    <xf numFmtId="9" fontId="7" fillId="2" borderId="5" xfId="4" applyFont="1" applyFill="1" applyBorder="1" applyAlignment="1">
      <alignment horizontal="center" vertical="center"/>
    </xf>
    <xf numFmtId="9" fontId="7" fillId="2" borderId="5" xfId="4" quotePrefix="1" applyFont="1" applyFill="1" applyBorder="1" applyAlignment="1">
      <alignment horizontal="center" vertical="center"/>
    </xf>
    <xf numFmtId="9" fontId="7" fillId="2" borderId="5" xfId="4" applyNumberFormat="1" applyFont="1" applyFill="1" applyBorder="1" applyAlignment="1">
      <alignment horizontal="center" vertical="center"/>
    </xf>
    <xf numFmtId="9" fontId="7" fillId="2" borderId="5" xfId="4" quotePrefix="1" applyNumberFormat="1" applyFont="1" applyFill="1" applyBorder="1" applyAlignment="1">
      <alignment horizontal="center" vertical="center"/>
    </xf>
    <xf numFmtId="0" fontId="3" fillId="2" borderId="0" xfId="3" applyNumberFormat="1" applyFont="1" applyFill="1" applyBorder="1" applyAlignment="1">
      <alignment horizontal="center" vertical="center"/>
    </xf>
    <xf numFmtId="0" fontId="3" fillId="2" borderId="0" xfId="3" applyFont="1" applyFill="1" applyAlignment="1">
      <alignment horizontal="center" vertical="center"/>
    </xf>
    <xf numFmtId="164" fontId="12" fillId="0" borderId="5" xfId="3" applyNumberFormat="1" applyFont="1" applyFill="1" applyBorder="1" applyAlignment="1">
      <alignment horizontal="left" vertical="center"/>
    </xf>
    <xf numFmtId="166" fontId="3" fillId="2" borderId="6" xfId="3" applyNumberFormat="1" applyFont="1" applyFill="1" applyBorder="1" applyAlignment="1">
      <alignment horizontal="center" vertical="center"/>
    </xf>
    <xf numFmtId="166" fontId="3" fillId="2" borderId="7" xfId="3" applyNumberFormat="1" applyFont="1" applyFill="1" applyBorder="1" applyAlignment="1">
      <alignment horizontal="center" vertical="center"/>
    </xf>
    <xf numFmtId="166" fontId="3" fillId="2" borderId="12" xfId="3" applyNumberFormat="1" applyFont="1" applyFill="1" applyBorder="1" applyAlignment="1">
      <alignment horizontal="center" vertical="center"/>
    </xf>
    <xf numFmtId="166" fontId="3" fillId="0" borderId="0" xfId="3" applyNumberFormat="1" applyFont="1" applyFill="1" applyBorder="1" applyAlignment="1">
      <alignment horizontal="center" vertical="center"/>
    </xf>
    <xf numFmtId="15" fontId="3" fillId="0" borderId="5" xfId="3" applyNumberFormat="1" applyFont="1" applyFill="1" applyBorder="1" applyAlignment="1">
      <alignment horizontal="left" vertical="center"/>
    </xf>
    <xf numFmtId="3" fontId="3" fillId="0" borderId="5" xfId="3" applyNumberFormat="1" applyFont="1" applyFill="1" applyBorder="1" applyAlignment="1">
      <alignment horizontal="left" vertical="center"/>
    </xf>
    <xf numFmtId="0" fontId="3" fillId="0" borderId="13" xfId="3" applyNumberFormat="1" applyFont="1" applyFill="1" applyBorder="1" applyAlignment="1">
      <alignment horizontal="left" vertical="center"/>
    </xf>
    <xf numFmtId="0" fontId="3" fillId="0" borderId="14" xfId="3" applyNumberFormat="1" applyFont="1" applyFill="1" applyBorder="1" applyAlignment="1">
      <alignment horizontal="left" vertical="center"/>
    </xf>
    <xf numFmtId="164" fontId="7" fillId="0" borderId="13" xfId="3" applyNumberFormat="1" applyFont="1" applyFill="1" applyBorder="1" applyAlignment="1">
      <alignment horizontal="left" vertical="center"/>
    </xf>
    <xf numFmtId="164" fontId="7" fillId="0" borderId="14" xfId="3" applyNumberFormat="1" applyFont="1" applyFill="1" applyBorder="1" applyAlignment="1">
      <alignment horizontal="left" vertical="center"/>
    </xf>
    <xf numFmtId="164" fontId="7" fillId="0" borderId="13" xfId="3" applyNumberFormat="1" applyFont="1" applyFill="1" applyBorder="1" applyAlignment="1">
      <alignment vertical="center"/>
    </xf>
    <xf numFmtId="44" fontId="3" fillId="2" borderId="14" xfId="1" applyFont="1" applyFill="1" applyBorder="1" applyAlignment="1">
      <alignment vertical="center"/>
    </xf>
  </cellXfs>
  <cellStyles count="6">
    <cellStyle name="Monétaire" xfId="1" builtinId="4"/>
    <cellStyle name="Monétaire 3" xfId="5" xr:uid="{E7D3B20F-8D6D-4547-9877-72A4108393CA}"/>
    <cellStyle name="Normal" xfId="0" builtinId="0"/>
    <cellStyle name="Normal_BUDGETVOCABOBINOatucaliséjanvier_2011" xfId="3" xr:uid="{6AF24D83-1706-1E44-B7F1-656B3B71AC4D}"/>
    <cellStyle name="Pourcentage" xfId="2" builtinId="5"/>
    <cellStyle name="Pourcentage 2" xfId="4" xr:uid="{204027B3-A280-2C4F-B9FA-D0C976A01F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E023A-8C30-9045-AD15-C9A59618DADC}">
  <dimension ref="A1:W61"/>
  <sheetViews>
    <sheetView tabSelected="1" topLeftCell="A11" workbookViewId="0">
      <selection activeCell="E32" sqref="E32"/>
    </sheetView>
  </sheetViews>
  <sheetFormatPr baseColWidth="10" defaultColWidth="8.1640625" defaultRowHeight="14" x14ac:dyDescent="0.2"/>
  <cols>
    <col min="1" max="1" width="15.33203125" style="1" bestFit="1" customWidth="1"/>
    <col min="2" max="2" width="9.83203125" style="1" bestFit="1" customWidth="1"/>
    <col min="3" max="12" width="14.1640625" style="1" customWidth="1"/>
    <col min="13" max="15" width="8.1640625" style="1"/>
    <col min="16" max="16" width="10.33203125" style="1" bestFit="1" customWidth="1"/>
    <col min="17" max="16384" width="8.1640625" style="1"/>
  </cols>
  <sheetData>
    <row r="1" spans="1:12" ht="15" thickBot="1" x14ac:dyDescent="0.25"/>
    <row r="2" spans="1:12" s="9" customFormat="1" x14ac:dyDescent="0.2">
      <c r="A2" s="2" t="s">
        <v>0</v>
      </c>
      <c r="B2" s="3" t="s">
        <v>1</v>
      </c>
      <c r="C2" s="4" t="s">
        <v>2</v>
      </c>
      <c r="D2" s="5" t="s">
        <v>3</v>
      </c>
      <c r="E2" s="6"/>
      <c r="F2" s="7"/>
      <c r="G2" s="8" t="s">
        <v>4</v>
      </c>
      <c r="H2" s="8"/>
      <c r="I2" s="87">
        <v>10</v>
      </c>
      <c r="L2" s="6"/>
    </row>
    <row r="3" spans="1:12" s="15" customFormat="1" x14ac:dyDescent="0.2">
      <c r="A3" s="10"/>
      <c r="B3" s="11"/>
      <c r="C3" s="12"/>
      <c r="D3" s="90">
        <v>10</v>
      </c>
      <c r="E3" s="93"/>
      <c r="F3" s="13"/>
      <c r="G3" s="14" t="s">
        <v>5</v>
      </c>
      <c r="H3" s="14"/>
      <c r="I3" s="88">
        <v>100</v>
      </c>
    </row>
    <row r="4" spans="1:12" s="15" customFormat="1" x14ac:dyDescent="0.2">
      <c r="A4" s="10"/>
      <c r="B4" s="11"/>
      <c r="C4" s="12"/>
      <c r="D4" s="91"/>
      <c r="E4" s="93"/>
      <c r="F4" s="13"/>
      <c r="G4" s="14" t="s">
        <v>6</v>
      </c>
      <c r="H4" s="14"/>
      <c r="I4" s="16">
        <f>D3*I3</f>
        <v>1000</v>
      </c>
    </row>
    <row r="5" spans="1:12" s="15" customFormat="1" x14ac:dyDescent="0.2">
      <c r="A5" s="17"/>
      <c r="B5" s="11"/>
      <c r="C5" s="18"/>
      <c r="D5" s="91"/>
      <c r="E5" s="93"/>
      <c r="F5" s="13"/>
      <c r="G5" s="19"/>
      <c r="H5" s="19"/>
    </row>
    <row r="6" spans="1:12" s="15" customFormat="1" x14ac:dyDescent="0.2">
      <c r="A6" s="10"/>
      <c r="B6" s="11"/>
      <c r="C6" s="18"/>
      <c r="D6" s="91"/>
      <c r="E6" s="93"/>
      <c r="F6" s="13"/>
      <c r="G6" s="20"/>
      <c r="H6" s="20"/>
    </row>
    <row r="7" spans="1:12" s="15" customFormat="1" ht="15" thickBot="1" x14ac:dyDescent="0.25">
      <c r="A7" s="21"/>
      <c r="B7" s="22"/>
      <c r="C7" s="23"/>
      <c r="D7" s="92"/>
      <c r="E7" s="93"/>
      <c r="F7" s="13"/>
      <c r="G7" s="19"/>
      <c r="H7" s="19"/>
    </row>
    <row r="8" spans="1:12" s="15" customFormat="1" x14ac:dyDescent="0.2">
      <c r="A8" s="24"/>
      <c r="B8" s="25"/>
      <c r="C8" s="26"/>
      <c r="D8" s="26"/>
      <c r="E8" s="27"/>
      <c r="F8" s="13"/>
      <c r="G8" s="19"/>
      <c r="H8" s="19"/>
    </row>
    <row r="9" spans="1:12" s="15" customFormat="1" x14ac:dyDescent="0.2"/>
    <row r="10" spans="1:12" s="29" customFormat="1" x14ac:dyDescent="0.2">
      <c r="A10" s="94" t="s">
        <v>34</v>
      </c>
      <c r="B10" s="94"/>
      <c r="C10" s="28">
        <f>$I$2</f>
        <v>10</v>
      </c>
      <c r="D10" s="28">
        <f>$I$2</f>
        <v>10</v>
      </c>
      <c r="E10" s="28">
        <f>C10</f>
        <v>10</v>
      </c>
      <c r="F10" s="28">
        <f>C10</f>
        <v>10</v>
      </c>
      <c r="G10" s="28">
        <f>E10</f>
        <v>10</v>
      </c>
      <c r="H10" s="28">
        <f>F10</f>
        <v>10</v>
      </c>
      <c r="I10" s="28">
        <f>F10</f>
        <v>10</v>
      </c>
      <c r="J10" s="28">
        <f>G10</f>
        <v>10</v>
      </c>
      <c r="K10" s="28">
        <f>I10</f>
        <v>10</v>
      </c>
      <c r="L10" s="28">
        <f t="shared" ref="L10" si="0">J10</f>
        <v>10</v>
      </c>
    </row>
    <row r="11" spans="1:12" s="29" customFormat="1" x14ac:dyDescent="0.2">
      <c r="A11" s="95" t="s">
        <v>7</v>
      </c>
      <c r="B11" s="95"/>
      <c r="C11" s="30">
        <f>$D$3</f>
        <v>10</v>
      </c>
      <c r="D11" s="30">
        <f t="shared" ref="D11:L11" si="1">$D$3</f>
        <v>10</v>
      </c>
      <c r="E11" s="30">
        <f t="shared" si="1"/>
        <v>10</v>
      </c>
      <c r="F11" s="30">
        <f t="shared" si="1"/>
        <v>10</v>
      </c>
      <c r="G11" s="30">
        <f t="shared" si="1"/>
        <v>10</v>
      </c>
      <c r="H11" s="30">
        <f t="shared" si="1"/>
        <v>10</v>
      </c>
      <c r="I11" s="30">
        <f t="shared" si="1"/>
        <v>10</v>
      </c>
      <c r="J11" s="30">
        <f t="shared" si="1"/>
        <v>10</v>
      </c>
      <c r="K11" s="30">
        <f t="shared" si="1"/>
        <v>10</v>
      </c>
      <c r="L11" s="30">
        <f t="shared" si="1"/>
        <v>10</v>
      </c>
    </row>
    <row r="12" spans="1:12" s="8" customFormat="1" x14ac:dyDescent="0.2">
      <c r="A12" s="95" t="s">
        <v>35</v>
      </c>
      <c r="B12" s="95"/>
      <c r="C12" s="28">
        <f>$I$3</f>
        <v>100</v>
      </c>
      <c r="D12" s="28">
        <f>$I$3</f>
        <v>100</v>
      </c>
      <c r="E12" s="28">
        <f>C12</f>
        <v>100</v>
      </c>
      <c r="F12" s="28">
        <f t="shared" ref="F12:K12" si="2">E12</f>
        <v>100</v>
      </c>
      <c r="G12" s="28">
        <f>F12</f>
        <v>100</v>
      </c>
      <c r="H12" s="28">
        <f t="shared" si="2"/>
        <v>100</v>
      </c>
      <c r="I12" s="28">
        <f>G12</f>
        <v>100</v>
      </c>
      <c r="J12" s="28">
        <f>I12</f>
        <v>100</v>
      </c>
      <c r="K12" s="28">
        <f t="shared" si="2"/>
        <v>100</v>
      </c>
      <c r="L12" s="28">
        <f>J12</f>
        <v>100</v>
      </c>
    </row>
    <row r="13" spans="1:12" s="32" customFormat="1" x14ac:dyDescent="0.2">
      <c r="A13" s="31"/>
      <c r="B13" s="31"/>
    </row>
    <row r="14" spans="1:12" s="29" customFormat="1" x14ac:dyDescent="0.2">
      <c r="A14" s="96" t="s">
        <v>8</v>
      </c>
      <c r="B14" s="97"/>
      <c r="C14" s="83">
        <v>0.1</v>
      </c>
      <c r="D14" s="83">
        <v>0.2</v>
      </c>
      <c r="E14" s="83">
        <v>0.3</v>
      </c>
      <c r="F14" s="83">
        <v>0.4</v>
      </c>
      <c r="G14" s="84">
        <v>0.5</v>
      </c>
      <c r="H14" s="84">
        <v>0.6</v>
      </c>
      <c r="I14" s="84">
        <v>0.7</v>
      </c>
      <c r="J14" s="85">
        <v>0.75</v>
      </c>
      <c r="K14" s="86">
        <v>0.8</v>
      </c>
      <c r="L14" s="85">
        <v>0.9</v>
      </c>
    </row>
    <row r="15" spans="1:12" s="29" customFormat="1" x14ac:dyDescent="0.2">
      <c r="A15" s="96" t="s">
        <v>9</v>
      </c>
      <c r="B15" s="97"/>
      <c r="C15" s="33">
        <f>SUM(C10*C12*C14)</f>
        <v>100</v>
      </c>
      <c r="D15" s="33">
        <f>SUM(D10*D12*D14)</f>
        <v>200</v>
      </c>
      <c r="E15" s="33">
        <f t="shared" ref="E15:L15" si="3">SUM(E10*E12*E14)</f>
        <v>300</v>
      </c>
      <c r="F15" s="33">
        <f t="shared" si="3"/>
        <v>400</v>
      </c>
      <c r="G15" s="33">
        <f t="shared" si="3"/>
        <v>500</v>
      </c>
      <c r="H15" s="33">
        <f t="shared" si="3"/>
        <v>600</v>
      </c>
      <c r="I15" s="33">
        <f t="shared" si="3"/>
        <v>700</v>
      </c>
      <c r="J15" s="33">
        <f>SUM(J10*J12*J14)</f>
        <v>750</v>
      </c>
      <c r="K15" s="33">
        <f t="shared" si="3"/>
        <v>800</v>
      </c>
      <c r="L15" s="33">
        <f t="shared" si="3"/>
        <v>900</v>
      </c>
    </row>
    <row r="16" spans="1:12" s="32" customFormat="1" x14ac:dyDescent="0.2">
      <c r="A16" s="31"/>
      <c r="B16" s="31"/>
    </row>
    <row r="17" spans="1:23" s="35" customFormat="1" x14ac:dyDescent="0.2">
      <c r="A17" s="98" t="s">
        <v>10</v>
      </c>
      <c r="B17" s="99"/>
      <c r="C17" s="34">
        <f>SUM(C11*C15)</f>
        <v>1000</v>
      </c>
      <c r="D17" s="34">
        <f>SUM(D11*D15)</f>
        <v>2000</v>
      </c>
      <c r="E17" s="34">
        <f t="shared" ref="E17:L17" si="4">SUM(E11*E15)</f>
        <v>3000</v>
      </c>
      <c r="F17" s="34">
        <f t="shared" si="4"/>
        <v>4000</v>
      </c>
      <c r="G17" s="34">
        <f t="shared" si="4"/>
        <v>5000</v>
      </c>
      <c r="H17" s="34">
        <f>SUM(H11*H15)</f>
        <v>6000</v>
      </c>
      <c r="I17" s="34">
        <f t="shared" si="4"/>
        <v>7000</v>
      </c>
      <c r="J17" s="34">
        <f t="shared" si="4"/>
        <v>7500</v>
      </c>
      <c r="K17" s="34">
        <f t="shared" si="4"/>
        <v>8000</v>
      </c>
      <c r="L17" s="34">
        <f t="shared" si="4"/>
        <v>9000</v>
      </c>
    </row>
    <row r="18" spans="1:23" s="38" customFormat="1" x14ac:dyDescent="0.2">
      <c r="A18" s="75" t="s">
        <v>11</v>
      </c>
      <c r="B18" s="76">
        <v>2.1000000000000001E-2</v>
      </c>
      <c r="C18" s="37">
        <f>SUM(C17/102.1)*2.1</f>
        <v>20.568070519098924</v>
      </c>
      <c r="D18" s="37">
        <f>SUM(D17/102.1)*2.1</f>
        <v>41.136141038197849</v>
      </c>
      <c r="E18" s="37">
        <f t="shared" ref="E18:L18" si="5">SUM(E17/102.1)*2.1</f>
        <v>61.704211557296773</v>
      </c>
      <c r="F18" s="37">
        <f t="shared" si="5"/>
        <v>82.272282076395697</v>
      </c>
      <c r="G18" s="37">
        <f t="shared" si="5"/>
        <v>102.84035259549462</v>
      </c>
      <c r="H18" s="37">
        <f t="shared" si="5"/>
        <v>123.40842311459355</v>
      </c>
      <c r="I18" s="37">
        <f t="shared" si="5"/>
        <v>143.97649363369248</v>
      </c>
      <c r="J18" s="37">
        <f t="shared" si="5"/>
        <v>154.26052889324191</v>
      </c>
      <c r="K18" s="37">
        <f t="shared" si="5"/>
        <v>164.54456415279139</v>
      </c>
      <c r="L18" s="37">
        <f t="shared" si="5"/>
        <v>185.11263467189031</v>
      </c>
    </row>
    <row r="19" spans="1:23" s="35" customFormat="1" x14ac:dyDescent="0.2">
      <c r="A19" s="98" t="s">
        <v>12</v>
      </c>
      <c r="B19" s="99"/>
      <c r="C19" s="34">
        <f t="shared" ref="C19:L19" si="6">SUM(C17-C18)</f>
        <v>979.43192948090109</v>
      </c>
      <c r="D19" s="34">
        <f t="shared" ref="D19" si="7">SUM(D17-D18)</f>
        <v>1958.8638589618022</v>
      </c>
      <c r="E19" s="34">
        <f t="shared" si="6"/>
        <v>2938.2957884427033</v>
      </c>
      <c r="F19" s="34">
        <f t="shared" si="6"/>
        <v>3917.7277179236044</v>
      </c>
      <c r="G19" s="34">
        <f t="shared" si="6"/>
        <v>4897.1596474045054</v>
      </c>
      <c r="H19" s="34">
        <f t="shared" ref="H19" si="8">SUM(H17-H18)</f>
        <v>5876.5915768854065</v>
      </c>
      <c r="I19" s="34">
        <f t="shared" si="6"/>
        <v>6856.0235063663076</v>
      </c>
      <c r="J19" s="34">
        <f t="shared" si="6"/>
        <v>7345.7394711067582</v>
      </c>
      <c r="K19" s="34">
        <f t="shared" si="6"/>
        <v>7835.4554358472087</v>
      </c>
      <c r="L19" s="34">
        <f t="shared" si="6"/>
        <v>8814.8873653281098</v>
      </c>
    </row>
    <row r="20" spans="1:23" s="40" customFormat="1" x14ac:dyDescent="0.2">
      <c r="A20" s="75" t="s">
        <v>32</v>
      </c>
      <c r="B20" s="77">
        <v>3.5000000000000003E-2</v>
      </c>
      <c r="C20" s="39">
        <f t="shared" ref="C20:L20" si="9">$B$20*C19</f>
        <v>34.280117531831543</v>
      </c>
      <c r="D20" s="39">
        <f t="shared" si="9"/>
        <v>68.560235063663086</v>
      </c>
      <c r="E20" s="39">
        <f t="shared" si="9"/>
        <v>102.84035259549462</v>
      </c>
      <c r="F20" s="39">
        <f t="shared" si="9"/>
        <v>137.12047012732617</v>
      </c>
      <c r="G20" s="39">
        <f t="shared" si="9"/>
        <v>171.40058765915771</v>
      </c>
      <c r="H20" s="39">
        <f t="shared" si="9"/>
        <v>205.68070519098924</v>
      </c>
      <c r="I20" s="39">
        <f t="shared" si="9"/>
        <v>239.96082272282078</v>
      </c>
      <c r="J20" s="39">
        <f t="shared" si="9"/>
        <v>257.10088148873655</v>
      </c>
      <c r="K20" s="39">
        <f t="shared" si="9"/>
        <v>274.24094025465234</v>
      </c>
      <c r="L20" s="39">
        <f t="shared" si="9"/>
        <v>308.52105778648388</v>
      </c>
    </row>
    <row r="21" spans="1:23" s="40" customFormat="1" x14ac:dyDescent="0.2">
      <c r="A21" s="75" t="s">
        <v>33</v>
      </c>
      <c r="B21" s="78">
        <v>0.08</v>
      </c>
      <c r="C21" s="39">
        <f>$B$21*C19</f>
        <v>78.354554358472086</v>
      </c>
      <c r="D21" s="39">
        <f>$B$21*D19</f>
        <v>156.70910871694417</v>
      </c>
      <c r="E21" s="39">
        <f t="shared" ref="E21:L22" si="10">$B$21*E19</f>
        <v>235.06366307541626</v>
      </c>
      <c r="F21" s="39">
        <f t="shared" si="10"/>
        <v>313.41821743388834</v>
      </c>
      <c r="G21" s="39">
        <f t="shared" si="10"/>
        <v>391.77277179236046</v>
      </c>
      <c r="H21" s="39">
        <f t="shared" si="10"/>
        <v>470.12732615083252</v>
      </c>
      <c r="I21" s="39">
        <f t="shared" si="10"/>
        <v>548.48188050930457</v>
      </c>
      <c r="J21" s="39">
        <f t="shared" si="10"/>
        <v>587.65915768854063</v>
      </c>
      <c r="K21" s="39">
        <f t="shared" si="10"/>
        <v>626.83643486777669</v>
      </c>
      <c r="L21" s="39">
        <f t="shared" si="10"/>
        <v>705.1909892262488</v>
      </c>
    </row>
    <row r="22" spans="1:23" s="40" customFormat="1" x14ac:dyDescent="0.2">
      <c r="A22" s="75" t="s">
        <v>13</v>
      </c>
      <c r="B22" s="78">
        <v>5.0000000000000001E-3</v>
      </c>
      <c r="C22" s="39">
        <f>$B$21*C20</f>
        <v>2.7424094025465235</v>
      </c>
      <c r="D22" s="39">
        <f>$B$21*D20</f>
        <v>5.4848188050930471</v>
      </c>
      <c r="E22" s="39">
        <f t="shared" si="10"/>
        <v>8.2272282076395697</v>
      </c>
      <c r="F22" s="39">
        <f t="shared" si="10"/>
        <v>10.969637610186094</v>
      </c>
      <c r="G22" s="39">
        <f t="shared" si="10"/>
        <v>13.712047012732617</v>
      </c>
      <c r="H22" s="39">
        <f t="shared" si="10"/>
        <v>16.454456415279139</v>
      </c>
      <c r="I22" s="39">
        <f t="shared" si="10"/>
        <v>19.196865817825664</v>
      </c>
      <c r="J22" s="39">
        <f t="shared" si="10"/>
        <v>20.568070519098924</v>
      </c>
      <c r="K22" s="39">
        <f t="shared" si="10"/>
        <v>21.939275220372188</v>
      </c>
      <c r="L22" s="39">
        <f t="shared" si="10"/>
        <v>24.681684622918709</v>
      </c>
    </row>
    <row r="23" spans="1:23" s="40" customFormat="1" x14ac:dyDescent="0.2">
      <c r="A23" s="41" t="s">
        <v>14</v>
      </c>
      <c r="B23" s="42"/>
      <c r="C23" s="34">
        <f>C19-(C20+C21+C22)</f>
        <v>864.05484818805098</v>
      </c>
      <c r="D23" s="34">
        <f>D19-(D20+D21+D22)</f>
        <v>1728.109696376102</v>
      </c>
      <c r="E23" s="34">
        <f>E19-(E20+E21+E22)</f>
        <v>2592.1645445641529</v>
      </c>
      <c r="F23" s="34">
        <f t="shared" ref="F23:L23" si="11">F19-(F20+F21+F22)</f>
        <v>3456.2193927522039</v>
      </c>
      <c r="G23" s="34">
        <f t="shared" si="11"/>
        <v>4320.2742409402545</v>
      </c>
      <c r="H23" s="34">
        <f t="shared" si="11"/>
        <v>5184.3290891283059</v>
      </c>
      <c r="I23" s="34">
        <f t="shared" si="11"/>
        <v>6048.3839373163564</v>
      </c>
      <c r="J23" s="34">
        <f t="shared" si="11"/>
        <v>6480.4113614103826</v>
      </c>
      <c r="K23" s="34">
        <f t="shared" si="11"/>
        <v>6912.4387855044079</v>
      </c>
      <c r="L23" s="34">
        <f t="shared" si="11"/>
        <v>7776.4936336924584</v>
      </c>
    </row>
    <row r="25" spans="1:23" s="38" customFormat="1" x14ac:dyDescent="0.2">
      <c r="A25" s="75" t="s">
        <v>15</v>
      </c>
      <c r="B25" s="76">
        <v>0.01</v>
      </c>
      <c r="C25" s="37">
        <f>C23*$B$25</f>
        <v>8.6405484818805096</v>
      </c>
      <c r="D25" s="37">
        <f>D23*$B$25</f>
        <v>17.281096963761019</v>
      </c>
      <c r="E25" s="37">
        <f t="shared" ref="E25:L25" si="12">E23*$B$25</f>
        <v>25.921645445641531</v>
      </c>
      <c r="F25" s="37">
        <f t="shared" si="12"/>
        <v>34.562193927522038</v>
      </c>
      <c r="G25" s="37">
        <f t="shared" si="12"/>
        <v>43.202742409402546</v>
      </c>
      <c r="H25" s="37">
        <f t="shared" si="12"/>
        <v>51.843290891283061</v>
      </c>
      <c r="I25" s="37">
        <f t="shared" si="12"/>
        <v>60.483839373163562</v>
      </c>
      <c r="J25" s="37">
        <f t="shared" si="12"/>
        <v>64.804113614103827</v>
      </c>
      <c r="K25" s="37">
        <f t="shared" si="12"/>
        <v>69.124387855044077</v>
      </c>
      <c r="L25" s="37">
        <f t="shared" si="12"/>
        <v>77.764936336924592</v>
      </c>
    </row>
    <row r="26" spans="1:23" s="38" customFormat="1" x14ac:dyDescent="0.2">
      <c r="A26" s="75" t="s">
        <v>16</v>
      </c>
      <c r="B26" s="76">
        <v>1E-3</v>
      </c>
      <c r="C26" s="37">
        <f>C23*$B$26</f>
        <v>0.86405484818805101</v>
      </c>
      <c r="D26" s="37">
        <f>D23*$B$26</f>
        <v>1.728109696376102</v>
      </c>
      <c r="E26" s="37">
        <f t="shared" ref="E26:L26" si="13">E23*$B$26</f>
        <v>2.5921645445641528</v>
      </c>
      <c r="F26" s="37">
        <f t="shared" si="13"/>
        <v>3.456219392752204</v>
      </c>
      <c r="G26" s="37">
        <f t="shared" si="13"/>
        <v>4.3202742409402548</v>
      </c>
      <c r="H26" s="37">
        <f t="shared" si="13"/>
        <v>5.1843290891283056</v>
      </c>
      <c r="I26" s="37">
        <f t="shared" si="13"/>
        <v>6.0483839373163564</v>
      </c>
      <c r="J26" s="37">
        <f t="shared" si="13"/>
        <v>6.4804113614103827</v>
      </c>
      <c r="K26" s="37">
        <f t="shared" si="13"/>
        <v>6.912438785504408</v>
      </c>
      <c r="L26" s="37">
        <f t="shared" si="13"/>
        <v>7.7764936336924588</v>
      </c>
    </row>
    <row r="27" spans="1:23" s="38" customFormat="1" x14ac:dyDescent="0.2">
      <c r="A27" s="75" t="s">
        <v>17</v>
      </c>
      <c r="B27" s="79">
        <v>0.3</v>
      </c>
      <c r="C27" s="37">
        <f>$B$27*C15</f>
        <v>30</v>
      </c>
      <c r="D27" s="37">
        <f>$B$27*D15</f>
        <v>60</v>
      </c>
      <c r="E27" s="37">
        <f t="shared" ref="E27:L27" si="14">$B$27*E15</f>
        <v>90</v>
      </c>
      <c r="F27" s="37">
        <f t="shared" si="14"/>
        <v>120</v>
      </c>
      <c r="G27" s="37">
        <f t="shared" si="14"/>
        <v>150</v>
      </c>
      <c r="H27" s="37">
        <f t="shared" si="14"/>
        <v>180</v>
      </c>
      <c r="I27" s="37">
        <f t="shared" si="14"/>
        <v>210</v>
      </c>
      <c r="J27" s="37">
        <f t="shared" si="14"/>
        <v>225</v>
      </c>
      <c r="K27" s="37">
        <f t="shared" si="14"/>
        <v>240</v>
      </c>
      <c r="L27" s="37">
        <f t="shared" si="14"/>
        <v>270</v>
      </c>
    </row>
    <row r="28" spans="1:23" s="40" customFormat="1" x14ac:dyDescent="0.2">
      <c r="A28" s="98" t="s">
        <v>18</v>
      </c>
      <c r="B28" s="99"/>
      <c r="C28" s="43">
        <f>C23-SUM(C25:C27)</f>
        <v>824.55024485798242</v>
      </c>
      <c r="D28" s="43">
        <f>D23-SUM(D25:D27)</f>
        <v>1649.1004897159648</v>
      </c>
      <c r="E28" s="43">
        <f t="shared" ref="E28:L28" si="15">E23-SUM(E25:E27)</f>
        <v>2473.6507345739474</v>
      </c>
      <c r="F28" s="43">
        <f t="shared" si="15"/>
        <v>3298.2009794319297</v>
      </c>
      <c r="G28" s="43">
        <f t="shared" si="15"/>
        <v>4122.751224289912</v>
      </c>
      <c r="H28" s="43">
        <f t="shared" si="15"/>
        <v>4947.3014691478947</v>
      </c>
      <c r="I28" s="43">
        <f t="shared" si="15"/>
        <v>5771.8517140058766</v>
      </c>
      <c r="J28" s="43">
        <f t="shared" si="15"/>
        <v>6184.126836434868</v>
      </c>
      <c r="K28" s="43">
        <f t="shared" si="15"/>
        <v>6596.4019588638594</v>
      </c>
      <c r="L28" s="43">
        <f t="shared" si="15"/>
        <v>7420.9522037218412</v>
      </c>
    </row>
    <row r="29" spans="1:23" s="40" customFormat="1" x14ac:dyDescent="0.2">
      <c r="A29" s="36" t="s">
        <v>19</v>
      </c>
      <c r="B29" s="44"/>
      <c r="C29" s="45">
        <f>C28/$I$2</f>
        <v>82.455024485798248</v>
      </c>
      <c r="D29" s="45">
        <f>D28/$I$2</f>
        <v>164.9100489715965</v>
      </c>
      <c r="E29" s="45">
        <f t="shared" ref="E29:L29" si="16">E28/$I$2</f>
        <v>247.36507345739474</v>
      </c>
      <c r="F29" s="45">
        <f t="shared" si="16"/>
        <v>329.82009794319299</v>
      </c>
      <c r="G29" s="45">
        <f t="shared" si="16"/>
        <v>412.27512242899121</v>
      </c>
      <c r="H29" s="45">
        <f>H28/$I$2</f>
        <v>494.73014691478949</v>
      </c>
      <c r="I29" s="45">
        <f t="shared" si="16"/>
        <v>577.18517140058771</v>
      </c>
      <c r="J29" s="45">
        <f t="shared" si="16"/>
        <v>618.41268364348684</v>
      </c>
      <c r="K29" s="45">
        <f t="shared" si="16"/>
        <v>659.64019588638598</v>
      </c>
      <c r="L29" s="45">
        <f t="shared" si="16"/>
        <v>742.09522037218414</v>
      </c>
    </row>
    <row r="30" spans="1:23" s="40" customFormat="1" x14ac:dyDescent="0.2">
      <c r="A30" s="46"/>
      <c r="B30" s="46"/>
      <c r="C30" s="47"/>
      <c r="D30" s="47"/>
      <c r="E30" s="47"/>
      <c r="F30" s="47"/>
      <c r="G30" s="47"/>
      <c r="H30" s="47"/>
      <c r="I30" s="47"/>
      <c r="J30" s="47"/>
      <c r="K30" s="47"/>
      <c r="L30" s="47"/>
      <c r="P30" s="48"/>
    </row>
    <row r="31" spans="1:23" s="51" customFormat="1" x14ac:dyDescent="0.2">
      <c r="A31" s="49" t="s">
        <v>20</v>
      </c>
      <c r="B31" s="80">
        <v>0.4</v>
      </c>
      <c r="C31" s="50">
        <f>IF(AND(C29&gt;=101),($B$31*C29),0)</f>
        <v>0</v>
      </c>
      <c r="D31" s="50">
        <f t="shared" ref="D31:L31" si="17">IF(AND(D29&gt;=101),($B$31*D29),0)</f>
        <v>65.964019588638607</v>
      </c>
      <c r="E31" s="50">
        <f t="shared" si="17"/>
        <v>98.946029382957903</v>
      </c>
      <c r="F31" s="50">
        <f t="shared" si="17"/>
        <v>131.92803917727721</v>
      </c>
      <c r="G31" s="50">
        <f t="shared" si="17"/>
        <v>164.9100489715965</v>
      </c>
      <c r="H31" s="50">
        <f t="shared" si="17"/>
        <v>197.89205876591581</v>
      </c>
      <c r="I31" s="50">
        <f t="shared" si="17"/>
        <v>230.87406856023509</v>
      </c>
      <c r="J31" s="50">
        <f t="shared" si="17"/>
        <v>247.36507345739474</v>
      </c>
      <c r="K31" s="50">
        <f t="shared" si="17"/>
        <v>263.85607835455443</v>
      </c>
      <c r="L31" s="50">
        <f t="shared" si="17"/>
        <v>296.83808814887368</v>
      </c>
      <c r="O31" s="52"/>
      <c r="P31" s="52"/>
      <c r="Q31" s="52"/>
      <c r="R31" s="52"/>
      <c r="S31" s="52"/>
      <c r="T31" s="52"/>
      <c r="U31" s="52"/>
      <c r="V31" s="52"/>
      <c r="W31" s="52"/>
    </row>
    <row r="32" spans="1:23" s="40" customFormat="1" x14ac:dyDescent="0.2">
      <c r="A32" s="53" t="s">
        <v>21</v>
      </c>
      <c r="B32" s="81">
        <v>100</v>
      </c>
      <c r="C32" s="54">
        <f>IF(AND(C31&lt;=100),100,0)</f>
        <v>100</v>
      </c>
      <c r="D32" s="54">
        <f t="shared" ref="D32:L32" si="18">IF(AND(D31&lt;=100),100,0)</f>
        <v>100</v>
      </c>
      <c r="E32" s="54">
        <f t="shared" si="18"/>
        <v>100</v>
      </c>
      <c r="F32" s="54">
        <f t="shared" si="18"/>
        <v>0</v>
      </c>
      <c r="G32" s="54">
        <f t="shared" si="18"/>
        <v>0</v>
      </c>
      <c r="H32" s="54">
        <f t="shared" si="18"/>
        <v>0</v>
      </c>
      <c r="I32" s="54">
        <f t="shared" si="18"/>
        <v>0</v>
      </c>
      <c r="J32" s="74">
        <f t="shared" si="18"/>
        <v>0</v>
      </c>
      <c r="K32" s="54">
        <f t="shared" si="18"/>
        <v>0</v>
      </c>
      <c r="L32" s="54">
        <f t="shared" si="18"/>
        <v>0</v>
      </c>
    </row>
    <row r="33" spans="1:23" s="40" customFormat="1" x14ac:dyDescent="0.2">
      <c r="A33" s="53" t="s">
        <v>22</v>
      </c>
      <c r="B33" s="82">
        <v>0.4</v>
      </c>
      <c r="C33" s="56">
        <f>IF(AND(C31&gt;=101),($B$33*C29),0)</f>
        <v>0</v>
      </c>
      <c r="D33" s="56">
        <f t="shared" ref="D33:L33" si="19">IF(AND(D31&gt;=101),($B$33*D29),0)</f>
        <v>0</v>
      </c>
      <c r="E33" s="56">
        <f t="shared" si="19"/>
        <v>0</v>
      </c>
      <c r="F33" s="56">
        <f t="shared" si="19"/>
        <v>131.92803917727721</v>
      </c>
      <c r="G33" s="56">
        <f t="shared" si="19"/>
        <v>164.9100489715965</v>
      </c>
      <c r="H33" s="56">
        <f t="shared" si="19"/>
        <v>197.89205876591581</v>
      </c>
      <c r="I33" s="56">
        <f t="shared" si="19"/>
        <v>230.87406856023509</v>
      </c>
      <c r="J33" s="56">
        <f t="shared" si="19"/>
        <v>247.36507345739474</v>
      </c>
      <c r="K33" s="56">
        <f t="shared" si="19"/>
        <v>263.85607835455443</v>
      </c>
      <c r="L33" s="56">
        <f t="shared" si="19"/>
        <v>296.83808814887368</v>
      </c>
      <c r="O33" s="47"/>
      <c r="P33" s="47"/>
      <c r="Q33" s="47"/>
      <c r="R33" s="47"/>
      <c r="S33" s="47"/>
      <c r="T33" s="47"/>
      <c r="U33" s="47"/>
      <c r="V33" s="47"/>
      <c r="W33" s="47"/>
    </row>
    <row r="34" spans="1:23" s="40" customFormat="1" x14ac:dyDescent="0.2">
      <c r="A34" s="36" t="s">
        <v>23</v>
      </c>
      <c r="B34" s="57"/>
      <c r="C34" s="58">
        <f>SUM(C32:C33)</f>
        <v>100</v>
      </c>
      <c r="D34" s="58">
        <f t="shared" ref="D34:L34" si="20">SUM(D32:D33)</f>
        <v>100</v>
      </c>
      <c r="E34" s="58">
        <f t="shared" si="20"/>
        <v>100</v>
      </c>
      <c r="F34" s="58">
        <f t="shared" si="20"/>
        <v>131.92803917727721</v>
      </c>
      <c r="G34" s="58">
        <f t="shared" si="20"/>
        <v>164.9100489715965</v>
      </c>
      <c r="H34" s="58">
        <f t="shared" si="20"/>
        <v>197.89205876591581</v>
      </c>
      <c r="I34" s="58">
        <f t="shared" si="20"/>
        <v>230.87406856023509</v>
      </c>
      <c r="J34" s="58">
        <f t="shared" si="20"/>
        <v>247.36507345739474</v>
      </c>
      <c r="K34" s="58">
        <f t="shared" si="20"/>
        <v>263.85607835455443</v>
      </c>
      <c r="L34" s="58">
        <f t="shared" si="20"/>
        <v>296.83808814887368</v>
      </c>
      <c r="P34" s="59"/>
    </row>
    <row r="35" spans="1:23" s="40" customFormat="1" x14ac:dyDescent="0.2">
      <c r="A35" s="60" t="s">
        <v>24</v>
      </c>
      <c r="B35" s="57"/>
      <c r="C35" s="61">
        <f>C34*$I$2</f>
        <v>1000</v>
      </c>
      <c r="D35" s="61">
        <f t="shared" ref="D35:L35" si="21">D34*$I$2</f>
        <v>1000</v>
      </c>
      <c r="E35" s="61">
        <f t="shared" si="21"/>
        <v>1000</v>
      </c>
      <c r="F35" s="61">
        <f t="shared" si="21"/>
        <v>1319.2803917727722</v>
      </c>
      <c r="G35" s="61">
        <f t="shared" si="21"/>
        <v>1649.1004897159651</v>
      </c>
      <c r="H35" s="61">
        <f t="shared" si="21"/>
        <v>1978.9205876591582</v>
      </c>
      <c r="I35" s="61">
        <f t="shared" si="21"/>
        <v>2308.7406856023508</v>
      </c>
      <c r="J35" s="61">
        <f t="shared" si="21"/>
        <v>2473.6507345739474</v>
      </c>
      <c r="K35" s="61">
        <f t="shared" si="21"/>
        <v>2638.5607835455444</v>
      </c>
      <c r="L35" s="61">
        <f t="shared" si="21"/>
        <v>2968.380881488737</v>
      </c>
      <c r="P35" s="59"/>
    </row>
    <row r="37" spans="1:23" s="40" customFormat="1" x14ac:dyDescent="0.2">
      <c r="A37" s="53" t="s">
        <v>25</v>
      </c>
      <c r="B37" s="82">
        <v>0.6</v>
      </c>
      <c r="C37" s="56">
        <f>IF(AND(C31&gt;=101),($B$37*C29),0)</f>
        <v>0</v>
      </c>
      <c r="D37" s="56">
        <f t="shared" ref="D37:L37" si="22">IF(AND(D31&gt;=101),($B$37*D29),0)</f>
        <v>0</v>
      </c>
      <c r="E37" s="56">
        <f t="shared" si="22"/>
        <v>0</v>
      </c>
      <c r="F37" s="56">
        <f t="shared" si="22"/>
        <v>197.89205876591578</v>
      </c>
      <c r="G37" s="56">
        <f t="shared" si="22"/>
        <v>247.36507345739471</v>
      </c>
      <c r="H37" s="56">
        <f t="shared" si="22"/>
        <v>296.83808814887368</v>
      </c>
      <c r="I37" s="56">
        <f t="shared" si="22"/>
        <v>346.31110284035259</v>
      </c>
      <c r="J37" s="56">
        <f t="shared" si="22"/>
        <v>371.04761018609207</v>
      </c>
      <c r="K37" s="56">
        <f t="shared" si="22"/>
        <v>395.78411753183155</v>
      </c>
      <c r="L37" s="56">
        <f t="shared" si="22"/>
        <v>445.25713222331046</v>
      </c>
    </row>
    <row r="38" spans="1:23" s="40" customFormat="1" x14ac:dyDescent="0.2">
      <c r="A38" s="53"/>
      <c r="B38" s="55"/>
      <c r="C38" s="62">
        <f>C29-C32</f>
        <v>-17.544975514201752</v>
      </c>
      <c r="D38" s="63">
        <f t="shared" ref="D38:H38" si="23">D29-D32</f>
        <v>64.910048971596495</v>
      </c>
      <c r="E38" s="63">
        <f t="shared" si="23"/>
        <v>147.36507345739474</v>
      </c>
      <c r="F38" s="63">
        <f t="shared" si="23"/>
        <v>329.82009794319299</v>
      </c>
      <c r="G38" s="63">
        <f t="shared" si="23"/>
        <v>412.27512242899121</v>
      </c>
      <c r="H38" s="63">
        <f t="shared" si="23"/>
        <v>494.73014691478949</v>
      </c>
      <c r="I38" s="63"/>
      <c r="J38" s="63"/>
      <c r="K38" s="63"/>
      <c r="L38" s="63"/>
    </row>
    <row r="39" spans="1:23" s="40" customFormat="1" x14ac:dyDescent="0.2">
      <c r="A39" s="53" t="s">
        <v>26</v>
      </c>
      <c r="B39" s="55"/>
      <c r="C39" s="64">
        <f>SUM(C37:C38)</f>
        <v>-17.544975514201752</v>
      </c>
      <c r="D39" s="56">
        <f>SUM(D37:D38)</f>
        <v>64.910048971596495</v>
      </c>
      <c r="E39" s="56">
        <f t="shared" ref="E39:L39" si="24">SUM(E37:E38)</f>
        <v>147.36507345739474</v>
      </c>
      <c r="F39" s="56">
        <f t="shared" si="24"/>
        <v>527.71215670910874</v>
      </c>
      <c r="G39" s="56">
        <f>SUM(G37:G38)</f>
        <v>659.64019588638598</v>
      </c>
      <c r="H39" s="56">
        <f t="shared" si="24"/>
        <v>791.56823506366322</v>
      </c>
      <c r="I39" s="56">
        <f>SUM(I37:I38)</f>
        <v>346.31110284035259</v>
      </c>
      <c r="J39" s="56">
        <f t="shared" si="24"/>
        <v>371.04761018609207</v>
      </c>
      <c r="K39" s="56">
        <f t="shared" si="24"/>
        <v>395.78411753183155</v>
      </c>
      <c r="L39" s="56">
        <f t="shared" si="24"/>
        <v>445.25713222331046</v>
      </c>
      <c r="O39" s="47"/>
      <c r="P39" s="47"/>
      <c r="Q39" s="47"/>
      <c r="R39" s="47"/>
      <c r="S39" s="47"/>
      <c r="T39" s="47"/>
      <c r="U39" s="47"/>
      <c r="V39" s="47"/>
      <c r="W39" s="47"/>
    </row>
    <row r="40" spans="1:23" s="40" customFormat="1" x14ac:dyDescent="0.2">
      <c r="A40" s="60" t="s">
        <v>27</v>
      </c>
      <c r="B40" s="65"/>
      <c r="C40" s="66">
        <f>C39*$I$2</f>
        <v>-175.44975514201752</v>
      </c>
      <c r="D40" s="61">
        <f>D39*$I$2</f>
        <v>649.10048971596495</v>
      </c>
      <c r="E40" s="61">
        <f>E39*$I$2</f>
        <v>1473.6507345739474</v>
      </c>
      <c r="F40" s="61">
        <f t="shared" ref="F40:L40" si="25">F39*$I$2</f>
        <v>5277.1215670910879</v>
      </c>
      <c r="G40" s="61">
        <f t="shared" si="25"/>
        <v>6596.4019588638603</v>
      </c>
      <c r="H40" s="61">
        <f t="shared" si="25"/>
        <v>7915.6823506366327</v>
      </c>
      <c r="I40" s="61">
        <f>I39*$I$2</f>
        <v>3463.1110284035258</v>
      </c>
      <c r="J40" s="61">
        <f t="shared" si="25"/>
        <v>3710.4761018609206</v>
      </c>
      <c r="K40" s="61">
        <f t="shared" si="25"/>
        <v>3957.8411753183154</v>
      </c>
      <c r="L40" s="61">
        <f t="shared" si="25"/>
        <v>4452.5713222331051</v>
      </c>
      <c r="O40" s="47"/>
      <c r="P40" s="47"/>
      <c r="Q40" s="47"/>
      <c r="R40" s="47"/>
      <c r="S40" s="47"/>
      <c r="T40" s="47"/>
      <c r="U40" s="47"/>
      <c r="V40" s="47"/>
      <c r="W40" s="47"/>
    </row>
    <row r="41" spans="1:23" s="32" customFormat="1" x14ac:dyDescent="0.2">
      <c r="A41" s="31"/>
      <c r="B41" s="31"/>
    </row>
    <row r="42" spans="1:23" s="38" customFormat="1" x14ac:dyDescent="0.2">
      <c r="A42" s="100" t="s">
        <v>28</v>
      </c>
      <c r="B42" s="101">
        <v>1000</v>
      </c>
      <c r="C42" s="34">
        <f>$B$42+C35</f>
        <v>2000</v>
      </c>
      <c r="D42" s="34">
        <f t="shared" ref="D42:L42" si="26">1000+D35</f>
        <v>2000</v>
      </c>
      <c r="E42" s="34">
        <f t="shared" si="26"/>
        <v>2000</v>
      </c>
      <c r="F42" s="34">
        <f t="shared" si="26"/>
        <v>2319.2803917727724</v>
      </c>
      <c r="G42" s="34">
        <f t="shared" si="26"/>
        <v>2649.1004897159651</v>
      </c>
      <c r="H42" s="34">
        <f t="shared" si="26"/>
        <v>2978.9205876591582</v>
      </c>
      <c r="I42" s="34">
        <f t="shared" si="26"/>
        <v>3308.7406856023508</v>
      </c>
      <c r="J42" s="34">
        <f t="shared" si="26"/>
        <v>3473.6507345739474</v>
      </c>
      <c r="K42" s="34">
        <f t="shared" si="26"/>
        <v>3638.5607835455444</v>
      </c>
      <c r="L42" s="34">
        <f t="shared" si="26"/>
        <v>3968.380881488737</v>
      </c>
      <c r="S42" s="48"/>
    </row>
    <row r="43" spans="1:23" s="32" customFormat="1" x14ac:dyDescent="0.2">
      <c r="A43" s="31"/>
      <c r="B43" s="31"/>
    </row>
    <row r="44" spans="1:23" s="32" customFormat="1" x14ac:dyDescent="0.2">
      <c r="A44" s="67" t="s">
        <v>29</v>
      </c>
      <c r="B44" s="67"/>
      <c r="C44" s="68">
        <f t="shared" ref="C44:L44" si="27">C17/C10</f>
        <v>100</v>
      </c>
      <c r="D44" s="68">
        <f t="shared" si="27"/>
        <v>200</v>
      </c>
      <c r="E44" s="68">
        <f t="shared" si="27"/>
        <v>300</v>
      </c>
      <c r="F44" s="68">
        <f t="shared" si="27"/>
        <v>400</v>
      </c>
      <c r="G44" s="68">
        <f t="shared" si="27"/>
        <v>500</v>
      </c>
      <c r="H44" s="68">
        <f t="shared" si="27"/>
        <v>600</v>
      </c>
      <c r="I44" s="68">
        <f t="shared" si="27"/>
        <v>700</v>
      </c>
      <c r="J44" s="68">
        <f t="shared" si="27"/>
        <v>750</v>
      </c>
      <c r="K44" s="68">
        <f t="shared" si="27"/>
        <v>800</v>
      </c>
      <c r="L44" s="68">
        <f t="shared" si="27"/>
        <v>900</v>
      </c>
    </row>
    <row r="45" spans="1:23" s="32" customFormat="1" x14ac:dyDescent="0.2">
      <c r="A45" s="67" t="s">
        <v>30</v>
      </c>
      <c r="B45" s="67"/>
      <c r="C45" s="69">
        <f t="shared" ref="C45:L45" si="28">C15/C10</f>
        <v>10</v>
      </c>
      <c r="D45" s="69">
        <f t="shared" si="28"/>
        <v>20</v>
      </c>
      <c r="E45" s="69">
        <f t="shared" si="28"/>
        <v>30</v>
      </c>
      <c r="F45" s="69">
        <f t="shared" si="28"/>
        <v>40</v>
      </c>
      <c r="G45" s="69">
        <f t="shared" si="28"/>
        <v>50</v>
      </c>
      <c r="H45" s="70">
        <f t="shared" si="28"/>
        <v>60</v>
      </c>
      <c r="I45" s="70">
        <f t="shared" si="28"/>
        <v>70</v>
      </c>
      <c r="J45" s="70">
        <f t="shared" si="28"/>
        <v>75</v>
      </c>
      <c r="K45" s="69">
        <f t="shared" si="28"/>
        <v>80</v>
      </c>
      <c r="L45" s="69">
        <f t="shared" si="28"/>
        <v>90</v>
      </c>
    </row>
    <row r="46" spans="1:23" s="32" customFormat="1" x14ac:dyDescent="0.2">
      <c r="A46" s="31"/>
      <c r="B46" s="31"/>
    </row>
    <row r="47" spans="1:23" ht="15" x14ac:dyDescent="0.2">
      <c r="A47" s="89" t="s">
        <v>31</v>
      </c>
      <c r="B47" s="89"/>
      <c r="C47" s="71">
        <f>C40-C42</f>
        <v>-2175.4497551420177</v>
      </c>
      <c r="D47" s="71">
        <f t="shared" ref="D47:L47" si="29">D40-D42</f>
        <v>-1350.8995102840349</v>
      </c>
      <c r="E47" s="71">
        <f t="shared" si="29"/>
        <v>-526.34926542605263</v>
      </c>
      <c r="F47" s="71">
        <f t="shared" si="29"/>
        <v>2957.8411753183154</v>
      </c>
      <c r="G47" s="71">
        <f t="shared" si="29"/>
        <v>3947.3014691478952</v>
      </c>
      <c r="H47" s="71">
        <f t="shared" si="29"/>
        <v>4936.7617629774741</v>
      </c>
      <c r="I47" s="71">
        <f t="shared" si="29"/>
        <v>154.37034280117496</v>
      </c>
      <c r="J47" s="71">
        <f t="shared" si="29"/>
        <v>236.82536728697323</v>
      </c>
      <c r="K47" s="71">
        <f t="shared" si="29"/>
        <v>319.28039177277105</v>
      </c>
      <c r="L47" s="71">
        <f t="shared" si="29"/>
        <v>484.19044074436806</v>
      </c>
    </row>
    <row r="52" spans="3:5" x14ac:dyDescent="0.2">
      <c r="C52" s="72"/>
      <c r="D52" s="72"/>
    </row>
    <row r="53" spans="3:5" x14ac:dyDescent="0.2">
      <c r="C53" s="72"/>
    </row>
    <row r="54" spans="3:5" x14ac:dyDescent="0.2">
      <c r="C54" s="72"/>
    </row>
    <row r="55" spans="3:5" x14ac:dyDescent="0.2">
      <c r="C55" s="73"/>
    </row>
    <row r="56" spans="3:5" x14ac:dyDescent="0.2">
      <c r="C56" s="72"/>
    </row>
    <row r="57" spans="3:5" x14ac:dyDescent="0.2">
      <c r="C57" s="72"/>
      <c r="E57" s="72"/>
    </row>
    <row r="58" spans="3:5" x14ac:dyDescent="0.2">
      <c r="C58" s="72"/>
    </row>
    <row r="59" spans="3:5" x14ac:dyDescent="0.2">
      <c r="C59" s="72"/>
    </row>
    <row r="60" spans="3:5" x14ac:dyDescent="0.2">
      <c r="C60" s="72"/>
    </row>
    <row r="61" spans="3:5" x14ac:dyDescent="0.2">
      <c r="C61" s="72"/>
    </row>
  </sheetData>
  <mergeCells count="11">
    <mergeCell ref="A47:B47"/>
    <mergeCell ref="D3:D7"/>
    <mergeCell ref="E3:E7"/>
    <mergeCell ref="A10:B10"/>
    <mergeCell ref="A11:B11"/>
    <mergeCell ref="A12:B12"/>
    <mergeCell ref="A14:B14"/>
    <mergeCell ref="A15:B15"/>
    <mergeCell ref="A17:B17"/>
    <mergeCell ref="A19:B19"/>
    <mergeCell ref="A28:B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Rebecca Barnacott</dc:creator>
  <cp:lastModifiedBy>Rebecca Barnacott</cp:lastModifiedBy>
  <dcterms:created xsi:type="dcterms:W3CDTF">2018-05-02T16:03:40Z</dcterms:created>
  <dcterms:modified xsi:type="dcterms:W3CDTF">2018-05-02T16:16:48Z</dcterms:modified>
</cp:coreProperties>
</file>