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3"/>
  <workbookPr defaultThemeVersion="166925"/>
  <mc:AlternateContent xmlns:mc="http://schemas.openxmlformats.org/markup-compatibility/2006">
    <mc:Choice Requires="x15">
      <x15ac:absPath xmlns:x15ac="http://schemas.microsoft.com/office/spreadsheetml/2010/11/ac" url="G:\Excel documents\"/>
    </mc:Choice>
  </mc:AlternateContent>
  <xr:revisionPtr revIDLastSave="0" documentId="13_ncr:1_{00CA0A7F-F568-4FDC-95C1-74706C5761D7}" xr6:coauthVersionLast="36" xr6:coauthVersionMax="43" xr10:uidLastSave="{00000000-0000-0000-0000-000000000000}"/>
  <bookViews>
    <workbookView xWindow="-120" yWindow="-120" windowWidth="19440" windowHeight="15000" activeTab="1" xr2:uid="{F315CC17-5658-4DFF-BCEA-5FF26304CD23}"/>
  </bookViews>
  <sheets>
    <sheet name="CAS 1" sheetId="1" r:id="rId1"/>
    <sheet name="CAS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9" i="2" l="1"/>
  <c r="C19" i="2"/>
  <c r="D13" i="2"/>
  <c r="H13" i="2" s="1"/>
  <c r="C13" i="2"/>
  <c r="D49" i="1"/>
  <c r="C19" i="1"/>
  <c r="C13" i="1"/>
  <c r="D13" i="1" s="1"/>
  <c r="H13" i="1" s="1"/>
  <c r="I13" i="1" s="1"/>
  <c r="B18" i="2" l="1"/>
  <c r="I13" i="2"/>
  <c r="E19" i="2"/>
  <c r="C20" i="2"/>
  <c r="B18" i="1"/>
  <c r="C20" i="1"/>
  <c r="E20" i="2" l="1"/>
  <c r="H20" i="2" s="1"/>
  <c r="C21" i="2"/>
  <c r="H19" i="2"/>
  <c r="F19" i="2"/>
  <c r="E19" i="1"/>
  <c r="E20" i="1" s="1"/>
  <c r="H20" i="1" s="1"/>
  <c r="C21" i="1"/>
  <c r="F20" i="2" l="1"/>
  <c r="G20" i="2" s="1"/>
  <c r="I20" i="2" s="1"/>
  <c r="C22" i="2"/>
  <c r="E21" i="2"/>
  <c r="G19" i="2"/>
  <c r="C22" i="1"/>
  <c r="E21" i="1"/>
  <c r="H21" i="1" s="1"/>
  <c r="F19" i="1"/>
  <c r="F20" i="1"/>
  <c r="H19" i="1"/>
  <c r="I19" i="2" l="1"/>
  <c r="E22" i="2"/>
  <c r="H22" i="2" s="1"/>
  <c r="C23" i="2"/>
  <c r="H21" i="2"/>
  <c r="F21" i="2"/>
  <c r="G19" i="1"/>
  <c r="I19" i="1" s="1"/>
  <c r="F21" i="1"/>
  <c r="C23" i="1"/>
  <c r="E22" i="1"/>
  <c r="H22" i="1" s="1"/>
  <c r="G20" i="1"/>
  <c r="I20" i="1" s="1"/>
  <c r="F22" i="2" l="1"/>
  <c r="G22" i="2" s="1"/>
  <c r="I22" i="2" s="1"/>
  <c r="G21" i="2"/>
  <c r="I21" i="2" s="1"/>
  <c r="C24" i="2"/>
  <c r="E23" i="2"/>
  <c r="F22" i="1"/>
  <c r="C24" i="1"/>
  <c r="E23" i="1"/>
  <c r="F23" i="1" s="1"/>
  <c r="G21" i="1"/>
  <c r="I21" i="1" s="1"/>
  <c r="F23" i="2" l="1"/>
  <c r="E24" i="2"/>
  <c r="F24" i="2" s="1"/>
  <c r="C25" i="2"/>
  <c r="H23" i="2"/>
  <c r="G23" i="1"/>
  <c r="I23" i="1" s="1"/>
  <c r="H23" i="1"/>
  <c r="G22" i="1"/>
  <c r="I22" i="1" s="1"/>
  <c r="C25" i="1"/>
  <c r="E24" i="1"/>
  <c r="F24" i="1" s="1"/>
  <c r="H24" i="2" l="1"/>
  <c r="C26" i="2"/>
  <c r="E25" i="2"/>
  <c r="H25" i="2" s="1"/>
  <c r="G23" i="2"/>
  <c r="G24" i="2"/>
  <c r="I24" i="2" s="1"/>
  <c r="H24" i="1"/>
  <c r="G24" i="1"/>
  <c r="C26" i="1"/>
  <c r="E25" i="1"/>
  <c r="F25" i="2" l="1"/>
  <c r="E26" i="2"/>
  <c r="F26" i="2" s="1"/>
  <c r="C27" i="2"/>
  <c r="I23" i="2"/>
  <c r="F25" i="1"/>
  <c r="I24" i="1"/>
  <c r="C27" i="1"/>
  <c r="E26" i="1"/>
  <c r="H26" i="1" s="1"/>
  <c r="H25" i="1"/>
  <c r="H26" i="2" l="1"/>
  <c r="G26" i="2"/>
  <c r="I26" i="2" s="1"/>
  <c r="G25" i="2"/>
  <c r="I25" i="2"/>
  <c r="C28" i="2"/>
  <c r="E27" i="2"/>
  <c r="H27" i="2" s="1"/>
  <c r="F26" i="1"/>
  <c r="G26" i="1" s="1"/>
  <c r="I26" i="1" s="1"/>
  <c r="G25" i="1"/>
  <c r="I25" i="1" s="1"/>
  <c r="C28" i="1"/>
  <c r="E27" i="1"/>
  <c r="F27" i="1" s="1"/>
  <c r="F27" i="2" l="1"/>
  <c r="G27" i="2" s="1"/>
  <c r="I27" i="2" s="1"/>
  <c r="E28" i="2"/>
  <c r="F28" i="2" s="1"/>
  <c r="C29" i="2"/>
  <c r="G27" i="1"/>
  <c r="I27" i="1" s="1"/>
  <c r="H27" i="1"/>
  <c r="C29" i="1"/>
  <c r="E28" i="1"/>
  <c r="F28" i="1" s="1"/>
  <c r="H28" i="2" l="1"/>
  <c r="C30" i="2"/>
  <c r="E29" i="2"/>
  <c r="H29" i="2" s="1"/>
  <c r="G28" i="2"/>
  <c r="I28" i="2" s="1"/>
  <c r="G28" i="1"/>
  <c r="I28" i="1" s="1"/>
  <c r="C30" i="1"/>
  <c r="E29" i="1"/>
  <c r="F29" i="1" s="1"/>
  <c r="H28" i="1"/>
  <c r="F29" i="2" l="1"/>
  <c r="E30" i="2"/>
  <c r="H30" i="2" s="1"/>
  <c r="C31" i="2"/>
  <c r="G29" i="1"/>
  <c r="I29" i="1" s="1"/>
  <c r="H29" i="1"/>
  <c r="C31" i="1"/>
  <c r="E30" i="1"/>
  <c r="F30" i="1" s="1"/>
  <c r="F30" i="2" l="1"/>
  <c r="G30" i="2" s="1"/>
  <c r="G29" i="2"/>
  <c r="I29" i="2" s="1"/>
  <c r="C32" i="2"/>
  <c r="E31" i="2"/>
  <c r="H31" i="2" s="1"/>
  <c r="H30" i="1"/>
  <c r="G30" i="1"/>
  <c r="I30" i="1" s="1"/>
  <c r="C32" i="1"/>
  <c r="E31" i="1"/>
  <c r="F31" i="1" s="1"/>
  <c r="I30" i="2" l="1"/>
  <c r="F31" i="2"/>
  <c r="G31" i="2" s="1"/>
  <c r="I31" i="2" s="1"/>
  <c r="E32" i="2"/>
  <c r="F32" i="2" s="1"/>
  <c r="G32" i="2" s="1"/>
  <c r="I32" i="2" s="1"/>
  <c r="C33" i="2"/>
  <c r="G31" i="1"/>
  <c r="I31" i="1" s="1"/>
  <c r="C33" i="1"/>
  <c r="E32" i="1"/>
  <c r="H32" i="1" s="1"/>
  <c r="H31" i="1"/>
  <c r="H32" i="2" l="1"/>
  <c r="C34" i="2"/>
  <c r="E33" i="2"/>
  <c r="F33" i="2" s="1"/>
  <c r="F32" i="1"/>
  <c r="C34" i="1"/>
  <c r="E33" i="1"/>
  <c r="H33" i="1" s="1"/>
  <c r="H33" i="2" l="1"/>
  <c r="G33" i="2"/>
  <c r="I33" i="2" s="1"/>
  <c r="E34" i="2"/>
  <c r="F34" i="2" s="1"/>
  <c r="C35" i="2"/>
  <c r="F33" i="1"/>
  <c r="C35" i="1"/>
  <c r="E34" i="1"/>
  <c r="F34" i="1" s="1"/>
  <c r="G32" i="1"/>
  <c r="I32" i="1" s="1"/>
  <c r="H34" i="2" l="1"/>
  <c r="G34" i="2"/>
  <c r="I34" i="2" s="1"/>
  <c r="C36" i="2"/>
  <c r="E35" i="2"/>
  <c r="H35" i="2" s="1"/>
  <c r="G34" i="1"/>
  <c r="I34" i="1"/>
  <c r="H34" i="1"/>
  <c r="C36" i="1"/>
  <c r="E35" i="1"/>
  <c r="F35" i="1" s="1"/>
  <c r="G33" i="1"/>
  <c r="I33" i="1" s="1"/>
  <c r="F35" i="2" l="1"/>
  <c r="G35" i="2" s="1"/>
  <c r="I35" i="2" s="1"/>
  <c r="E36" i="2"/>
  <c r="H36" i="2" s="1"/>
  <c r="C37" i="2"/>
  <c r="G35" i="1"/>
  <c r="I35" i="1" s="1"/>
  <c r="H35" i="1"/>
  <c r="C37" i="1"/>
  <c r="E36" i="1"/>
  <c r="F36" i="1" s="1"/>
  <c r="F36" i="2" l="1"/>
  <c r="G36" i="2" s="1"/>
  <c r="I36" i="2" s="1"/>
  <c r="C38" i="2"/>
  <c r="E37" i="2"/>
  <c r="H37" i="2" s="1"/>
  <c r="G36" i="1"/>
  <c r="I36" i="1" s="1"/>
  <c r="C38" i="1"/>
  <c r="E37" i="1"/>
  <c r="F37" i="1" s="1"/>
  <c r="H36" i="1"/>
  <c r="F37" i="2" l="1"/>
  <c r="E38" i="2"/>
  <c r="H38" i="2" s="1"/>
  <c r="C39" i="2"/>
  <c r="G37" i="1"/>
  <c r="I37" i="1" s="1"/>
  <c r="H37" i="1"/>
  <c r="C39" i="1"/>
  <c r="E38" i="1"/>
  <c r="F38" i="1" s="1"/>
  <c r="F38" i="2" l="1"/>
  <c r="G38" i="2" s="1"/>
  <c r="G37" i="2"/>
  <c r="I37" i="2" s="1"/>
  <c r="G39" i="2"/>
  <c r="C40" i="2"/>
  <c r="F39" i="2"/>
  <c r="I39" i="2"/>
  <c r="H39" i="2"/>
  <c r="E39" i="2"/>
  <c r="H38" i="1"/>
  <c r="G38" i="1"/>
  <c r="I38" i="1" s="1"/>
  <c r="C40" i="1"/>
  <c r="E39" i="1"/>
  <c r="F39" i="1" s="1"/>
  <c r="I38" i="2" l="1"/>
  <c r="G39" i="1"/>
  <c r="I39" i="1"/>
  <c r="H39" i="1"/>
  <c r="I40" i="2"/>
  <c r="E40" i="2"/>
  <c r="H40" i="2"/>
  <c r="C41" i="2"/>
  <c r="G40" i="2"/>
  <c r="F40" i="2"/>
  <c r="C41" i="1"/>
  <c r="E40" i="1"/>
  <c r="F40" i="1" s="1"/>
  <c r="G40" i="1" l="1"/>
  <c r="I40" i="1"/>
  <c r="H40" i="1"/>
  <c r="G41" i="2"/>
  <c r="C42" i="2"/>
  <c r="F41" i="2"/>
  <c r="E41" i="2"/>
  <c r="I41" i="2"/>
  <c r="H41" i="2"/>
  <c r="C42" i="1"/>
  <c r="F41" i="1"/>
  <c r="E41" i="1"/>
  <c r="H41" i="1" s="1"/>
  <c r="G41" i="1" l="1"/>
  <c r="I41" i="1" s="1"/>
  <c r="I42" i="2"/>
  <c r="E42" i="2"/>
  <c r="H42" i="2"/>
  <c r="G42" i="2"/>
  <c r="F42" i="2"/>
  <c r="C43" i="2"/>
  <c r="C43" i="1"/>
  <c r="F42" i="1"/>
  <c r="G42" i="1" s="1"/>
  <c r="I42" i="1" s="1"/>
  <c r="E42" i="1"/>
  <c r="H42" i="1" s="1"/>
  <c r="G43" i="2" l="1"/>
  <c r="C44" i="2"/>
  <c r="F43" i="2"/>
  <c r="I43" i="2"/>
  <c r="H43" i="2"/>
  <c r="E43" i="2"/>
  <c r="C44" i="1"/>
  <c r="E43" i="1"/>
  <c r="F43" i="1" s="1"/>
  <c r="G43" i="1" l="1"/>
  <c r="I43" i="1" s="1"/>
  <c r="H43" i="1"/>
  <c r="I44" i="2"/>
  <c r="E44" i="2"/>
  <c r="H44" i="2"/>
  <c r="C45" i="2"/>
  <c r="G44" i="2"/>
  <c r="F44" i="2"/>
  <c r="C45" i="1"/>
  <c r="E44" i="1"/>
  <c r="F44" i="1" s="1"/>
  <c r="G44" i="1" l="1"/>
  <c r="I44" i="1"/>
  <c r="H44" i="1"/>
  <c r="G45" i="2"/>
  <c r="C46" i="2"/>
  <c r="F45" i="2"/>
  <c r="E45" i="2"/>
  <c r="I45" i="2"/>
  <c r="H45" i="2"/>
  <c r="C46" i="1"/>
  <c r="F45" i="1"/>
  <c r="E45" i="1"/>
  <c r="H45" i="1" s="1"/>
  <c r="G45" i="1" l="1"/>
  <c r="I45" i="1" s="1"/>
  <c r="I46" i="2"/>
  <c r="E46" i="2"/>
  <c r="H46" i="2"/>
  <c r="G46" i="2"/>
  <c r="F46" i="2"/>
  <c r="C47" i="2"/>
  <c r="C47" i="1"/>
  <c r="H46" i="1"/>
  <c r="E46" i="1"/>
  <c r="F46" i="1" s="1"/>
  <c r="G46" i="1" l="1"/>
  <c r="I46" i="1" s="1"/>
  <c r="G47" i="2"/>
  <c r="C48" i="2"/>
  <c r="F47" i="2"/>
  <c r="I47" i="2"/>
  <c r="H47" i="2"/>
  <c r="E47" i="2"/>
  <c r="C48" i="1"/>
  <c r="E47" i="1"/>
  <c r="H47" i="1" s="1"/>
  <c r="F47" i="1" l="1"/>
  <c r="I48" i="2"/>
  <c r="I49" i="2" s="1"/>
  <c r="E48" i="2"/>
  <c r="E49" i="2" s="1"/>
  <c r="H48" i="2"/>
  <c r="H49" i="2" s="1"/>
  <c r="G48" i="2"/>
  <c r="G49" i="2" s="1"/>
  <c r="F48" i="2"/>
  <c r="F49" i="2" s="1"/>
  <c r="E48" i="1"/>
  <c r="E49" i="1" s="1"/>
  <c r="F48" i="1" l="1"/>
  <c r="H48" i="1"/>
  <c r="H49" i="1" s="1"/>
  <c r="G47" i="1"/>
  <c r="I47" i="1" s="1"/>
  <c r="F49" i="1" l="1"/>
  <c r="G48" i="1"/>
  <c r="G49" i="1" s="1"/>
  <c r="I48" i="1" l="1"/>
  <c r="I4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tc={A0D27556-90A1-4FA1-9CB8-6EF6EA3964AA}</author>
  </authors>
  <commentList>
    <comment ref="D19" authorId="0" shapeId="0" xr:uid="{A0D27556-90A1-4FA1-9CB8-6EF6EA3964AA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Pas plus que 15 % par année, du montant de l'hypothèque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tc={625CC528-023C-49B3-8F18-C1648948ED78}</author>
  </authors>
  <commentList>
    <comment ref="D19" authorId="0" shapeId="0" xr:uid="{625CC528-023C-49B3-8F18-C1648948ED78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Pas plus que 15 % par année, du montant de l'hypothèque</t>
        </r>
      </text>
    </comment>
  </commentList>
</comments>
</file>

<file path=xl/sharedStrings.xml><?xml version="1.0" encoding="utf-8"?>
<sst xmlns="http://schemas.openxmlformats.org/spreadsheetml/2006/main" count="36" uniqueCount="18">
  <si>
    <t>Prix d'achat de la propriété</t>
  </si>
  <si>
    <t>Mise de fond</t>
  </si>
  <si>
    <t>Montant de l'hypothèque</t>
  </si>
  <si>
    <t xml:space="preserve">Amort. prévu, max. 30 ans </t>
  </si>
  <si>
    <t xml:space="preserve">Taux (%) </t>
  </si>
  <si>
    <t xml:space="preserve">Paiement mensuel  </t>
  </si>
  <si>
    <t>AMORTISSEMENT AVEC PAIEMENT MENSUEL</t>
  </si>
  <si>
    <t xml:space="preserve">Paiement mensuel </t>
  </si>
  <si>
    <t xml:space="preserve">Forfaitaire après dernier paiement de l'année ... </t>
  </si>
  <si>
    <t>Solde après forfaitaire année no  …</t>
  </si>
  <si>
    <t>Intérêts pour l'année no …</t>
  </si>
  <si>
    <t>Cap. remb. année no ...</t>
  </si>
  <si>
    <t xml:space="preserve">Nombre d'années qui reste </t>
  </si>
  <si>
    <t>Capital + Intérêts</t>
  </si>
  <si>
    <t>No</t>
  </si>
  <si>
    <t>Sommaire de fin de terme</t>
  </si>
  <si>
    <t>TOTAL (Capital + Intérêts)</t>
  </si>
  <si>
    <t xml:space="preserve"> Terme en années: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</si>
</sst>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$&quot;_);\(#,##0.00\ &quot;$&quot;\)"/>
    <numFmt numFmtId="8" formatCode="#,##0.00\ &quot;$&quot;_);[Red]\(#,##0.00\ &quot;$&quot;\)"/>
    <numFmt numFmtId="164" formatCode="_-* #,##0.00\ &quot;€&quot;_-;\-* #,##0.00\ &quot;€&quot;_-;_-* &quot;-&quot;??\ &quot;€&quot;_-;_-@_-"/>
    <numFmt numFmtId="165" formatCode="#,##0.00\ &quot;$&quot;"/>
    <numFmt numFmtId="166" formatCode="#,##0.00;[Red]#,##0.00"/>
    <numFmt numFmtId="167" formatCode="#,##0.00\ _);[Red]\(#,##0.00\ \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2">
    <xf numFmtId="0" fontId="0" fillId="0" borderId="0" xfId="0"/>
    <xf numFmtId="10" fontId="0" fillId="5" borderId="2" xfId="0" applyNumberFormat="1" applyFill="1" applyBorder="1" applyAlignment="1" applyProtection="1">
      <alignment horizontal="center"/>
      <protection locked="0"/>
    </xf>
    <xf numFmtId="165" fontId="0" fillId="5" borderId="2" xfId="0" applyNumberFormat="1" applyFill="1" applyBorder="1" applyAlignment="1" applyProtection="1">
      <alignment horizontal="center"/>
    </xf>
    <xf numFmtId="165" fontId="0" fillId="0" borderId="2" xfId="0" applyNumberFormat="1" applyFill="1" applyBorder="1" applyAlignment="1" applyProtection="1">
      <alignment horizontal="center"/>
    </xf>
    <xf numFmtId="0" fontId="0" fillId="5" borderId="2" xfId="0" applyFill="1" applyBorder="1" applyAlignment="1" applyProtection="1">
      <alignment horizontal="center"/>
      <protection locked="0"/>
    </xf>
    <xf numFmtId="8" fontId="0" fillId="0" borderId="2" xfId="0" applyNumberFormat="1" applyFill="1" applyBorder="1" applyAlignment="1" applyProtection="1">
      <alignment horizontal="center"/>
      <protection hidden="1"/>
    </xf>
    <xf numFmtId="8" fontId="0" fillId="0" borderId="2" xfId="0" applyNumberFormat="1" applyFill="1" applyBorder="1" applyAlignment="1" applyProtection="1">
      <alignment horizontal="center" vertical="center"/>
      <protection hidden="1"/>
    </xf>
    <xf numFmtId="0" fontId="3" fillId="2" borderId="7" xfId="0" applyFont="1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7" xfId="0" applyBorder="1" applyProtection="1">
      <protection hidden="1"/>
    </xf>
    <xf numFmtId="0" fontId="0" fillId="0" borderId="4" xfId="0" applyBorder="1" applyProtection="1">
      <protection hidden="1"/>
    </xf>
    <xf numFmtId="8" fontId="0" fillId="0" borderId="0" xfId="0" applyNumberFormat="1" applyFill="1" applyBorder="1" applyAlignment="1" applyProtection="1">
      <alignment horizontal="center" vertical="center"/>
      <protection hidden="1"/>
    </xf>
    <xf numFmtId="0" fontId="0" fillId="2" borderId="2" xfId="0" applyNumberFormat="1" applyFill="1" applyBorder="1" applyAlignment="1" applyProtection="1">
      <alignment horizontal="center" vertical="center" wrapText="1"/>
      <protection hidden="1"/>
    </xf>
    <xf numFmtId="7" fontId="0" fillId="5" borderId="2" xfId="1" applyNumberFormat="1" applyFont="1" applyFill="1" applyBorder="1" applyAlignment="1" applyProtection="1">
      <alignment horizontal="center" vertical="center"/>
      <protection locked="0"/>
    </xf>
    <xf numFmtId="165" fontId="0" fillId="0" borderId="2" xfId="0" applyNumberFormat="1" applyFill="1" applyBorder="1" applyAlignment="1" applyProtection="1">
      <alignment horizontal="center"/>
      <protection hidden="1"/>
    </xf>
    <xf numFmtId="165" fontId="0" fillId="0" borderId="2" xfId="1" applyNumberFormat="1" applyFont="1" applyBorder="1" applyAlignment="1" applyProtection="1">
      <alignment horizontal="center"/>
      <protection hidden="1"/>
    </xf>
    <xf numFmtId="2" fontId="0" fillId="0" borderId="2" xfId="0" applyNumberForma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alignment horizontal="center" vertical="center" wrapText="1"/>
      <protection hidden="1"/>
    </xf>
    <xf numFmtId="7" fontId="0" fillId="5" borderId="2" xfId="1" applyNumberFormat="1" applyFont="1" applyFill="1" applyBorder="1" applyAlignment="1" applyProtection="1">
      <alignment horizontal="center"/>
      <protection locked="0"/>
    </xf>
    <xf numFmtId="165" fontId="0" fillId="0" borderId="0" xfId="0" applyNumberFormat="1" applyFill="1" applyBorder="1" applyAlignment="1" applyProtection="1">
      <alignment horizontal="center"/>
      <protection hidden="1"/>
    </xf>
    <xf numFmtId="7" fontId="0" fillId="5" borderId="1" xfId="1" applyNumberFormat="1" applyFont="1" applyFill="1" applyBorder="1" applyAlignment="1" applyProtection="1">
      <alignment horizontal="center"/>
      <protection locked="0"/>
    </xf>
    <xf numFmtId="165" fontId="3" fillId="0" borderId="2" xfId="0" applyNumberFormat="1" applyFont="1" applyFill="1" applyBorder="1" applyAlignment="1" applyProtection="1">
      <alignment horizontal="center"/>
      <protection hidden="1"/>
    </xf>
    <xf numFmtId="8" fontId="2" fillId="0" borderId="2" xfId="0" applyNumberFormat="1" applyFont="1" applyFill="1" applyBorder="1" applyAlignment="1" applyProtection="1">
      <alignment horizontal="center"/>
      <protection hidden="1"/>
    </xf>
    <xf numFmtId="0" fontId="3" fillId="2" borderId="8" xfId="0" applyFont="1" applyFill="1" applyBorder="1" applyAlignment="1" applyProtection="1">
      <protection hidden="1"/>
    </xf>
    <xf numFmtId="0" fontId="3" fillId="2" borderId="9" xfId="0" applyFont="1" applyFill="1" applyBorder="1" applyAlignment="1" applyProtection="1">
      <protection hidden="1"/>
    </xf>
    <xf numFmtId="166" fontId="0" fillId="0" borderId="0" xfId="0" applyNumberFormat="1"/>
    <xf numFmtId="4" fontId="0" fillId="0" borderId="0" xfId="0" applyNumberFormat="1"/>
    <xf numFmtId="165" fontId="0" fillId="0" borderId="0" xfId="0" applyNumberFormat="1"/>
    <xf numFmtId="167" fontId="0" fillId="0" borderId="2" xfId="0" applyNumberForma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3" fillId="3" borderId="3" xfId="0" applyFont="1" applyFill="1" applyBorder="1" applyAlignment="1" applyProtection="1">
      <alignment horizontal="center" vertical="center" wrapText="1"/>
      <protection hidden="1"/>
    </xf>
    <xf numFmtId="0" fontId="3" fillId="3" borderId="4" xfId="0" applyFont="1" applyFill="1" applyBorder="1" applyAlignment="1" applyProtection="1">
      <alignment horizontal="center" vertical="center" wrapText="1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4" borderId="3" xfId="0" applyFont="1" applyFill="1" applyBorder="1" applyAlignment="1" applyProtection="1">
      <alignment horizontal="center" vertical="center" wrapText="1"/>
      <protection hidden="1"/>
    </xf>
    <xf numFmtId="0" fontId="3" fillId="4" borderId="4" xfId="0" applyFont="1" applyFill="1" applyBorder="1" applyAlignment="1" applyProtection="1">
      <alignment horizontal="center" vertical="center" wrapText="1"/>
      <protection hidden="1"/>
    </xf>
    <xf numFmtId="165" fontId="0" fillId="3" borderId="5" xfId="0" applyNumberFormat="1" applyFill="1" applyBorder="1" applyAlignment="1" applyProtection="1">
      <alignment horizontal="center"/>
      <protection hidden="1"/>
    </xf>
    <xf numFmtId="165" fontId="0" fillId="3" borderId="6" xfId="0" applyNumberFormat="1" applyFill="1" applyBorder="1" applyAlignment="1" applyProtection="1">
      <alignment horizontal="center"/>
      <protection hidden="1"/>
    </xf>
    <xf numFmtId="0" fontId="3" fillId="3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0" fontId="3" fillId="2" borderId="4" xfId="0" applyFont="1" applyFill="1" applyBorder="1" applyAlignment="1" applyProtection="1">
      <alignment horizontal="center" vertical="center" wrapText="1"/>
      <protection hidden="1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131885</xdr:colOff>
      <xdr:row>39</xdr:row>
      <xdr:rowOff>124557</xdr:rowOff>
    </xdr:from>
    <xdr:to>
      <xdr:col>8</xdr:col>
      <xdr:colOff>703384</xdr:colOff>
      <xdr:row>47</xdr:row>
      <xdr:rowOff>102577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0CE56B6-7C6B-43DE-8483-7014EDD04A19}"/>
            </a:ext>
          </a:extLst>
        </xdr:cNvPr>
        <xdr:cNvSpPr txBox="1"/>
      </xdr:nvSpPr>
      <xdr:spPr>
        <a:xfrm>
          <a:off x="2593731" y="7554057"/>
          <a:ext cx="3868615" cy="1502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CAS 1:</a:t>
          </a:r>
        </a:p>
        <a:p>
          <a:r>
            <a:rPr lang="fr-FR" sz="1100"/>
            <a:t>Si je n'inscris rien dans</a:t>
          </a:r>
          <a:r>
            <a:rPr lang="fr-FR" sz="1100" baseline="0"/>
            <a:t> la</a:t>
          </a:r>
          <a:r>
            <a:rPr lang="fr-FR" sz="1100"/>
            <a:t> plage D19:D38, alors tout semble fonctionner.</a:t>
          </a:r>
        </a:p>
        <a:p>
          <a:r>
            <a:rPr lang="fr-FR" sz="1100"/>
            <a:t>1) Le</a:t>
          </a:r>
          <a:r>
            <a:rPr lang="fr-FR" sz="1100" baseline="0"/>
            <a:t> solde est de 0,00 S à la vingtième (20ème) année.</a:t>
          </a:r>
        </a:p>
        <a:p>
          <a:r>
            <a:rPr lang="fr-FR" sz="1100" baseline="0"/>
            <a:t>(C'est la fin du terme en $G$13)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2) Le nombre d'années qui reste est égale à zéro (0)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 vingtième (20ème) année. (fin du terme)</a:t>
          </a:r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461596</xdr:colOff>
      <xdr:row>37</xdr:row>
      <xdr:rowOff>161193</xdr:rowOff>
    </xdr:from>
    <xdr:to>
      <xdr:col>4</xdr:col>
      <xdr:colOff>461597</xdr:colOff>
      <xdr:row>39</xdr:row>
      <xdr:rowOff>124558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1B70AA-9CA5-4EBA-ACD9-B42E54EBCF24}"/>
            </a:ext>
          </a:extLst>
        </xdr:cNvPr>
        <xdr:cNvCxnSpPr/>
      </xdr:nvCxnSpPr>
      <xdr:spPr>
        <a:xfrm flipV="1">
          <a:off x="2923442" y="7209693"/>
          <a:ext cx="1" cy="344365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388326</xdr:colOff>
      <xdr:row>38</xdr:row>
      <xdr:rowOff>14654</xdr:rowOff>
    </xdr:from>
    <xdr:to>
      <xdr:col>7</xdr:col>
      <xdr:colOff>410307</xdr:colOff>
      <xdr:row>39</xdr:row>
      <xdr:rowOff>131885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C2EEFA7-D350-491B-919A-6D2E0C8BC31C}"/>
            </a:ext>
          </a:extLst>
        </xdr:cNvPr>
        <xdr:cNvCxnSpPr/>
      </xdr:nvCxnSpPr>
      <xdr:spPr>
        <a:xfrm flipH="1" flipV="1">
          <a:off x="5385288" y="7253654"/>
          <a:ext cx="21981" cy="307731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80596</xdr:colOff>
      <xdr:row>21</xdr:row>
      <xdr:rowOff>87923</xdr:rowOff>
    </xdr:from>
    <xdr:to>
      <xdr:col>11</xdr:col>
      <xdr:colOff>696057</xdr:colOff>
      <xdr:row>30</xdr:row>
      <xdr:rowOff>21981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43FBD72-678E-4125-8CE6-B1C82282F708}"/>
            </a:ext>
          </a:extLst>
        </xdr:cNvPr>
        <xdr:cNvSpPr txBox="1"/>
      </xdr:nvSpPr>
      <xdr:spPr>
        <a:xfrm>
          <a:off x="6704134" y="4088423"/>
          <a:ext cx="2139461" cy="16485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Le terme peut-être entre un (1) et trente (30) ans.</a:t>
          </a:r>
        </a:p>
        <a:p>
          <a:endParaRPr lang="fr-FR" sz="1100" baseline="0"/>
        </a:p>
        <a:p>
          <a:r>
            <a:rPr lang="fr-FR" sz="1100" baseline="0"/>
            <a:t>Le terme doit-être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inférieur ou </a:t>
          </a:r>
          <a:r>
            <a:rPr lang="fr-FR" sz="1100" b="1" baseline="0"/>
            <a:t>égale </a:t>
          </a:r>
          <a:r>
            <a:rPr lang="fr-FR" sz="1100" baseline="0"/>
            <a:t>à l'amortissement en $E$13</a:t>
          </a:r>
        </a:p>
        <a:p>
          <a:endParaRPr lang="fr-FR" sz="1100" baseline="0"/>
        </a:p>
        <a:p>
          <a:r>
            <a:rPr lang="fr-FR" sz="1100" baseline="0"/>
            <a:t>dans cet exemple j'ai choisi 20 ans</a:t>
          </a:r>
        </a:p>
        <a:p>
          <a:endParaRPr lang="fr-FR" sz="1100"/>
        </a:p>
      </xdr:txBody>
    </xdr:sp>
    <xdr:clientData/>
  </xdr:twoCellAnchor>
  <xdr:twoCellAnchor>
    <xdr:from>
      <xdr:col>6</xdr:col>
      <xdr:colOff>564173</xdr:colOff>
      <xdr:row>12</xdr:row>
      <xdr:rowOff>109904</xdr:rowOff>
    </xdr:from>
    <xdr:to>
      <xdr:col>10</xdr:col>
      <xdr:colOff>388327</xdr:colOff>
      <xdr:row>21</xdr:row>
      <xdr:rowOff>87923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818ABA6C-E5A7-489E-8755-8DE6BE0B79F8}"/>
            </a:ext>
          </a:extLst>
        </xdr:cNvPr>
        <xdr:cNvCxnSpPr>
          <a:stCxn id="12" idx="0"/>
        </xdr:cNvCxnSpPr>
      </xdr:nvCxnSpPr>
      <xdr:spPr>
        <a:xfrm flipH="1" flipV="1">
          <a:off x="4696558" y="2395904"/>
          <a:ext cx="3077307" cy="1692519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344365</xdr:colOff>
      <xdr:row>26</xdr:row>
      <xdr:rowOff>117232</xdr:rowOff>
    </xdr:from>
    <xdr:to>
      <xdr:col>1</xdr:col>
      <xdr:colOff>783982</xdr:colOff>
      <xdr:row>37</xdr:row>
      <xdr:rowOff>29307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909B1678-720E-411F-87B1-1AEAF0BF7DDB}"/>
            </a:ext>
          </a:extLst>
        </xdr:cNvPr>
        <xdr:cNvSpPr txBox="1"/>
      </xdr:nvSpPr>
      <xdr:spPr>
        <a:xfrm>
          <a:off x="344365" y="5070232"/>
          <a:ext cx="1201617" cy="2007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Au lieu d'un commentaire, </a:t>
          </a:r>
        </a:p>
        <a:p>
          <a:endParaRPr lang="fr-FR" sz="1100" b="1"/>
        </a:p>
        <a:p>
          <a:r>
            <a:rPr lang="fr-FR" sz="1100" b="1"/>
            <a:t>une formule ou autre chose: </a:t>
          </a:r>
          <a:endParaRPr lang="fr-FR" sz="1100"/>
        </a:p>
        <a:p>
          <a:r>
            <a:rPr lang="fr-FR" sz="1100"/>
            <a:t>Qui empeche que la valeur en D19:D38 soit supérieur à</a:t>
          </a:r>
          <a:r>
            <a:rPr lang="fr-FR" sz="1100" baseline="0"/>
            <a:t> ($D$13*15%)</a:t>
          </a:r>
          <a:endParaRPr lang="fr-FR" sz="1100"/>
        </a:p>
      </xdr:txBody>
    </xdr:sp>
    <xdr:clientData/>
  </xdr:twoCellAnchor>
  <xdr:twoCellAnchor>
    <xdr:from>
      <xdr:col>1</xdr:col>
      <xdr:colOff>183174</xdr:colOff>
      <xdr:row>18</xdr:row>
      <xdr:rowOff>29314</xdr:rowOff>
    </xdr:from>
    <xdr:to>
      <xdr:col>3</xdr:col>
      <xdr:colOff>388329</xdr:colOff>
      <xdr:row>26</xdr:row>
      <xdr:rowOff>117232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8C383AE0-0080-4B3A-B790-31BF28CB0E20}"/>
            </a:ext>
          </a:extLst>
        </xdr:cNvPr>
        <xdr:cNvCxnSpPr>
          <a:stCxn id="11" idx="0"/>
        </xdr:cNvCxnSpPr>
      </xdr:nvCxnSpPr>
      <xdr:spPr>
        <a:xfrm flipV="1">
          <a:off x="945174" y="3458314"/>
          <a:ext cx="1802424" cy="1611918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102576</xdr:colOff>
      <xdr:row>39</xdr:row>
      <xdr:rowOff>29308</xdr:rowOff>
    </xdr:from>
    <xdr:to>
      <xdr:col>8</xdr:col>
      <xdr:colOff>571499</xdr:colOff>
      <xdr:row>46</xdr:row>
      <xdr:rowOff>146538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6C4197E-DB90-427E-BC95-CC4828A6170E}"/>
            </a:ext>
          </a:extLst>
        </xdr:cNvPr>
        <xdr:cNvSpPr txBox="1"/>
      </xdr:nvSpPr>
      <xdr:spPr>
        <a:xfrm>
          <a:off x="3392364" y="7458808"/>
          <a:ext cx="3780693" cy="14507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CAS 2: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fait de mettre un montant forfitaire dans D19:D38, on termine de payer l'hypothèque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avant 20 ans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baseline="0"/>
            <a:t>Comment palier à ça ?</a:t>
          </a:r>
        </a:p>
        <a:p>
          <a:endParaRPr lang="fr-FR" sz="1100" b="1" baseline="0"/>
        </a:p>
        <a:p>
          <a:r>
            <a:rPr lang="fr-FR" sz="1100" b="1" baseline="0"/>
            <a:t>Un grand merci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424959</xdr:colOff>
      <xdr:row>37</xdr:row>
      <xdr:rowOff>168517</xdr:rowOff>
    </xdr:from>
    <xdr:to>
      <xdr:col>4</xdr:col>
      <xdr:colOff>424962</xdr:colOff>
      <xdr:row>39</xdr:row>
      <xdr:rowOff>43962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D497B7D-A298-4883-8217-82F3B88E5CA7}"/>
            </a:ext>
          </a:extLst>
        </xdr:cNvPr>
        <xdr:cNvCxnSpPr/>
      </xdr:nvCxnSpPr>
      <xdr:spPr>
        <a:xfrm flipH="1" flipV="1">
          <a:off x="2952747" y="7217017"/>
          <a:ext cx="3" cy="256445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337035</xdr:colOff>
      <xdr:row>38</xdr:row>
      <xdr:rowOff>21978</xdr:rowOff>
    </xdr:from>
    <xdr:to>
      <xdr:col>7</xdr:col>
      <xdr:colOff>337038</xdr:colOff>
      <xdr:row>39</xdr:row>
      <xdr:rowOff>43962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EAB2324-DCC2-4E12-AD59-C33884C0E7C1}"/>
            </a:ext>
          </a:extLst>
        </xdr:cNvPr>
        <xdr:cNvCxnSpPr/>
      </xdr:nvCxnSpPr>
      <xdr:spPr>
        <a:xfrm flipH="1" flipV="1">
          <a:off x="5414593" y="7260978"/>
          <a:ext cx="3" cy="212484"/>
        </a:xfrm>
        <a:prstGeom prst="straightConnector1">
          <a:avLst/>
        </a:prstGeom>
        <a:ln w="28575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aidani, Noureddine" id="{1554A87D-561A-44FB-AB07-982FA8E3EDC4}" userId="S::SaidaniN@admtl.com::33d01ba2-02e4-4f2a-9248-1002b3e1196d" providerId="AD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D19" dT="2019-04-29T11:08:33.18" personId="{1554A87D-561A-44FB-AB07-982FA8E3EDC4}" id="{A0D27556-90A1-4FA1-9CB8-6EF6EA3964AA}">
    <text>Pas plus que 15 % par année, du montant de l'hypothèque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D19" dT="2019-04-29T11:08:33.18" personId="{1554A87D-561A-44FB-AB07-982FA8E3EDC4}" id="{625CC528-023C-49B3-8F18-C1648948ED78}">
    <text>Pas plus que 15 % par année, du montant de l'hypothèque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A077B-72D6-40DA-9C1D-6560DF93F9FD}">
  <dimension ref="B10:K49"/>
  <sheetViews>
    <sheetView topLeftCell="D37" zoomScale="130" zoomScaleNormal="130" workbookViewId="0">
      <selection activeCell="A24" sqref="A24"/>
    </sheetView>
  </sheetViews>
  <sheetFormatPr defaultColWidth="11.42578125" defaultRowHeight="15" x14ac:dyDescent="0.25"/>
  <cols>
    <col min="2" max="2" width="12.5703125" customWidth="1"/>
    <col min="4" max="4" width="13" customWidth="1"/>
    <col min="5" max="5" width="13.5703125" customWidth="1"/>
    <col min="7" max="7" width="13" customWidth="1"/>
    <col min="9" max="9" width="13" bestFit="1" customWidth="1"/>
  </cols>
  <sheetData>
    <row r="10" spans="2:9" x14ac:dyDescent="0.25">
      <c r="B10" s="39" t="s">
        <v>0</v>
      </c>
      <c r="C10" s="39" t="s">
        <v>1</v>
      </c>
      <c r="D10" s="39" t="s">
        <v>2</v>
      </c>
      <c r="E10" s="38" t="s">
        <v>3</v>
      </c>
      <c r="F10" s="39" t="s">
        <v>4</v>
      </c>
      <c r="G10" s="39" t="s">
        <v>17</v>
      </c>
      <c r="H10" s="29" t="s">
        <v>5</v>
      </c>
      <c r="I10" s="32" t="s">
        <v>16</v>
      </c>
    </row>
    <row r="11" spans="2:9" x14ac:dyDescent="0.25">
      <c r="B11" s="40"/>
      <c r="C11" s="41"/>
      <c r="D11" s="40"/>
      <c r="E11" s="38"/>
      <c r="F11" s="40"/>
      <c r="G11" s="40"/>
      <c r="H11" s="30"/>
      <c r="I11" s="33"/>
    </row>
    <row r="12" spans="2:9" x14ac:dyDescent="0.25">
      <c r="B12" s="41"/>
      <c r="C12" s="1">
        <v>0.2</v>
      </c>
      <c r="D12" s="41"/>
      <c r="E12" s="38"/>
      <c r="F12" s="41"/>
      <c r="G12" s="41"/>
      <c r="H12" s="31"/>
      <c r="I12" s="34"/>
    </row>
    <row r="13" spans="2:9" x14ac:dyDescent="0.25">
      <c r="B13" s="2">
        <v>169000</v>
      </c>
      <c r="C13" s="3">
        <f>B13*C12</f>
        <v>33800</v>
      </c>
      <c r="D13" s="3">
        <f>B13-C13</f>
        <v>135200</v>
      </c>
      <c r="E13" s="4">
        <v>20</v>
      </c>
      <c r="F13" s="4">
        <v>2.8</v>
      </c>
      <c r="G13" s="4">
        <v>20</v>
      </c>
      <c r="H13" s="5">
        <f>-PMT(NOMINAL(EFFECT(F13%,2),12)/12,E13*12,D13)</f>
        <v>735.26826445630377</v>
      </c>
      <c r="I13" s="22">
        <f>H13*E13*12</f>
        <v>176464.38346951292</v>
      </c>
    </row>
    <row r="14" spans="2:9" x14ac:dyDescent="0.25">
      <c r="B14" s="35" t="s">
        <v>6</v>
      </c>
      <c r="C14" s="36"/>
      <c r="D14" s="36"/>
      <c r="E14" s="36"/>
      <c r="F14" s="36"/>
      <c r="G14" s="36"/>
      <c r="H14" s="36"/>
      <c r="I14" s="36"/>
    </row>
    <row r="15" spans="2:9" x14ac:dyDescent="0.25">
      <c r="B15" s="37" t="s">
        <v>7</v>
      </c>
      <c r="C15" s="38" t="s">
        <v>8</v>
      </c>
      <c r="D15" s="38"/>
      <c r="E15" s="38" t="s">
        <v>9</v>
      </c>
      <c r="F15" s="38" t="s">
        <v>10</v>
      </c>
      <c r="G15" s="39" t="s">
        <v>11</v>
      </c>
      <c r="H15" s="38" t="s">
        <v>12</v>
      </c>
      <c r="I15" s="39" t="s">
        <v>13</v>
      </c>
    </row>
    <row r="16" spans="2:9" x14ac:dyDescent="0.25">
      <c r="B16" s="37"/>
      <c r="C16" s="38"/>
      <c r="D16" s="38"/>
      <c r="E16" s="38"/>
      <c r="F16" s="38"/>
      <c r="G16" s="40"/>
      <c r="H16" s="38"/>
      <c r="I16" s="40"/>
    </row>
    <row r="17" spans="2:9" x14ac:dyDescent="0.25">
      <c r="B17" s="37"/>
      <c r="C17" s="38"/>
      <c r="D17" s="38"/>
      <c r="E17" s="38"/>
      <c r="F17" s="38"/>
      <c r="G17" s="41"/>
      <c r="H17" s="38"/>
      <c r="I17" s="40"/>
    </row>
    <row r="18" spans="2:9" x14ac:dyDescent="0.25">
      <c r="B18" s="6">
        <f>$H$13</f>
        <v>735.26826445630377</v>
      </c>
      <c r="C18" s="7" t="s">
        <v>14</v>
      </c>
      <c r="D18" s="8"/>
      <c r="E18" s="8"/>
      <c r="F18" s="8"/>
      <c r="G18" s="8"/>
      <c r="H18" s="9"/>
      <c r="I18" s="10"/>
    </row>
    <row r="19" spans="2:9" x14ac:dyDescent="0.25">
      <c r="B19" s="11"/>
      <c r="C19" s="12">
        <f>IF(AND($G$13&gt;=1,INT($G$13)=$G$13),1,"")</f>
        <v>1</v>
      </c>
      <c r="D19" s="13"/>
      <c r="E19" s="5">
        <f>IF(C19="","",-FV(NOMINAL(EFFECT($F$13%,2),12)/12,12,-$B$18,$D$13)-D19)</f>
        <v>130075.42854359395</v>
      </c>
      <c r="F19" s="14">
        <f>IF(C19="","",$B$18*12-($D$13-(E19+D19)))</f>
        <v>3698.647717069598</v>
      </c>
      <c r="G19" s="15">
        <f t="shared" ref="G19:G48" si="0">IF(C19="","",$B$18*12-F19)</f>
        <v>5124.5714564060472</v>
      </c>
      <c r="H19" s="28">
        <f t="shared" ref="H19:H48" si="1">IF(C19="","",NPER(NOMINAL(EFFECT($F$13%,2),12)/12,-$B$18,E19)/12)</f>
        <v>19.000000000000007</v>
      </c>
      <c r="I19" s="15">
        <f>IF(C19="","",(F19+G19))</f>
        <v>8823.2191734756452</v>
      </c>
    </row>
    <row r="20" spans="2:9" x14ac:dyDescent="0.25">
      <c r="B20" s="17"/>
      <c r="C20" s="12">
        <f t="shared" ref="C20:C48" si="2">IF(AND(C19&lt;$G$13,INT($G$13)=$G$13),C19+1,"")</f>
        <v>2</v>
      </c>
      <c r="D20" s="18"/>
      <c r="E20" s="5">
        <f t="shared" ref="E20:E48" si="3">IF(C20="","",-FV(NOMINAL(EFFECT($F$13%,2),12)/12,12,-$B$18,E19)-D20)</f>
        <v>124806.36467040311</v>
      </c>
      <c r="F20" s="14">
        <f t="shared" ref="F20:F48" si="4">IF(C20="","",$B$18*12-(E19-(E20+D20)))</f>
        <v>3554.155300284805</v>
      </c>
      <c r="G20" s="15">
        <f t="shared" si="0"/>
        <v>5269.0638731908402</v>
      </c>
      <c r="H20" s="28">
        <f t="shared" si="1"/>
        <v>18.000000000000014</v>
      </c>
      <c r="I20" s="15">
        <f t="shared" ref="I20:I48" si="5">IF(C20="","",(F20+G20))</f>
        <v>8823.2191734756452</v>
      </c>
    </row>
    <row r="21" spans="2:9" x14ac:dyDescent="0.25">
      <c r="B21" s="19"/>
      <c r="C21" s="12">
        <f t="shared" si="2"/>
        <v>3</v>
      </c>
      <c r="D21" s="18"/>
      <c r="E21" s="5">
        <f t="shared" si="3"/>
        <v>119388.73427224378</v>
      </c>
      <c r="F21" s="14">
        <f t="shared" si="4"/>
        <v>3405.5887753163079</v>
      </c>
      <c r="G21" s="15">
        <f t="shared" si="0"/>
        <v>5417.6303981593373</v>
      </c>
      <c r="H21" s="28">
        <f t="shared" si="1"/>
        <v>17.000000000000025</v>
      </c>
      <c r="I21" s="15">
        <f t="shared" si="5"/>
        <v>8823.2191734756452</v>
      </c>
    </row>
    <row r="22" spans="2:9" x14ac:dyDescent="0.25">
      <c r="B22" s="8"/>
      <c r="C22" s="12">
        <f t="shared" si="2"/>
        <v>4</v>
      </c>
      <c r="D22" s="18"/>
      <c r="E22" s="5">
        <f t="shared" si="3"/>
        <v>113818.34836737794</v>
      </c>
      <c r="F22" s="14">
        <f t="shared" si="4"/>
        <v>3252.8332686098111</v>
      </c>
      <c r="G22" s="15">
        <f t="shared" si="0"/>
        <v>5570.3859048658342</v>
      </c>
      <c r="H22" s="28">
        <f t="shared" si="1"/>
        <v>16.000000000000032</v>
      </c>
      <c r="I22" s="15">
        <f t="shared" si="5"/>
        <v>8823.2191734756452</v>
      </c>
    </row>
    <row r="23" spans="2:9" x14ac:dyDescent="0.25">
      <c r="B23" s="8"/>
      <c r="C23" s="12">
        <f t="shared" si="2"/>
        <v>5</v>
      </c>
      <c r="D23" s="20"/>
      <c r="E23" s="5">
        <f t="shared" si="3"/>
        <v>108090.89986153852</v>
      </c>
      <c r="F23" s="14">
        <f t="shared" si="4"/>
        <v>3095.770667636225</v>
      </c>
      <c r="G23" s="15">
        <f t="shared" si="0"/>
        <v>5727.4485058394202</v>
      </c>
      <c r="H23" s="28">
        <f t="shared" si="1"/>
        <v>15.000000000000048</v>
      </c>
      <c r="I23" s="15">
        <f t="shared" si="5"/>
        <v>8823.2191734756452</v>
      </c>
    </row>
    <row r="24" spans="2:9" x14ac:dyDescent="0.25">
      <c r="B24" s="8"/>
      <c r="C24" s="12">
        <f t="shared" si="2"/>
        <v>6</v>
      </c>
      <c r="D24" s="20"/>
      <c r="E24" s="5">
        <f t="shared" si="3"/>
        <v>102201.96021762845</v>
      </c>
      <c r="F24" s="14">
        <f t="shared" si="4"/>
        <v>2934.2795295655778</v>
      </c>
      <c r="G24" s="15">
        <f t="shared" si="0"/>
        <v>5888.9396439100674</v>
      </c>
      <c r="H24" s="28">
        <f t="shared" si="1"/>
        <v>14.000000000000052</v>
      </c>
      <c r="I24" s="15">
        <f t="shared" si="5"/>
        <v>8823.2191734756452</v>
      </c>
    </row>
    <row r="25" spans="2:9" x14ac:dyDescent="0.25">
      <c r="B25" s="8"/>
      <c r="C25" s="12">
        <f t="shared" si="2"/>
        <v>7</v>
      </c>
      <c r="D25" s="20"/>
      <c r="E25" s="5">
        <f t="shared" si="3"/>
        <v>96146.976031518701</v>
      </c>
      <c r="F25" s="14">
        <f t="shared" si="4"/>
        <v>2768.2349873658932</v>
      </c>
      <c r="G25" s="15">
        <f t="shared" si="0"/>
        <v>6054.984186109752</v>
      </c>
      <c r="H25" s="28">
        <f t="shared" si="1"/>
        <v>13.000000000000057</v>
      </c>
      <c r="I25" s="15">
        <f t="shared" si="5"/>
        <v>8823.2191734756452</v>
      </c>
    </row>
    <row r="26" spans="2:9" x14ac:dyDescent="0.25">
      <c r="B26" s="8"/>
      <c r="C26" s="12">
        <f t="shared" si="2"/>
        <v>8</v>
      </c>
      <c r="D26" s="20"/>
      <c r="E26" s="5">
        <f t="shared" si="3"/>
        <v>89921.265511297403</v>
      </c>
      <c r="F26" s="14">
        <f t="shared" si="4"/>
        <v>2597.5086532543464</v>
      </c>
      <c r="G26" s="15">
        <f t="shared" si="0"/>
        <v>6225.7105202212988</v>
      </c>
      <c r="H26" s="28">
        <f t="shared" si="1"/>
        <v>12.000000000000069</v>
      </c>
      <c r="I26" s="15">
        <f t="shared" si="5"/>
        <v>8823.2191734756452</v>
      </c>
    </row>
    <row r="27" spans="2:9" x14ac:dyDescent="0.25">
      <c r="B27" s="8"/>
      <c r="C27" s="12">
        <f t="shared" si="2"/>
        <v>9</v>
      </c>
      <c r="D27" s="20"/>
      <c r="E27" s="5">
        <f t="shared" si="3"/>
        <v>83520.014857247952</v>
      </c>
      <c r="F27" s="14">
        <f t="shared" si="4"/>
        <v>2421.9685194261947</v>
      </c>
      <c r="G27" s="15">
        <f t="shared" si="0"/>
        <v>6401.2506540494505</v>
      </c>
      <c r="H27" s="28">
        <f t="shared" si="1"/>
        <v>11.000000000000073</v>
      </c>
      <c r="I27" s="15">
        <f t="shared" si="5"/>
        <v>8823.2191734756452</v>
      </c>
    </row>
    <row r="28" spans="2:9" x14ac:dyDescent="0.25">
      <c r="B28" s="8"/>
      <c r="C28" s="12">
        <f t="shared" si="2"/>
        <v>10</v>
      </c>
      <c r="D28" s="20"/>
      <c r="E28" s="5">
        <f t="shared" si="3"/>
        <v>76938.274539756938</v>
      </c>
      <c r="F28" s="14">
        <f t="shared" si="4"/>
        <v>2241.4788559846311</v>
      </c>
      <c r="G28" s="15">
        <f t="shared" si="0"/>
        <v>6581.7403174910141</v>
      </c>
      <c r="H28" s="28">
        <f t="shared" si="1"/>
        <v>10.000000000000083</v>
      </c>
      <c r="I28" s="15">
        <f t="shared" si="5"/>
        <v>8823.2191734756452</v>
      </c>
    </row>
    <row r="29" spans="2:9" x14ac:dyDescent="0.25">
      <c r="B29" s="8"/>
      <c r="C29" s="12">
        <f t="shared" si="2"/>
        <v>11</v>
      </c>
      <c r="D29" s="20"/>
      <c r="E29" s="5">
        <f t="shared" si="3"/>
        <v>70170.955472273956</v>
      </c>
      <c r="F29" s="14">
        <f t="shared" si="4"/>
        <v>2055.9001059926632</v>
      </c>
      <c r="G29" s="15">
        <f t="shared" si="0"/>
        <v>6767.3190674829821</v>
      </c>
      <c r="H29" s="28">
        <f t="shared" si="1"/>
        <v>9.0000000000000941</v>
      </c>
      <c r="I29" s="15">
        <f t="shared" si="5"/>
        <v>8823.2191734756452</v>
      </c>
    </row>
    <row r="30" spans="2:9" x14ac:dyDescent="0.25">
      <c r="B30" s="8"/>
      <c r="C30" s="12">
        <f t="shared" si="2"/>
        <v>12</v>
      </c>
      <c r="D30" s="20"/>
      <c r="E30" s="5">
        <f t="shared" si="3"/>
        <v>63212.825076364228</v>
      </c>
      <c r="F30" s="14">
        <f t="shared" si="4"/>
        <v>1865.0887775659176</v>
      </c>
      <c r="G30" s="15">
        <f t="shared" si="0"/>
        <v>6958.1303959097277</v>
      </c>
      <c r="H30" s="28">
        <f t="shared" si="1"/>
        <v>8.0000000000001048</v>
      </c>
      <c r="I30" s="15">
        <f t="shared" si="5"/>
        <v>8823.2191734756452</v>
      </c>
    </row>
    <row r="31" spans="2:9" x14ac:dyDescent="0.25">
      <c r="B31" s="8"/>
      <c r="C31" s="12">
        <f t="shared" si="2"/>
        <v>13</v>
      </c>
      <c r="D31" s="20"/>
      <c r="E31" s="5">
        <f t="shared" si="3"/>
        <v>56058.503235811433</v>
      </c>
      <c r="F31" s="14">
        <f t="shared" si="4"/>
        <v>1668.8973329228502</v>
      </c>
      <c r="G31" s="15">
        <f t="shared" si="0"/>
        <v>7154.321840552795</v>
      </c>
      <c r="H31" s="28">
        <f t="shared" si="1"/>
        <v>7.0000000000001075</v>
      </c>
      <c r="I31" s="15">
        <f t="shared" si="5"/>
        <v>8823.2191734756452</v>
      </c>
    </row>
    <row r="32" spans="2:9" x14ac:dyDescent="0.25">
      <c r="B32" s="8"/>
      <c r="C32" s="12">
        <f t="shared" si="2"/>
        <v>14</v>
      </c>
      <c r="D32" s="20"/>
      <c r="E32" s="5">
        <f t="shared" si="3"/>
        <v>48702.458136642417</v>
      </c>
      <c r="F32" s="14">
        <f t="shared" si="4"/>
        <v>1467.1740743066293</v>
      </c>
      <c r="G32" s="15">
        <f t="shared" si="0"/>
        <v>7356.0450991690159</v>
      </c>
      <c r="H32" s="28">
        <f t="shared" si="1"/>
        <v>6.0000000000001243</v>
      </c>
      <c r="I32" s="15">
        <f t="shared" si="5"/>
        <v>8823.2191734756452</v>
      </c>
    </row>
    <row r="33" spans="2:11" x14ac:dyDescent="0.25">
      <c r="B33" s="8"/>
      <c r="C33" s="12">
        <f t="shared" si="2"/>
        <v>15</v>
      </c>
      <c r="D33" s="20"/>
      <c r="E33" s="5">
        <f t="shared" si="3"/>
        <v>41139.001989857243</v>
      </c>
      <c r="F33" s="14">
        <f t="shared" si="4"/>
        <v>1259.7630266904707</v>
      </c>
      <c r="G33" s="15">
        <f t="shared" si="0"/>
        <v>7563.4561467851745</v>
      </c>
      <c r="H33" s="28">
        <f t="shared" si="1"/>
        <v>5.0000000000001252</v>
      </c>
      <c r="I33" s="15">
        <f t="shared" si="5"/>
        <v>8823.2191734756452</v>
      </c>
    </row>
    <row r="34" spans="2:11" x14ac:dyDescent="0.25">
      <c r="B34" s="8"/>
      <c r="C34" s="12">
        <f t="shared" si="2"/>
        <v>16</v>
      </c>
      <c r="D34" s="20"/>
      <c r="E34" s="5">
        <f t="shared" si="3"/>
        <v>33362.28663355732</v>
      </c>
      <c r="F34" s="14">
        <f t="shared" si="4"/>
        <v>1046.5038171757224</v>
      </c>
      <c r="G34" s="15">
        <f t="shared" si="0"/>
        <v>7776.7153562999229</v>
      </c>
      <c r="H34" s="28">
        <f t="shared" si="1"/>
        <v>4.0000000000001341</v>
      </c>
      <c r="I34" s="15">
        <f t="shared" si="5"/>
        <v>8823.2191734756452</v>
      </c>
    </row>
    <row r="35" spans="2:11" x14ac:dyDescent="0.25">
      <c r="B35" s="8"/>
      <c r="C35" s="12">
        <f t="shared" si="2"/>
        <v>17</v>
      </c>
      <c r="D35" s="20"/>
      <c r="E35" s="5">
        <f t="shared" si="3"/>
        <v>25366.299011071169</v>
      </c>
      <c r="F35" s="14">
        <f t="shared" si="4"/>
        <v>827.23155098949428</v>
      </c>
      <c r="G35" s="15">
        <f t="shared" si="0"/>
        <v>7995.9876224861509</v>
      </c>
      <c r="H35" s="28">
        <f t="shared" si="1"/>
        <v>3.0000000000001452</v>
      </c>
      <c r="I35" s="15">
        <f t="shared" si="5"/>
        <v>8823.2191734756452</v>
      </c>
    </row>
    <row r="36" spans="2:11" x14ac:dyDescent="0.25">
      <c r="B36" s="8"/>
      <c r="C36" s="12">
        <f t="shared" si="2"/>
        <v>18</v>
      </c>
      <c r="D36" s="20"/>
      <c r="E36" s="5">
        <f t="shared" si="3"/>
        <v>17144.856521581409</v>
      </c>
      <c r="F36" s="14">
        <f t="shared" si="4"/>
        <v>601.77668398588503</v>
      </c>
      <c r="G36" s="15">
        <f t="shared" si="0"/>
        <v>8221.4424894897602</v>
      </c>
      <c r="H36" s="28">
        <f t="shared" si="1"/>
        <v>2.0000000000001532</v>
      </c>
      <c r="I36" s="15">
        <f t="shared" si="5"/>
        <v>8823.2191734756452</v>
      </c>
    </row>
    <row r="37" spans="2:11" x14ac:dyDescent="0.25">
      <c r="B37" s="8"/>
      <c r="C37" s="12">
        <f t="shared" si="2"/>
        <v>19</v>
      </c>
      <c r="D37" s="20"/>
      <c r="E37" s="5">
        <f t="shared" si="3"/>
        <v>8691.6022396580011</v>
      </c>
      <c r="F37" s="14">
        <f t="shared" si="4"/>
        <v>369.96489155223753</v>
      </c>
      <c r="G37" s="15">
        <f t="shared" si="0"/>
        <v>8453.2542819234077</v>
      </c>
      <c r="H37" s="28">
        <f t="shared" si="1"/>
        <v>1.0000000000001623</v>
      </c>
      <c r="I37" s="15">
        <f t="shared" si="5"/>
        <v>8823.2191734756452</v>
      </c>
    </row>
    <row r="38" spans="2:11" x14ac:dyDescent="0.25">
      <c r="B38" s="8"/>
      <c r="C38" s="12">
        <f t="shared" si="2"/>
        <v>20</v>
      </c>
      <c r="D38" s="20"/>
      <c r="E38" s="5">
        <f t="shared" si="3"/>
        <v>1.4915713109076023E-9</v>
      </c>
      <c r="F38" s="14">
        <f t="shared" si="4"/>
        <v>131.61693381913574</v>
      </c>
      <c r="G38" s="15">
        <f t="shared" si="0"/>
        <v>8691.6022396565095</v>
      </c>
      <c r="H38" s="28">
        <f t="shared" si="1"/>
        <v>1.6769648669638596E-13</v>
      </c>
      <c r="I38" s="15">
        <f t="shared" si="5"/>
        <v>8823.2191734756452</v>
      </c>
      <c r="K38" s="25"/>
    </row>
    <row r="39" spans="2:11" x14ac:dyDescent="0.25">
      <c r="B39" s="8"/>
      <c r="C39" s="12" t="str">
        <f t="shared" si="2"/>
        <v/>
      </c>
      <c r="D39" s="20"/>
      <c r="E39" s="5" t="str">
        <f t="shared" si="3"/>
        <v/>
      </c>
      <c r="F39" s="14" t="str">
        <f t="shared" si="4"/>
        <v/>
      </c>
      <c r="G39" s="15" t="str">
        <f t="shared" si="0"/>
        <v/>
      </c>
      <c r="H39" s="16" t="str">
        <f t="shared" si="1"/>
        <v/>
      </c>
      <c r="I39" s="15" t="str">
        <f t="shared" si="5"/>
        <v/>
      </c>
    </row>
    <row r="40" spans="2:11" x14ac:dyDescent="0.25">
      <c r="B40" s="8"/>
      <c r="C40" s="12" t="str">
        <f t="shared" si="2"/>
        <v/>
      </c>
      <c r="D40" s="20"/>
      <c r="E40" s="5" t="str">
        <f t="shared" si="3"/>
        <v/>
      </c>
      <c r="F40" s="14" t="str">
        <f t="shared" si="4"/>
        <v/>
      </c>
      <c r="G40" s="15" t="str">
        <f t="shared" si="0"/>
        <v/>
      </c>
      <c r="H40" s="16" t="str">
        <f t="shared" si="1"/>
        <v/>
      </c>
      <c r="I40" s="15" t="str">
        <f t="shared" si="5"/>
        <v/>
      </c>
    </row>
    <row r="41" spans="2:11" x14ac:dyDescent="0.25">
      <c r="B41" s="8"/>
      <c r="C41" s="12" t="str">
        <f t="shared" si="2"/>
        <v/>
      </c>
      <c r="D41" s="20"/>
      <c r="E41" s="5" t="str">
        <f t="shared" si="3"/>
        <v/>
      </c>
      <c r="F41" s="14" t="str">
        <f t="shared" si="4"/>
        <v/>
      </c>
      <c r="G41" s="15" t="str">
        <f t="shared" si="0"/>
        <v/>
      </c>
      <c r="H41" s="16" t="str">
        <f t="shared" si="1"/>
        <v/>
      </c>
      <c r="I41" s="15" t="str">
        <f t="shared" si="5"/>
        <v/>
      </c>
    </row>
    <row r="42" spans="2:11" x14ac:dyDescent="0.25">
      <c r="B42" s="8"/>
      <c r="C42" s="12" t="str">
        <f t="shared" si="2"/>
        <v/>
      </c>
      <c r="D42" s="20"/>
      <c r="E42" s="5" t="str">
        <f t="shared" si="3"/>
        <v/>
      </c>
      <c r="F42" s="14" t="str">
        <f t="shared" si="4"/>
        <v/>
      </c>
      <c r="G42" s="15" t="str">
        <f t="shared" si="0"/>
        <v/>
      </c>
      <c r="H42" s="16" t="str">
        <f t="shared" si="1"/>
        <v/>
      </c>
      <c r="I42" s="15" t="str">
        <f t="shared" si="5"/>
        <v/>
      </c>
    </row>
    <row r="43" spans="2:11" x14ac:dyDescent="0.25">
      <c r="B43" s="8"/>
      <c r="C43" s="12" t="str">
        <f t="shared" si="2"/>
        <v/>
      </c>
      <c r="D43" s="20"/>
      <c r="E43" s="5" t="str">
        <f t="shared" si="3"/>
        <v/>
      </c>
      <c r="F43" s="14" t="str">
        <f t="shared" si="4"/>
        <v/>
      </c>
      <c r="G43" s="15" t="str">
        <f t="shared" si="0"/>
        <v/>
      </c>
      <c r="H43" s="16" t="str">
        <f t="shared" si="1"/>
        <v/>
      </c>
      <c r="I43" s="15" t="str">
        <f t="shared" si="5"/>
        <v/>
      </c>
    </row>
    <row r="44" spans="2:11" x14ac:dyDescent="0.25">
      <c r="B44" s="8"/>
      <c r="C44" s="12" t="str">
        <f t="shared" si="2"/>
        <v/>
      </c>
      <c r="D44" s="20"/>
      <c r="E44" s="5" t="str">
        <f t="shared" si="3"/>
        <v/>
      </c>
      <c r="F44" s="14" t="str">
        <f t="shared" si="4"/>
        <v/>
      </c>
      <c r="G44" s="15" t="str">
        <f t="shared" si="0"/>
        <v/>
      </c>
      <c r="H44" s="16" t="str">
        <f t="shared" si="1"/>
        <v/>
      </c>
      <c r="I44" s="15" t="str">
        <f t="shared" si="5"/>
        <v/>
      </c>
    </row>
    <row r="45" spans="2:11" x14ac:dyDescent="0.25">
      <c r="B45" s="8"/>
      <c r="C45" s="12" t="str">
        <f t="shared" si="2"/>
        <v/>
      </c>
      <c r="D45" s="20"/>
      <c r="E45" s="5" t="str">
        <f t="shared" si="3"/>
        <v/>
      </c>
      <c r="F45" s="14" t="str">
        <f t="shared" si="4"/>
        <v/>
      </c>
      <c r="G45" s="15" t="str">
        <f t="shared" si="0"/>
        <v/>
      </c>
      <c r="H45" s="16" t="str">
        <f t="shared" si="1"/>
        <v/>
      </c>
      <c r="I45" s="15" t="str">
        <f t="shared" si="5"/>
        <v/>
      </c>
    </row>
    <row r="46" spans="2:11" x14ac:dyDescent="0.25">
      <c r="B46" s="8"/>
      <c r="C46" s="12" t="str">
        <f t="shared" si="2"/>
        <v/>
      </c>
      <c r="D46" s="20"/>
      <c r="E46" s="5" t="str">
        <f t="shared" si="3"/>
        <v/>
      </c>
      <c r="F46" s="14" t="str">
        <f t="shared" si="4"/>
        <v/>
      </c>
      <c r="G46" s="15" t="str">
        <f t="shared" si="0"/>
        <v/>
      </c>
      <c r="H46" s="16" t="str">
        <f t="shared" si="1"/>
        <v/>
      </c>
      <c r="I46" s="15" t="str">
        <f t="shared" si="5"/>
        <v/>
      </c>
    </row>
    <row r="47" spans="2:11" x14ac:dyDescent="0.25">
      <c r="B47" s="8"/>
      <c r="C47" s="12" t="str">
        <f t="shared" si="2"/>
        <v/>
      </c>
      <c r="D47" s="18"/>
      <c r="E47" s="5" t="str">
        <f t="shared" si="3"/>
        <v/>
      </c>
      <c r="F47" s="14" t="str">
        <f t="shared" si="4"/>
        <v/>
      </c>
      <c r="G47" s="15" t="str">
        <f t="shared" si="0"/>
        <v/>
      </c>
      <c r="H47" s="16" t="str">
        <f t="shared" si="1"/>
        <v/>
      </c>
      <c r="I47" s="15" t="str">
        <f t="shared" si="5"/>
        <v/>
      </c>
    </row>
    <row r="48" spans="2:11" x14ac:dyDescent="0.25">
      <c r="B48" s="8"/>
      <c r="C48" s="12" t="str">
        <f t="shared" si="2"/>
        <v/>
      </c>
      <c r="D48" s="18"/>
      <c r="E48" s="5" t="str">
        <f t="shared" si="3"/>
        <v/>
      </c>
      <c r="F48" s="14" t="str">
        <f t="shared" si="4"/>
        <v/>
      </c>
      <c r="G48" s="15" t="str">
        <f t="shared" si="0"/>
        <v/>
      </c>
      <c r="H48" s="16" t="str">
        <f t="shared" si="1"/>
        <v/>
      </c>
      <c r="I48" s="15" t="str">
        <f t="shared" si="5"/>
        <v/>
      </c>
    </row>
    <row r="49" spans="2:9" x14ac:dyDescent="0.25">
      <c r="B49" s="23" t="s">
        <v>15</v>
      </c>
      <c r="C49" s="24"/>
      <c r="D49" s="5">
        <f>SUM(D19:D48)</f>
        <v>0</v>
      </c>
      <c r="E49" s="5">
        <f>MIN(E19:E48)</f>
        <v>1.4915713109076023E-9</v>
      </c>
      <c r="F49" s="14">
        <f>SUM(F19:F48)</f>
        <v>41264.383469514403</v>
      </c>
      <c r="G49" s="14">
        <f>SUM(G19:G48)</f>
        <v>135199.99999999849</v>
      </c>
      <c r="H49" s="16">
        <f>MIN(H19:H48)</f>
        <v>1.6769648669638596E-13</v>
      </c>
      <c r="I49" s="21">
        <f>SUM(I19:I48)</f>
        <v>176464.38346951289</v>
      </c>
    </row>
  </sheetData>
  <mergeCells count="16">
    <mergeCell ref="H10:H12"/>
    <mergeCell ref="I10:I12"/>
    <mergeCell ref="B14:I14"/>
    <mergeCell ref="B15:B17"/>
    <mergeCell ref="C15:D17"/>
    <mergeCell ref="E15:E17"/>
    <mergeCell ref="F15:F17"/>
    <mergeCell ref="G15:G17"/>
    <mergeCell ref="H15:H17"/>
    <mergeCell ref="I15:I17"/>
    <mergeCell ref="B10:B12"/>
    <mergeCell ref="C10:C11"/>
    <mergeCell ref="D10:D12"/>
    <mergeCell ref="E10:E12"/>
    <mergeCell ref="F10:F12"/>
    <mergeCell ref="G10:G1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B6552-0F5D-4CAA-95E6-18B48D8EF3BC}">
  <dimension ref="B10:K52"/>
  <sheetViews>
    <sheetView tabSelected="1" topLeftCell="A34" zoomScale="130" zoomScaleNormal="130" workbookViewId="0">
      <selection activeCell="J46" sqref="J46"/>
    </sheetView>
  </sheetViews>
  <sheetFormatPr defaultColWidth="11.42578125" defaultRowHeight="15" x14ac:dyDescent="0.25"/>
  <cols>
    <col min="2" max="2" width="13.28515625" customWidth="1"/>
    <col min="4" max="4" width="13.140625" customWidth="1"/>
    <col min="5" max="5" width="14" customWidth="1"/>
    <col min="7" max="7" width="12.85546875" customWidth="1"/>
    <col min="9" max="9" width="13.42578125" customWidth="1"/>
    <col min="10" max="10" width="13.28515625" customWidth="1"/>
  </cols>
  <sheetData>
    <row r="10" spans="2:9" x14ac:dyDescent="0.25">
      <c r="B10" s="39" t="s">
        <v>0</v>
      </c>
      <c r="C10" s="39" t="s">
        <v>1</v>
      </c>
      <c r="D10" s="39" t="s">
        <v>2</v>
      </c>
      <c r="E10" s="38" t="s">
        <v>3</v>
      </c>
      <c r="F10" s="39" t="s">
        <v>4</v>
      </c>
      <c r="G10" s="39" t="s">
        <v>17</v>
      </c>
      <c r="H10" s="29" t="s">
        <v>5</v>
      </c>
      <c r="I10" s="32" t="s">
        <v>16</v>
      </c>
    </row>
    <row r="11" spans="2:9" x14ac:dyDescent="0.25">
      <c r="B11" s="40"/>
      <c r="C11" s="41"/>
      <c r="D11" s="40"/>
      <c r="E11" s="38"/>
      <c r="F11" s="40"/>
      <c r="G11" s="40"/>
      <c r="H11" s="30"/>
      <c r="I11" s="33"/>
    </row>
    <row r="12" spans="2:9" x14ac:dyDescent="0.25">
      <c r="B12" s="41"/>
      <c r="C12" s="1">
        <v>0.2</v>
      </c>
      <c r="D12" s="41"/>
      <c r="E12" s="38"/>
      <c r="F12" s="41"/>
      <c r="G12" s="41"/>
      <c r="H12" s="31"/>
      <c r="I12" s="34"/>
    </row>
    <row r="13" spans="2:9" x14ac:dyDescent="0.25">
      <c r="B13" s="2">
        <v>169000</v>
      </c>
      <c r="C13" s="3">
        <f>B13*C12</f>
        <v>33800</v>
      </c>
      <c r="D13" s="3">
        <f>B13-C13</f>
        <v>135200</v>
      </c>
      <c r="E13" s="4">
        <v>20</v>
      </c>
      <c r="F13" s="4">
        <v>2.8</v>
      </c>
      <c r="G13" s="4">
        <v>20</v>
      </c>
      <c r="H13" s="5">
        <f>-PMT(NOMINAL(EFFECT(F13%,2),12)/12,E13*12,D13)</f>
        <v>735.26826445630377</v>
      </c>
      <c r="I13" s="22">
        <f>H13*E13*12</f>
        <v>176464.38346951292</v>
      </c>
    </row>
    <row r="14" spans="2:9" x14ac:dyDescent="0.25">
      <c r="B14" s="35" t="s">
        <v>6</v>
      </c>
      <c r="C14" s="36"/>
      <c r="D14" s="36"/>
      <c r="E14" s="36"/>
      <c r="F14" s="36"/>
      <c r="G14" s="36"/>
      <c r="H14" s="36"/>
      <c r="I14" s="36"/>
    </row>
    <row r="15" spans="2:9" x14ac:dyDescent="0.25">
      <c r="B15" s="37" t="s">
        <v>7</v>
      </c>
      <c r="C15" s="38" t="s">
        <v>8</v>
      </c>
      <c r="D15" s="38"/>
      <c r="E15" s="38" t="s">
        <v>9</v>
      </c>
      <c r="F15" s="38" t="s">
        <v>10</v>
      </c>
      <c r="G15" s="39" t="s">
        <v>11</v>
      </c>
      <c r="H15" s="38" t="s">
        <v>12</v>
      </c>
      <c r="I15" s="39" t="s">
        <v>13</v>
      </c>
    </row>
    <row r="16" spans="2:9" x14ac:dyDescent="0.25">
      <c r="B16" s="37"/>
      <c r="C16" s="38"/>
      <c r="D16" s="38"/>
      <c r="E16" s="38"/>
      <c r="F16" s="38"/>
      <c r="G16" s="40"/>
      <c r="H16" s="38"/>
      <c r="I16" s="40"/>
    </row>
    <row r="17" spans="2:9" x14ac:dyDescent="0.25">
      <c r="B17" s="37"/>
      <c r="C17" s="38"/>
      <c r="D17" s="38"/>
      <c r="E17" s="38"/>
      <c r="F17" s="38"/>
      <c r="G17" s="41"/>
      <c r="H17" s="38"/>
      <c r="I17" s="40"/>
    </row>
    <row r="18" spans="2:9" x14ac:dyDescent="0.25">
      <c r="B18" s="6">
        <f>$H$13</f>
        <v>735.26826445630377</v>
      </c>
      <c r="C18" s="7" t="s">
        <v>14</v>
      </c>
      <c r="D18" s="8"/>
      <c r="E18" s="8"/>
      <c r="F18" s="8"/>
      <c r="G18" s="8"/>
      <c r="H18" s="9"/>
      <c r="I18" s="10"/>
    </row>
    <row r="19" spans="2:9" x14ac:dyDescent="0.25">
      <c r="B19" s="11"/>
      <c r="C19" s="12">
        <f>IF(AND($G$13&gt;=1,INT($G$13)=$G$13),1,"")</f>
        <v>1</v>
      </c>
      <c r="D19" s="13"/>
      <c r="E19" s="5">
        <f>IF(C19="","",-FV(NOMINAL(EFFECT($F$13%,2),12)/12,12,-$B$18,$D$13)-D19)</f>
        <v>130075.42854359395</v>
      </c>
      <c r="F19" s="14">
        <f>IF(C19="","",$B$18*12-($D$13-(E19+D19)))</f>
        <v>3698.647717069598</v>
      </c>
      <c r="G19" s="15">
        <f t="shared" ref="G19:G48" si="0">IF(C19="","",$B$18*12-F19)</f>
        <v>5124.5714564060472</v>
      </c>
      <c r="H19" s="28">
        <f t="shared" ref="H19:H48" si="1">IF(C19="","",NPER(NOMINAL(EFFECT($F$13%,2),12)/12,-$B$18,E19)/12)</f>
        <v>19.000000000000007</v>
      </c>
      <c r="I19" s="15">
        <f>IF(C19="","",(F19+G19))</f>
        <v>8823.2191734756452</v>
      </c>
    </row>
    <row r="20" spans="2:9" x14ac:dyDescent="0.25">
      <c r="B20" s="17"/>
      <c r="C20" s="12">
        <f t="shared" ref="C20:C48" si="2">IF(AND(C19&lt;$G$13,INT($G$13)=$G$13),C19+1,"")</f>
        <v>2</v>
      </c>
      <c r="D20" s="18"/>
      <c r="E20" s="5">
        <f t="shared" ref="E20:E48" si="3">IF(C20="","",-FV(NOMINAL(EFFECT($F$13%,2),12)/12,12,-$B$18,E19)-D20)</f>
        <v>124806.36467040311</v>
      </c>
      <c r="F20" s="14">
        <f t="shared" ref="F20:F48" si="4">IF(C20="","",$B$18*12-(E19-(E20+D20)))</f>
        <v>3554.155300284805</v>
      </c>
      <c r="G20" s="15">
        <f t="shared" si="0"/>
        <v>5269.0638731908402</v>
      </c>
      <c r="H20" s="28">
        <f t="shared" si="1"/>
        <v>18.000000000000014</v>
      </c>
      <c r="I20" s="15">
        <f t="shared" ref="I20:I48" si="5">IF(C20="","",(F20+G20))</f>
        <v>8823.2191734756452</v>
      </c>
    </row>
    <row r="21" spans="2:9" x14ac:dyDescent="0.25">
      <c r="B21" s="19"/>
      <c r="C21" s="12">
        <f t="shared" si="2"/>
        <v>3</v>
      </c>
      <c r="D21" s="18"/>
      <c r="E21" s="5">
        <f t="shared" si="3"/>
        <v>119388.73427224378</v>
      </c>
      <c r="F21" s="14">
        <f t="shared" si="4"/>
        <v>3405.5887753163079</v>
      </c>
      <c r="G21" s="15">
        <f t="shared" si="0"/>
        <v>5417.6303981593373</v>
      </c>
      <c r="H21" s="28">
        <f t="shared" si="1"/>
        <v>17.000000000000025</v>
      </c>
      <c r="I21" s="15">
        <f t="shared" si="5"/>
        <v>8823.2191734756452</v>
      </c>
    </row>
    <row r="22" spans="2:9" x14ac:dyDescent="0.25">
      <c r="B22" s="8"/>
      <c r="C22" s="12">
        <f t="shared" si="2"/>
        <v>4</v>
      </c>
      <c r="D22" s="18">
        <v>3000</v>
      </c>
      <c r="E22" s="5">
        <f t="shared" si="3"/>
        <v>110818.34836737794</v>
      </c>
      <c r="F22" s="14">
        <f t="shared" si="4"/>
        <v>3252.8332686098111</v>
      </c>
      <c r="G22" s="15">
        <f t="shared" si="0"/>
        <v>5570.3859048658342</v>
      </c>
      <c r="H22" s="28">
        <f t="shared" si="1"/>
        <v>15.472740337110132</v>
      </c>
      <c r="I22" s="15">
        <f t="shared" si="5"/>
        <v>8823.2191734756452</v>
      </c>
    </row>
    <row r="23" spans="2:9" x14ac:dyDescent="0.25">
      <c r="B23" s="8"/>
      <c r="C23" s="12">
        <f t="shared" si="2"/>
        <v>5</v>
      </c>
      <c r="D23" s="20"/>
      <c r="E23" s="5">
        <f t="shared" si="3"/>
        <v>105006.31186153852</v>
      </c>
      <c r="F23" s="14">
        <f t="shared" si="4"/>
        <v>3011.1826676362216</v>
      </c>
      <c r="G23" s="15">
        <f t="shared" si="0"/>
        <v>5812.0365058394236</v>
      </c>
      <c r="H23" s="28">
        <f t="shared" si="1"/>
        <v>14.472740337110137</v>
      </c>
      <c r="I23" s="15">
        <f t="shared" si="5"/>
        <v>8823.2191734756452</v>
      </c>
    </row>
    <row r="24" spans="2:9" x14ac:dyDescent="0.25">
      <c r="B24" s="8"/>
      <c r="C24" s="12">
        <f t="shared" si="2"/>
        <v>6</v>
      </c>
      <c r="D24" s="20"/>
      <c r="E24" s="5">
        <f t="shared" si="3"/>
        <v>99030.399174380451</v>
      </c>
      <c r="F24" s="14">
        <f t="shared" si="4"/>
        <v>2847.3064863175787</v>
      </c>
      <c r="G24" s="15">
        <f t="shared" si="0"/>
        <v>5975.9126871580665</v>
      </c>
      <c r="H24" s="28">
        <f t="shared" si="1"/>
        <v>13.472740337110146</v>
      </c>
      <c r="I24" s="15">
        <f t="shared" si="5"/>
        <v>8823.2191734756452</v>
      </c>
    </row>
    <row r="25" spans="2:9" x14ac:dyDescent="0.25">
      <c r="B25" s="8"/>
      <c r="C25" s="12">
        <f t="shared" si="2"/>
        <v>7</v>
      </c>
      <c r="D25" s="20"/>
      <c r="E25" s="5">
        <f t="shared" si="3"/>
        <v>92885.989653095283</v>
      </c>
      <c r="F25" s="14">
        <f t="shared" si="4"/>
        <v>2678.8096521904772</v>
      </c>
      <c r="G25" s="15">
        <f t="shared" si="0"/>
        <v>6144.409521285168</v>
      </c>
      <c r="H25" s="28">
        <f t="shared" si="1"/>
        <v>12.472740337110153</v>
      </c>
      <c r="I25" s="15">
        <f t="shared" si="5"/>
        <v>8823.2191734756452</v>
      </c>
    </row>
    <row r="26" spans="2:9" x14ac:dyDescent="0.25">
      <c r="B26" s="8"/>
      <c r="C26" s="12">
        <f t="shared" si="2"/>
        <v>8</v>
      </c>
      <c r="D26" s="20"/>
      <c r="E26" s="5">
        <f t="shared" si="3"/>
        <v>86568.33236094797</v>
      </c>
      <c r="F26" s="14">
        <f t="shared" si="4"/>
        <v>2505.5618813283327</v>
      </c>
      <c r="G26" s="15">
        <f t="shared" si="0"/>
        <v>6317.6572921473125</v>
      </c>
      <c r="H26" s="28">
        <f t="shared" si="1"/>
        <v>11.472740337110162</v>
      </c>
      <c r="I26" s="15">
        <f t="shared" si="5"/>
        <v>8823.2191734756452</v>
      </c>
    </row>
    <row r="27" spans="2:9" x14ac:dyDescent="0.25">
      <c r="B27" s="8"/>
      <c r="C27" s="12">
        <f t="shared" si="2"/>
        <v>9</v>
      </c>
      <c r="D27" s="20">
        <v>4000</v>
      </c>
      <c r="E27" s="5">
        <f t="shared" si="3"/>
        <v>76072.542403791274</v>
      </c>
      <c r="F27" s="14">
        <f t="shared" si="4"/>
        <v>2327.4292163189493</v>
      </c>
      <c r="G27" s="15">
        <f t="shared" si="0"/>
        <v>6495.7899571566959</v>
      </c>
      <c r="H27" s="28">
        <f t="shared" si="1"/>
        <v>9.8705098478774236</v>
      </c>
      <c r="I27" s="15">
        <f t="shared" si="5"/>
        <v>8823.2191734756452</v>
      </c>
    </row>
    <row r="28" spans="2:9" x14ac:dyDescent="0.25">
      <c r="B28" s="8"/>
      <c r="C28" s="12">
        <f t="shared" si="2"/>
        <v>10</v>
      </c>
      <c r="D28" s="20"/>
      <c r="E28" s="5">
        <f t="shared" si="3"/>
        <v>69280.8131530026</v>
      </c>
      <c r="F28" s="14">
        <f t="shared" si="4"/>
        <v>2031.4899226869711</v>
      </c>
      <c r="G28" s="15">
        <f t="shared" si="0"/>
        <v>6791.7292507886741</v>
      </c>
      <c r="H28" s="28">
        <f t="shared" si="1"/>
        <v>8.8705098478774236</v>
      </c>
      <c r="I28" s="15">
        <f t="shared" si="5"/>
        <v>8823.2191734756452</v>
      </c>
    </row>
    <row r="29" spans="2:9" x14ac:dyDescent="0.25">
      <c r="B29" s="8"/>
      <c r="C29" s="12">
        <f t="shared" si="2"/>
        <v>11</v>
      </c>
      <c r="D29" s="20"/>
      <c r="E29" s="5">
        <f t="shared" si="3"/>
        <v>62297.584304258693</v>
      </c>
      <c r="F29" s="14">
        <f t="shared" si="4"/>
        <v>1839.9903247317379</v>
      </c>
      <c r="G29" s="15">
        <f t="shared" si="0"/>
        <v>6983.2288487439073</v>
      </c>
      <c r="H29" s="28">
        <f t="shared" si="1"/>
        <v>7.8705098478774387</v>
      </c>
      <c r="I29" s="15">
        <f t="shared" si="5"/>
        <v>8823.2191734756452</v>
      </c>
    </row>
    <row r="30" spans="2:9" x14ac:dyDescent="0.25">
      <c r="B30" s="8"/>
      <c r="C30" s="12">
        <f t="shared" si="2"/>
        <v>12</v>
      </c>
      <c r="D30" s="20">
        <v>5000</v>
      </c>
      <c r="E30" s="5">
        <f t="shared" si="3"/>
        <v>50117.456334895607</v>
      </c>
      <c r="F30" s="14">
        <f t="shared" si="4"/>
        <v>1643.0912041125594</v>
      </c>
      <c r="G30" s="15">
        <f t="shared" si="0"/>
        <v>7180.1279693630859</v>
      </c>
      <c r="H30" s="28">
        <f t="shared" si="1"/>
        <v>6.1902109516531851</v>
      </c>
      <c r="I30" s="15">
        <f t="shared" si="5"/>
        <v>8823.2191734756452</v>
      </c>
    </row>
    <row r="31" spans="2:9" x14ac:dyDescent="0.25">
      <c r="B31" s="8"/>
      <c r="C31" s="12">
        <f t="shared" si="2"/>
        <v>13</v>
      </c>
      <c r="D31" s="20"/>
      <c r="E31" s="5">
        <f t="shared" si="3"/>
        <v>42593.897477308376</v>
      </c>
      <c r="F31" s="14">
        <f t="shared" si="4"/>
        <v>1299.6603158884136</v>
      </c>
      <c r="G31" s="15">
        <f t="shared" si="0"/>
        <v>7523.5588575872316</v>
      </c>
      <c r="H31" s="28">
        <f t="shared" si="1"/>
        <v>5.190210951653194</v>
      </c>
      <c r="I31" s="15">
        <f t="shared" si="5"/>
        <v>8823.2191734756452</v>
      </c>
    </row>
    <row r="32" spans="2:9" x14ac:dyDescent="0.25">
      <c r="B32" s="8"/>
      <c r="C32" s="12">
        <f t="shared" si="2"/>
        <v>14</v>
      </c>
      <c r="D32" s="20"/>
      <c r="E32" s="5">
        <f t="shared" si="3"/>
        <v>34858.204354172623</v>
      </c>
      <c r="F32" s="14">
        <f t="shared" si="4"/>
        <v>1087.5260503398931</v>
      </c>
      <c r="G32" s="15">
        <f t="shared" si="0"/>
        <v>7735.6931231357521</v>
      </c>
      <c r="H32" s="28">
        <f t="shared" si="1"/>
        <v>4.1902109516532002</v>
      </c>
      <c r="I32" s="15">
        <f t="shared" si="5"/>
        <v>8823.2191734756452</v>
      </c>
    </row>
    <row r="33" spans="2:11" x14ac:dyDescent="0.25">
      <c r="B33" s="8"/>
      <c r="C33" s="12">
        <f t="shared" si="2"/>
        <v>15</v>
      </c>
      <c r="D33" s="20"/>
      <c r="E33" s="5">
        <f t="shared" si="3"/>
        <v>26904.395627736943</v>
      </c>
      <c r="F33" s="14">
        <f t="shared" si="4"/>
        <v>869.41044703996522</v>
      </c>
      <c r="G33" s="15">
        <f t="shared" si="0"/>
        <v>7953.80872643568</v>
      </c>
      <c r="H33" s="28">
        <f t="shared" si="1"/>
        <v>3.1902109516532131</v>
      </c>
      <c r="I33" s="15">
        <f t="shared" si="5"/>
        <v>8823.2191734756452</v>
      </c>
    </row>
    <row r="34" spans="2:11" x14ac:dyDescent="0.25">
      <c r="B34" s="8"/>
      <c r="C34" s="12">
        <f t="shared" si="2"/>
        <v>16</v>
      </c>
      <c r="D34" s="20"/>
      <c r="E34" s="5">
        <f t="shared" si="3"/>
        <v>18726.32131045069</v>
      </c>
      <c r="F34" s="14">
        <f t="shared" si="4"/>
        <v>645.14485618939216</v>
      </c>
      <c r="G34" s="15">
        <f t="shared" si="0"/>
        <v>8178.0743172862531</v>
      </c>
      <c r="H34" s="28">
        <f t="shared" si="1"/>
        <v>2.190210951653218</v>
      </c>
      <c r="I34" s="15">
        <f t="shared" si="5"/>
        <v>8823.2191734756452</v>
      </c>
    </row>
    <row r="35" spans="2:11" x14ac:dyDescent="0.25">
      <c r="B35" s="8"/>
      <c r="C35" s="12">
        <f t="shared" si="2"/>
        <v>17</v>
      </c>
      <c r="D35" s="20">
        <v>6000</v>
      </c>
      <c r="E35" s="5">
        <f t="shared" si="3"/>
        <v>4317.6580097142396</v>
      </c>
      <c r="F35" s="14">
        <f t="shared" si="4"/>
        <v>414.55587273919446</v>
      </c>
      <c r="G35" s="15">
        <f t="shared" si="0"/>
        <v>8408.6633007364508</v>
      </c>
      <c r="H35" s="28">
        <f t="shared" si="1"/>
        <v>0.49328677429501561</v>
      </c>
      <c r="I35" s="15">
        <f t="shared" si="5"/>
        <v>8823.2191734756452</v>
      </c>
    </row>
    <row r="36" spans="2:11" x14ac:dyDescent="0.25">
      <c r="B36" s="8"/>
      <c r="C36" s="12">
        <f t="shared" si="2"/>
        <v>18</v>
      </c>
      <c r="D36" s="20"/>
      <c r="E36" s="5">
        <f t="shared" si="3"/>
        <v>-4497.271961449761</v>
      </c>
      <c r="F36" s="14">
        <f t="shared" si="4"/>
        <v>8.2892023116437485</v>
      </c>
      <c r="G36" s="15">
        <f t="shared" si="0"/>
        <v>8814.9299711640015</v>
      </c>
      <c r="H36" s="28">
        <f t="shared" si="1"/>
        <v>-0.5067132257049759</v>
      </c>
      <c r="I36" s="15">
        <f t="shared" si="5"/>
        <v>8823.2191734756452</v>
      </c>
    </row>
    <row r="37" spans="2:11" x14ac:dyDescent="0.25">
      <c r="B37" s="8"/>
      <c r="C37" s="12">
        <f t="shared" si="2"/>
        <v>19</v>
      </c>
      <c r="D37" s="20"/>
      <c r="E37" s="5">
        <f t="shared" si="3"/>
        <v>-13560.747698080693</v>
      </c>
      <c r="F37" s="14">
        <f t="shared" si="4"/>
        <v>-240.25656315528613</v>
      </c>
      <c r="G37" s="15">
        <f t="shared" si="0"/>
        <v>9063.4757366309314</v>
      </c>
      <c r="H37" s="28">
        <f t="shared" si="1"/>
        <v>-1.5067132257049709</v>
      </c>
      <c r="I37" s="15">
        <f t="shared" si="5"/>
        <v>8823.2191734756452</v>
      </c>
    </row>
    <row r="38" spans="2:11" x14ac:dyDescent="0.25">
      <c r="B38" s="8"/>
      <c r="C38" s="12">
        <f t="shared" si="2"/>
        <v>20</v>
      </c>
      <c r="D38" s="20"/>
      <c r="E38" s="5">
        <f t="shared" si="3"/>
        <v>-22879.777196581661</v>
      </c>
      <c r="F38" s="14">
        <f t="shared" si="4"/>
        <v>-495.81032502532253</v>
      </c>
      <c r="G38" s="15">
        <f t="shared" si="0"/>
        <v>9319.0294985009677</v>
      </c>
      <c r="H38" s="28">
        <f t="shared" si="1"/>
        <v>-2.5067132257049614</v>
      </c>
      <c r="I38" s="15">
        <f t="shared" si="5"/>
        <v>8823.2191734756452</v>
      </c>
    </row>
    <row r="39" spans="2:11" x14ac:dyDescent="0.25">
      <c r="B39" s="8"/>
      <c r="C39" s="12" t="str">
        <f t="shared" si="2"/>
        <v/>
      </c>
      <c r="D39" s="20"/>
      <c r="E39" s="5" t="str">
        <f t="shared" si="3"/>
        <v/>
      </c>
      <c r="F39" s="14" t="str">
        <f t="shared" si="4"/>
        <v/>
      </c>
      <c r="G39" s="15" t="str">
        <f t="shared" si="0"/>
        <v/>
      </c>
      <c r="H39" s="16" t="str">
        <f t="shared" si="1"/>
        <v/>
      </c>
      <c r="I39" s="15" t="str">
        <f t="shared" si="5"/>
        <v/>
      </c>
    </row>
    <row r="40" spans="2:11" x14ac:dyDescent="0.25">
      <c r="B40" s="8"/>
      <c r="C40" s="12" t="str">
        <f t="shared" si="2"/>
        <v/>
      </c>
      <c r="D40" s="20"/>
      <c r="E40" s="5" t="str">
        <f t="shared" si="3"/>
        <v/>
      </c>
      <c r="F40" s="14" t="str">
        <f t="shared" si="4"/>
        <v/>
      </c>
      <c r="G40" s="15" t="str">
        <f t="shared" si="0"/>
        <v/>
      </c>
      <c r="H40" s="16" t="str">
        <f t="shared" si="1"/>
        <v/>
      </c>
      <c r="I40" s="15" t="str">
        <f t="shared" si="5"/>
        <v/>
      </c>
    </row>
    <row r="41" spans="2:11" x14ac:dyDescent="0.25">
      <c r="B41" s="8"/>
      <c r="C41" s="12" t="str">
        <f t="shared" si="2"/>
        <v/>
      </c>
      <c r="D41" s="20"/>
      <c r="E41" s="5" t="str">
        <f t="shared" si="3"/>
        <v/>
      </c>
      <c r="F41" s="14" t="str">
        <f t="shared" si="4"/>
        <v/>
      </c>
      <c r="G41" s="15" t="str">
        <f t="shared" si="0"/>
        <v/>
      </c>
      <c r="H41" s="16" t="str">
        <f t="shared" si="1"/>
        <v/>
      </c>
      <c r="I41" s="15" t="str">
        <f t="shared" si="5"/>
        <v/>
      </c>
    </row>
    <row r="42" spans="2:11" x14ac:dyDescent="0.25">
      <c r="B42" s="8"/>
      <c r="C42" s="12" t="str">
        <f t="shared" si="2"/>
        <v/>
      </c>
      <c r="D42" s="20"/>
      <c r="E42" s="5" t="str">
        <f t="shared" si="3"/>
        <v/>
      </c>
      <c r="F42" s="14" t="str">
        <f t="shared" si="4"/>
        <v/>
      </c>
      <c r="G42" s="15" t="str">
        <f t="shared" si="0"/>
        <v/>
      </c>
      <c r="H42" s="16" t="str">
        <f t="shared" si="1"/>
        <v/>
      </c>
      <c r="I42" s="15" t="str">
        <f t="shared" si="5"/>
        <v/>
      </c>
    </row>
    <row r="43" spans="2:11" x14ac:dyDescent="0.25">
      <c r="B43" s="8"/>
      <c r="C43" s="12" t="str">
        <f t="shared" si="2"/>
        <v/>
      </c>
      <c r="D43" s="20"/>
      <c r="E43" s="5" t="str">
        <f t="shared" si="3"/>
        <v/>
      </c>
      <c r="F43" s="14" t="str">
        <f t="shared" si="4"/>
        <v/>
      </c>
      <c r="G43" s="15" t="str">
        <f t="shared" si="0"/>
        <v/>
      </c>
      <c r="H43" s="16" t="str">
        <f t="shared" si="1"/>
        <v/>
      </c>
      <c r="I43" s="15" t="str">
        <f t="shared" si="5"/>
        <v/>
      </c>
    </row>
    <row r="44" spans="2:11" x14ac:dyDescent="0.25">
      <c r="B44" s="8"/>
      <c r="C44" s="12" t="str">
        <f t="shared" si="2"/>
        <v/>
      </c>
      <c r="D44" s="20"/>
      <c r="E44" s="5" t="str">
        <f t="shared" si="3"/>
        <v/>
      </c>
      <c r="F44" s="14" t="str">
        <f t="shared" si="4"/>
        <v/>
      </c>
      <c r="G44" s="15" t="str">
        <f t="shared" si="0"/>
        <v/>
      </c>
      <c r="H44" s="16" t="str">
        <f t="shared" si="1"/>
        <v/>
      </c>
      <c r="I44" s="15" t="str">
        <f t="shared" si="5"/>
        <v/>
      </c>
      <c r="J44" s="27"/>
      <c r="K44" s="27"/>
    </row>
    <row r="45" spans="2:11" x14ac:dyDescent="0.25">
      <c r="B45" s="8"/>
      <c r="C45" s="12" t="str">
        <f t="shared" si="2"/>
        <v/>
      </c>
      <c r="D45" s="20"/>
      <c r="E45" s="5" t="str">
        <f t="shared" si="3"/>
        <v/>
      </c>
      <c r="F45" s="14" t="str">
        <f t="shared" si="4"/>
        <v/>
      </c>
      <c r="G45" s="15" t="str">
        <f t="shared" si="0"/>
        <v/>
      </c>
      <c r="H45" s="16" t="str">
        <f t="shared" si="1"/>
        <v/>
      </c>
      <c r="I45" s="15" t="str">
        <f t="shared" si="5"/>
        <v/>
      </c>
    </row>
    <row r="46" spans="2:11" x14ac:dyDescent="0.25">
      <c r="B46" s="8"/>
      <c r="C46" s="12" t="str">
        <f t="shared" si="2"/>
        <v/>
      </c>
      <c r="D46" s="20"/>
      <c r="E46" s="5" t="str">
        <f t="shared" si="3"/>
        <v/>
      </c>
      <c r="F46" s="14" t="str">
        <f t="shared" si="4"/>
        <v/>
      </c>
      <c r="G46" s="15" t="str">
        <f t="shared" si="0"/>
        <v/>
      </c>
      <c r="H46" s="16" t="str">
        <f t="shared" si="1"/>
        <v/>
      </c>
      <c r="I46" s="15" t="str">
        <f t="shared" si="5"/>
        <v/>
      </c>
      <c r="J46" s="27"/>
      <c r="K46" s="26"/>
    </row>
    <row r="47" spans="2:11" x14ac:dyDescent="0.25">
      <c r="B47" s="8"/>
      <c r="C47" s="12" t="str">
        <f t="shared" si="2"/>
        <v/>
      </c>
      <c r="D47" s="18"/>
      <c r="E47" s="5" t="str">
        <f t="shared" si="3"/>
        <v/>
      </c>
      <c r="F47" s="14" t="str">
        <f t="shared" si="4"/>
        <v/>
      </c>
      <c r="G47" s="15" t="str">
        <f t="shared" si="0"/>
        <v/>
      </c>
      <c r="H47" s="16" t="str">
        <f t="shared" si="1"/>
        <v/>
      </c>
      <c r="I47" s="15" t="str">
        <f t="shared" si="5"/>
        <v/>
      </c>
    </row>
    <row r="48" spans="2:11" x14ac:dyDescent="0.25">
      <c r="B48" s="8"/>
      <c r="C48" s="12" t="str">
        <f t="shared" si="2"/>
        <v/>
      </c>
      <c r="D48" s="18"/>
      <c r="E48" s="5" t="str">
        <f t="shared" si="3"/>
        <v/>
      </c>
      <c r="F48" s="14" t="str">
        <f t="shared" si="4"/>
        <v/>
      </c>
      <c r="G48" s="15" t="str">
        <f t="shared" si="0"/>
        <v/>
      </c>
      <c r="H48" s="16" t="str">
        <f t="shared" si="1"/>
        <v/>
      </c>
      <c r="I48" s="15" t="str">
        <f t="shared" si="5"/>
        <v/>
      </c>
    </row>
    <row r="49" spans="2:11" x14ac:dyDescent="0.25">
      <c r="B49" s="23" t="s">
        <v>15</v>
      </c>
      <c r="C49" s="24"/>
      <c r="D49" s="5">
        <f>SUM(D19:D48)</f>
        <v>18000</v>
      </c>
      <c r="E49" s="5">
        <f>MIN(E19:E48)</f>
        <v>-22879.777196581661</v>
      </c>
      <c r="F49" s="14">
        <f>SUM(F19:F48)</f>
        <v>36384.60627293124</v>
      </c>
      <c r="G49" s="14">
        <f>SUM(G19:G48)</f>
        <v>140079.77719658165</v>
      </c>
      <c r="H49" s="16">
        <f>MIN(H19:H48)</f>
        <v>-2.5067132257049614</v>
      </c>
      <c r="I49" s="21">
        <f>SUM(I19:I48)</f>
        <v>176464.38346951289</v>
      </c>
      <c r="K49" s="26"/>
    </row>
    <row r="52" spans="2:11" x14ac:dyDescent="0.25">
      <c r="H52" s="26"/>
    </row>
  </sheetData>
  <mergeCells count="16">
    <mergeCell ref="H10:H12"/>
    <mergeCell ref="I10:I12"/>
    <mergeCell ref="B14:I14"/>
    <mergeCell ref="B15:B17"/>
    <mergeCell ref="C15:D17"/>
    <mergeCell ref="E15:E17"/>
    <mergeCell ref="F15:F17"/>
    <mergeCell ref="G15:G17"/>
    <mergeCell ref="H15:H17"/>
    <mergeCell ref="I15:I17"/>
    <mergeCell ref="B10:B12"/>
    <mergeCell ref="C10:C11"/>
    <mergeCell ref="D10:D12"/>
    <mergeCell ref="E10:E12"/>
    <mergeCell ref="F10:F12"/>
    <mergeCell ref="G10:G12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CAS 1</vt:lpstr>
      <vt:lpstr>CAS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Noureddine</dc:creator>
  <cp:lastModifiedBy>FOXTROT</cp:lastModifiedBy>
  <dcterms:created xsi:type="dcterms:W3CDTF">2019-04-29T11:01:13Z</dcterms:created>
  <dcterms:modified xsi:type="dcterms:W3CDTF">2019-04-29T16:26:54Z</dcterms:modified>
</cp:coreProperties>
</file>