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" windowWidth="12504" windowHeight="9432" tabRatio="372" activeTab="1"/>
  </bookViews>
  <sheets>
    <sheet name="théorique" sheetId="5" r:id="rId1"/>
    <sheet name="mars 18" sheetId="1" r:id="rId2"/>
    <sheet name="base salaire" sheetId="2" r:id="rId3"/>
    <sheet name="données salariés" sheetId="8" r:id="rId4"/>
    <sheet name="Feuil4" sheetId="12" r:id="rId5"/>
  </sheets>
  <definedNames>
    <definedName name="_xlnm._FilterDatabase" localSheetId="3" hidden="1">'données salariés'!$A$1:$V$630</definedName>
    <definedName name="_xlnm._FilterDatabase" localSheetId="1" hidden="1">'mars 18'!$A$5:$ACE$11</definedName>
    <definedName name="AS1A">'base salaire'!$A$8:$A$33</definedName>
    <definedName name="CONT">'base salaire'!$A$2:$B$5</definedName>
    <definedName name="MATRICULE">'données salariés'!$A$2:$M$626</definedName>
    <definedName name="QALIF">'base salaire'!$A$8:$A$33</definedName>
    <definedName name="QUALIF">'base salaire'!$A$8:$A$33</definedName>
    <definedName name="TX">'base salaire'!$A$8:$B$33</definedName>
  </definedNames>
  <calcPr calcId="145621"/>
</workbook>
</file>

<file path=xl/calcChain.xml><?xml version="1.0" encoding="utf-8"?>
<calcChain xmlns="http://schemas.openxmlformats.org/spreadsheetml/2006/main">
  <c r="YS10" i="1" l="1"/>
  <c r="YH10" i="1"/>
  <c r="YG10" i="1"/>
  <c r="YF10" i="1"/>
  <c r="YD10" i="1"/>
  <c r="XS10" i="1"/>
  <c r="XR10" i="1"/>
  <c r="XQ10" i="1"/>
  <c r="XO10" i="1"/>
  <c r="XN10" i="1"/>
  <c r="XA10" i="1"/>
  <c r="WZ10" i="1"/>
  <c r="WY10" i="1"/>
  <c r="WW10" i="1"/>
  <c r="WL10" i="1"/>
  <c r="WK10" i="1"/>
  <c r="WJ10" i="1"/>
  <c r="WH10" i="1"/>
  <c r="VW10" i="1"/>
  <c r="VV10" i="1"/>
  <c r="VU10" i="1"/>
  <c r="VS10" i="1"/>
  <c r="VH10" i="1"/>
  <c r="VG10" i="1"/>
  <c r="VF10" i="1"/>
  <c r="VD10" i="1"/>
  <c r="US10" i="1"/>
  <c r="UR10" i="1"/>
  <c r="UQ10" i="1"/>
  <c r="UO10" i="1"/>
  <c r="UD10" i="1"/>
  <c r="UC10" i="1"/>
  <c r="UB10" i="1"/>
  <c r="TZ10" i="1"/>
  <c r="TO10" i="1"/>
  <c r="TN10" i="1"/>
  <c r="TM10" i="1"/>
  <c r="TK10" i="1"/>
  <c r="TJ10" i="1"/>
  <c r="SW10" i="1"/>
  <c r="SV10" i="1"/>
  <c r="SU10" i="1"/>
  <c r="SS10" i="1"/>
  <c r="SH10" i="1"/>
  <c r="SG10" i="1"/>
  <c r="SF10" i="1"/>
  <c r="SD10" i="1"/>
  <c r="RS10" i="1"/>
  <c r="RR10" i="1"/>
  <c r="RQ10" i="1"/>
  <c r="RO10" i="1"/>
  <c r="RD10" i="1"/>
  <c r="RC10" i="1"/>
  <c r="RB10" i="1"/>
  <c r="QZ10" i="1"/>
  <c r="QO10" i="1"/>
  <c r="QN10" i="1"/>
  <c r="QM10" i="1"/>
  <c r="QK10" i="1"/>
  <c r="PZ10" i="1"/>
  <c r="PY10" i="1"/>
  <c r="PX10" i="1"/>
  <c r="PV10" i="1"/>
  <c r="PK10" i="1"/>
  <c r="PJ10" i="1"/>
  <c r="PI10" i="1"/>
  <c r="PG10" i="1"/>
  <c r="PF10" i="1"/>
  <c r="OS10" i="1"/>
  <c r="OR10" i="1"/>
  <c r="OQ10" i="1"/>
  <c r="OO10" i="1"/>
  <c r="OD10" i="1"/>
  <c r="OC10" i="1"/>
  <c r="OB10" i="1"/>
  <c r="NZ10" i="1"/>
  <c r="NO10" i="1"/>
  <c r="NN10" i="1"/>
  <c r="NM10" i="1"/>
  <c r="NK10" i="1"/>
  <c r="MZ10" i="1"/>
  <c r="MY10" i="1"/>
  <c r="MX10" i="1"/>
  <c r="MV10" i="1"/>
  <c r="MK10" i="1"/>
  <c r="MJ10" i="1"/>
  <c r="MI10" i="1"/>
  <c r="MG10" i="1"/>
  <c r="LV10" i="1"/>
  <c r="LU10" i="1"/>
  <c r="LT10" i="1"/>
  <c r="LR10" i="1"/>
  <c r="LG10" i="1"/>
  <c r="LF10" i="1"/>
  <c r="LE10" i="1"/>
  <c r="LC10" i="1"/>
  <c r="LB10" i="1"/>
  <c r="KO10" i="1"/>
  <c r="KN10" i="1"/>
  <c r="KM10" i="1"/>
  <c r="KK10" i="1"/>
  <c r="JZ10" i="1"/>
  <c r="JY10" i="1"/>
  <c r="JX10" i="1"/>
  <c r="JV10" i="1"/>
  <c r="JK10" i="1"/>
  <c r="JJ10" i="1"/>
  <c r="JI10" i="1"/>
  <c r="JG10" i="1"/>
  <c r="IV10" i="1"/>
  <c r="IU10" i="1"/>
  <c r="IT10" i="1"/>
  <c r="IR10" i="1"/>
  <c r="IG10" i="1"/>
  <c r="IF10" i="1"/>
  <c r="IE10" i="1"/>
  <c r="IC10" i="1"/>
  <c r="HR10" i="1"/>
  <c r="HQ10" i="1"/>
  <c r="HP10" i="1"/>
  <c r="HN10" i="1"/>
  <c r="HC10" i="1"/>
  <c r="HB10" i="1"/>
  <c r="HA10" i="1"/>
  <c r="GY10" i="1"/>
  <c r="GX10" i="1"/>
  <c r="GK10" i="1"/>
  <c r="GJ10" i="1"/>
  <c r="GI10" i="1"/>
  <c r="GG10" i="1"/>
  <c r="FV10" i="1"/>
  <c r="FU10" i="1"/>
  <c r="FT10" i="1"/>
  <c r="FR10" i="1"/>
  <c r="FG10" i="1"/>
  <c r="FF10" i="1"/>
  <c r="FE10" i="1"/>
  <c r="FC10" i="1"/>
  <c r="ER10" i="1"/>
  <c r="EQ10" i="1"/>
  <c r="EP10" i="1"/>
  <c r="EN10" i="1"/>
  <c r="EC10" i="1"/>
  <c r="EB10" i="1"/>
  <c r="EA10" i="1"/>
  <c r="DY10" i="1"/>
  <c r="DN10" i="1"/>
  <c r="DM10" i="1"/>
  <c r="DL10" i="1"/>
  <c r="DJ10" i="1"/>
  <c r="CY10" i="1"/>
  <c r="CX10" i="1"/>
  <c r="CW10" i="1"/>
  <c r="YS9" i="1"/>
  <c r="YH9" i="1"/>
  <c r="YG9" i="1"/>
  <c r="YF9" i="1"/>
  <c r="YD9" i="1"/>
  <c r="XS9" i="1"/>
  <c r="XR9" i="1"/>
  <c r="XQ9" i="1"/>
  <c r="XO9" i="1"/>
  <c r="XN9" i="1"/>
  <c r="XA9" i="1"/>
  <c r="WZ9" i="1"/>
  <c r="WY9" i="1"/>
  <c r="WW9" i="1"/>
  <c r="WL9" i="1"/>
  <c r="WK9" i="1"/>
  <c r="WJ9" i="1"/>
  <c r="WH9" i="1"/>
  <c r="VW9" i="1"/>
  <c r="VV9" i="1"/>
  <c r="VU9" i="1"/>
  <c r="VS9" i="1"/>
  <c r="VH9" i="1"/>
  <c r="VG9" i="1"/>
  <c r="VF9" i="1"/>
  <c r="VD9" i="1"/>
  <c r="US9" i="1"/>
  <c r="UR9" i="1"/>
  <c r="UQ9" i="1"/>
  <c r="UO9" i="1"/>
  <c r="UD9" i="1"/>
  <c r="UC9" i="1"/>
  <c r="UB9" i="1"/>
  <c r="TZ9" i="1"/>
  <c r="TO9" i="1"/>
  <c r="TN9" i="1"/>
  <c r="TM9" i="1"/>
  <c r="TK9" i="1"/>
  <c r="TJ9" i="1"/>
  <c r="SW9" i="1"/>
  <c r="SV9" i="1"/>
  <c r="SU9" i="1"/>
  <c r="SS9" i="1"/>
  <c r="SH9" i="1"/>
  <c r="SG9" i="1"/>
  <c r="SF9" i="1"/>
  <c r="SD9" i="1"/>
  <c r="RS9" i="1"/>
  <c r="RR9" i="1"/>
  <c r="RQ9" i="1"/>
  <c r="RO9" i="1"/>
  <c r="RD9" i="1"/>
  <c r="RC9" i="1"/>
  <c r="RB9" i="1"/>
  <c r="QZ9" i="1"/>
  <c r="QO9" i="1"/>
  <c r="QN9" i="1"/>
  <c r="QM9" i="1"/>
  <c r="QK9" i="1"/>
  <c r="PZ9" i="1"/>
  <c r="PY9" i="1"/>
  <c r="PX9" i="1"/>
  <c r="PV9" i="1"/>
  <c r="PK9" i="1"/>
  <c r="PJ9" i="1"/>
  <c r="PI9" i="1"/>
  <c r="PG9" i="1"/>
  <c r="PF9" i="1"/>
  <c r="OS9" i="1"/>
  <c r="OR9" i="1"/>
  <c r="OQ9" i="1"/>
  <c r="OO9" i="1"/>
  <c r="OD9" i="1"/>
  <c r="OC9" i="1"/>
  <c r="OB9" i="1"/>
  <c r="NZ9" i="1"/>
  <c r="NO9" i="1"/>
  <c r="NN9" i="1"/>
  <c r="NM9" i="1"/>
  <c r="NK9" i="1"/>
  <c r="MZ9" i="1"/>
  <c r="MY9" i="1"/>
  <c r="MX9" i="1"/>
  <c r="MV9" i="1"/>
  <c r="MK9" i="1"/>
  <c r="MJ9" i="1"/>
  <c r="MI9" i="1"/>
  <c r="MG9" i="1"/>
  <c r="LV9" i="1"/>
  <c r="LU9" i="1"/>
  <c r="LT9" i="1"/>
  <c r="LR9" i="1"/>
  <c r="LG9" i="1"/>
  <c r="LF9" i="1"/>
  <c r="LE9" i="1"/>
  <c r="LC9" i="1"/>
  <c r="LB9" i="1"/>
  <c r="KO9" i="1"/>
  <c r="KN9" i="1"/>
  <c r="KM9" i="1"/>
  <c r="KK9" i="1"/>
  <c r="JZ9" i="1"/>
  <c r="JY9" i="1"/>
  <c r="JX9" i="1"/>
  <c r="JV9" i="1"/>
  <c r="JK9" i="1"/>
  <c r="JJ9" i="1"/>
  <c r="JI9" i="1"/>
  <c r="JG9" i="1"/>
  <c r="IV9" i="1"/>
  <c r="IU9" i="1"/>
  <c r="IT9" i="1"/>
  <c r="IR9" i="1"/>
  <c r="IG9" i="1"/>
  <c r="IF9" i="1"/>
  <c r="IE9" i="1"/>
  <c r="IC9" i="1"/>
  <c r="HR9" i="1"/>
  <c r="HQ9" i="1"/>
  <c r="HP9" i="1"/>
  <c r="HN9" i="1"/>
  <c r="HC9" i="1"/>
  <c r="HB9" i="1"/>
  <c r="HA9" i="1"/>
  <c r="GY9" i="1"/>
  <c r="GX9" i="1"/>
  <c r="GK9" i="1"/>
  <c r="GJ9" i="1"/>
  <c r="GI9" i="1"/>
  <c r="GG9" i="1"/>
  <c r="FV9" i="1"/>
  <c r="FU9" i="1"/>
  <c r="FT9" i="1"/>
  <c r="FR9" i="1"/>
  <c r="FG9" i="1"/>
  <c r="FF9" i="1"/>
  <c r="FE9" i="1"/>
  <c r="FC9" i="1"/>
  <c r="ER9" i="1"/>
  <c r="EQ9" i="1"/>
  <c r="EP9" i="1"/>
  <c r="EN9" i="1"/>
  <c r="EC9" i="1"/>
  <c r="EB9" i="1"/>
  <c r="EA9" i="1"/>
  <c r="DY9" i="1"/>
  <c r="DN9" i="1"/>
  <c r="DM9" i="1"/>
  <c r="DL9" i="1"/>
  <c r="DJ9" i="1"/>
  <c r="CY9" i="1"/>
  <c r="CX9" i="1"/>
  <c r="CW9" i="1"/>
  <c r="YS8" i="1"/>
  <c r="YH8" i="1"/>
  <c r="YG8" i="1"/>
  <c r="YF8" i="1"/>
  <c r="YD8" i="1"/>
  <c r="XS8" i="1"/>
  <c r="XR8" i="1"/>
  <c r="XQ8" i="1"/>
  <c r="XO8" i="1"/>
  <c r="XN8" i="1"/>
  <c r="XA8" i="1"/>
  <c r="WZ8" i="1"/>
  <c r="WY8" i="1"/>
  <c r="WW8" i="1"/>
  <c r="WL8" i="1"/>
  <c r="WK8" i="1"/>
  <c r="WJ8" i="1"/>
  <c r="WH8" i="1"/>
  <c r="VW8" i="1"/>
  <c r="VV8" i="1"/>
  <c r="VU8" i="1"/>
  <c r="VS8" i="1"/>
  <c r="VH8" i="1"/>
  <c r="VG8" i="1"/>
  <c r="VF8" i="1"/>
  <c r="VD8" i="1"/>
  <c r="US8" i="1"/>
  <c r="UR8" i="1"/>
  <c r="UQ8" i="1"/>
  <c r="UO8" i="1"/>
  <c r="UD8" i="1"/>
  <c r="UC8" i="1"/>
  <c r="UB8" i="1"/>
  <c r="TZ8" i="1"/>
  <c r="TO8" i="1"/>
  <c r="TN8" i="1"/>
  <c r="TM8" i="1"/>
  <c r="TK8" i="1"/>
  <c r="TJ8" i="1"/>
  <c r="SW8" i="1"/>
  <c r="SV8" i="1"/>
  <c r="SU8" i="1"/>
  <c r="SS8" i="1"/>
  <c r="SH8" i="1"/>
  <c r="SG8" i="1"/>
  <c r="SF8" i="1"/>
  <c r="SD8" i="1"/>
  <c r="RS8" i="1"/>
  <c r="RR8" i="1"/>
  <c r="RQ8" i="1"/>
  <c r="RO8" i="1"/>
  <c r="RD8" i="1"/>
  <c r="RC8" i="1"/>
  <c r="RB8" i="1"/>
  <c r="QZ8" i="1"/>
  <c r="QO8" i="1"/>
  <c r="QN8" i="1"/>
  <c r="QM8" i="1"/>
  <c r="QK8" i="1"/>
  <c r="PZ8" i="1"/>
  <c r="PY8" i="1"/>
  <c r="PX8" i="1"/>
  <c r="PV8" i="1"/>
  <c r="PK8" i="1"/>
  <c r="PJ8" i="1"/>
  <c r="PI8" i="1"/>
  <c r="PG8" i="1"/>
  <c r="PF8" i="1"/>
  <c r="OS8" i="1"/>
  <c r="OR8" i="1"/>
  <c r="OQ8" i="1"/>
  <c r="OO8" i="1"/>
  <c r="OD8" i="1"/>
  <c r="OC8" i="1"/>
  <c r="OB8" i="1"/>
  <c r="NZ8" i="1"/>
  <c r="NO8" i="1"/>
  <c r="NN8" i="1"/>
  <c r="NM8" i="1"/>
  <c r="NK8" i="1"/>
  <c r="MZ8" i="1"/>
  <c r="MY8" i="1"/>
  <c r="MX8" i="1"/>
  <c r="MV8" i="1"/>
  <c r="MK8" i="1"/>
  <c r="MJ8" i="1"/>
  <c r="MI8" i="1"/>
  <c r="MG8" i="1"/>
  <c r="LV8" i="1"/>
  <c r="LU8" i="1"/>
  <c r="LT8" i="1"/>
  <c r="LR8" i="1"/>
  <c r="LG8" i="1"/>
  <c r="LF8" i="1"/>
  <c r="LE8" i="1"/>
  <c r="LC8" i="1"/>
  <c r="LB8" i="1"/>
  <c r="KO8" i="1"/>
  <c r="KN8" i="1"/>
  <c r="KM8" i="1"/>
  <c r="KK8" i="1"/>
  <c r="JZ8" i="1"/>
  <c r="JY8" i="1"/>
  <c r="JX8" i="1"/>
  <c r="JV8" i="1"/>
  <c r="JK8" i="1"/>
  <c r="JJ8" i="1"/>
  <c r="JI8" i="1"/>
  <c r="JG8" i="1"/>
  <c r="IV8" i="1"/>
  <c r="IU8" i="1"/>
  <c r="IT8" i="1"/>
  <c r="IR8" i="1"/>
  <c r="IG8" i="1"/>
  <c r="IF8" i="1"/>
  <c r="IE8" i="1"/>
  <c r="IC8" i="1"/>
  <c r="HR8" i="1"/>
  <c r="HQ8" i="1"/>
  <c r="HP8" i="1"/>
  <c r="HN8" i="1"/>
  <c r="HC8" i="1"/>
  <c r="HB8" i="1"/>
  <c r="HA8" i="1"/>
  <c r="GY8" i="1"/>
  <c r="GX8" i="1"/>
  <c r="GK8" i="1"/>
  <c r="GJ8" i="1"/>
  <c r="GI8" i="1"/>
  <c r="GG8" i="1"/>
  <c r="FV8" i="1"/>
  <c r="FU8" i="1"/>
  <c r="FT8" i="1"/>
  <c r="FR8" i="1"/>
  <c r="FG8" i="1"/>
  <c r="FF8" i="1"/>
  <c r="FE8" i="1"/>
  <c r="FC8" i="1"/>
  <c r="ER8" i="1"/>
  <c r="EQ8" i="1"/>
  <c r="EP8" i="1"/>
  <c r="EN8" i="1"/>
  <c r="EC8" i="1"/>
  <c r="EB8" i="1"/>
  <c r="EA8" i="1"/>
  <c r="DY8" i="1"/>
  <c r="DN8" i="1"/>
  <c r="DM8" i="1"/>
  <c r="DL8" i="1"/>
  <c r="DJ8" i="1"/>
  <c r="CY8" i="1"/>
  <c r="CX8" i="1"/>
  <c r="CW8" i="1"/>
  <c r="YS7" i="1"/>
  <c r="YH7" i="1"/>
  <c r="YG7" i="1"/>
  <c r="YF7" i="1"/>
  <c r="YD7" i="1"/>
  <c r="XS7" i="1"/>
  <c r="XR7" i="1"/>
  <c r="XQ7" i="1"/>
  <c r="XO7" i="1"/>
  <c r="XN7" i="1"/>
  <c r="XA7" i="1"/>
  <c r="WZ7" i="1"/>
  <c r="WY7" i="1"/>
  <c r="WW7" i="1"/>
  <c r="WL7" i="1"/>
  <c r="WK7" i="1"/>
  <c r="WJ7" i="1"/>
  <c r="WH7" i="1"/>
  <c r="VW7" i="1"/>
  <c r="VV7" i="1"/>
  <c r="VU7" i="1"/>
  <c r="VS7" i="1"/>
  <c r="VH7" i="1"/>
  <c r="VG7" i="1"/>
  <c r="VF7" i="1"/>
  <c r="VD7" i="1"/>
  <c r="US7" i="1"/>
  <c r="UR7" i="1"/>
  <c r="UQ7" i="1"/>
  <c r="UO7" i="1"/>
  <c r="UD7" i="1"/>
  <c r="UC7" i="1"/>
  <c r="UB7" i="1"/>
  <c r="TZ7" i="1"/>
  <c r="TO7" i="1"/>
  <c r="TN7" i="1"/>
  <c r="TM7" i="1"/>
  <c r="TK7" i="1"/>
  <c r="TJ7" i="1"/>
  <c r="SW7" i="1"/>
  <c r="SV7" i="1"/>
  <c r="SU7" i="1"/>
  <c r="SS7" i="1"/>
  <c r="SH7" i="1"/>
  <c r="SG7" i="1"/>
  <c r="SF7" i="1"/>
  <c r="SD7" i="1"/>
  <c r="RS7" i="1"/>
  <c r="RR7" i="1"/>
  <c r="RQ7" i="1"/>
  <c r="RO7" i="1"/>
  <c r="RD7" i="1"/>
  <c r="RC7" i="1"/>
  <c r="RB7" i="1"/>
  <c r="QZ7" i="1"/>
  <c r="QO7" i="1"/>
  <c r="QN7" i="1"/>
  <c r="QM7" i="1"/>
  <c r="QK7" i="1"/>
  <c r="PZ7" i="1"/>
  <c r="PY7" i="1"/>
  <c r="PX7" i="1"/>
  <c r="PV7" i="1"/>
  <c r="PK7" i="1"/>
  <c r="PJ7" i="1"/>
  <c r="PI7" i="1"/>
  <c r="PG7" i="1"/>
  <c r="PF7" i="1"/>
  <c r="OS7" i="1"/>
  <c r="OR7" i="1"/>
  <c r="OQ7" i="1"/>
  <c r="OO7" i="1"/>
  <c r="OD7" i="1"/>
  <c r="OC7" i="1"/>
  <c r="OB7" i="1"/>
  <c r="NZ7" i="1"/>
  <c r="NO7" i="1"/>
  <c r="NN7" i="1"/>
  <c r="NM7" i="1"/>
  <c r="NK7" i="1"/>
  <c r="MZ7" i="1"/>
  <c r="MY7" i="1"/>
  <c r="MX7" i="1"/>
  <c r="MV7" i="1"/>
  <c r="MK7" i="1"/>
  <c r="MJ7" i="1"/>
  <c r="MI7" i="1"/>
  <c r="MG7" i="1"/>
  <c r="LV7" i="1"/>
  <c r="LU7" i="1"/>
  <c r="LT7" i="1"/>
  <c r="LR7" i="1"/>
  <c r="LG7" i="1"/>
  <c r="LF7" i="1"/>
  <c r="LE7" i="1"/>
  <c r="LC7" i="1"/>
  <c r="LB7" i="1"/>
  <c r="KO7" i="1"/>
  <c r="KN7" i="1"/>
  <c r="KM7" i="1"/>
  <c r="KK7" i="1"/>
  <c r="JZ7" i="1"/>
  <c r="JY7" i="1"/>
  <c r="JX7" i="1"/>
  <c r="JV7" i="1"/>
  <c r="JK7" i="1"/>
  <c r="JJ7" i="1"/>
  <c r="JI7" i="1"/>
  <c r="JG7" i="1"/>
  <c r="IV7" i="1"/>
  <c r="IU7" i="1"/>
  <c r="IT7" i="1"/>
  <c r="IR7" i="1"/>
  <c r="IG7" i="1"/>
  <c r="IF7" i="1"/>
  <c r="IE7" i="1"/>
  <c r="IC7" i="1"/>
  <c r="HR7" i="1"/>
  <c r="HQ7" i="1"/>
  <c r="HP7" i="1"/>
  <c r="HN7" i="1"/>
  <c r="HC7" i="1"/>
  <c r="HB7" i="1"/>
  <c r="HA7" i="1"/>
  <c r="GY7" i="1"/>
  <c r="GX7" i="1"/>
  <c r="GK7" i="1"/>
  <c r="GJ7" i="1"/>
  <c r="GI7" i="1"/>
  <c r="GG7" i="1"/>
  <c r="FV7" i="1"/>
  <c r="FU7" i="1"/>
  <c r="FT7" i="1"/>
  <c r="FR7" i="1"/>
  <c r="FG7" i="1"/>
  <c r="FF7" i="1"/>
  <c r="FE7" i="1"/>
  <c r="FC7" i="1"/>
  <c r="ER7" i="1"/>
  <c r="EQ7" i="1"/>
  <c r="EP7" i="1"/>
  <c r="EN7" i="1"/>
  <c r="EC7" i="1"/>
  <c r="EB7" i="1"/>
  <c r="EA7" i="1"/>
  <c r="DY7" i="1"/>
  <c r="DN7" i="1"/>
  <c r="DM7" i="1"/>
  <c r="DL7" i="1"/>
  <c r="DJ7" i="1"/>
  <c r="CY7" i="1"/>
  <c r="CX7" i="1"/>
  <c r="CW7" i="1"/>
  <c r="LC6" i="1"/>
  <c r="LB6" i="1"/>
  <c r="KO6" i="1"/>
  <c r="KN6" i="1"/>
  <c r="KM6" i="1"/>
  <c r="KK6" i="1"/>
  <c r="JZ6" i="1"/>
  <c r="JY6" i="1"/>
  <c r="JX6" i="1"/>
  <c r="JV6" i="1"/>
  <c r="JK6" i="1"/>
  <c r="JJ6" i="1"/>
  <c r="JI6" i="1"/>
  <c r="JG6" i="1"/>
  <c r="IV6" i="1"/>
  <c r="IU6" i="1"/>
  <c r="IT6" i="1"/>
  <c r="IR6" i="1"/>
  <c r="IG6" i="1"/>
  <c r="IF6" i="1"/>
  <c r="IE6" i="1"/>
  <c r="IC6" i="1"/>
  <c r="HR6" i="1"/>
  <c r="HQ6" i="1"/>
  <c r="HP6" i="1"/>
  <c r="HN6" i="1"/>
  <c r="HC6" i="1"/>
  <c r="HB6" i="1"/>
  <c r="HA6" i="1"/>
  <c r="AAN10" i="1"/>
  <c r="AAM10" i="1"/>
  <c r="AAN9" i="1"/>
  <c r="AAM9" i="1"/>
  <c r="AAN8" i="1"/>
  <c r="AAM8" i="1"/>
  <c r="AAN7" i="1"/>
  <c r="AAM7" i="1"/>
  <c r="CH10" i="1" l="1"/>
  <c r="CH9" i="1"/>
  <c r="CH8" i="1"/>
  <c r="CH7" i="1"/>
  <c r="CH6" i="1"/>
  <c r="BZ10" i="1"/>
  <c r="BZ9" i="1"/>
  <c r="BZ8" i="1"/>
  <c r="BZ7" i="1"/>
  <c r="BZ6" i="1"/>
  <c r="BR10" i="1"/>
  <c r="BR9" i="1"/>
  <c r="BR8" i="1"/>
  <c r="BR7" i="1"/>
  <c r="BR6" i="1"/>
  <c r="BJ10" i="1"/>
  <c r="BJ9" i="1"/>
  <c r="BJ8" i="1"/>
  <c r="BJ7" i="1"/>
  <c r="BJ6" i="1"/>
  <c r="BB10" i="1"/>
  <c r="BB9" i="1"/>
  <c r="BB8" i="1"/>
  <c r="BB7" i="1"/>
  <c r="BB6" i="1"/>
  <c r="AT10" i="1"/>
  <c r="AT9" i="1"/>
  <c r="AT8" i="1"/>
  <c r="AT7" i="1"/>
  <c r="AT6" i="1"/>
  <c r="AL10" i="1"/>
  <c r="AL9" i="1"/>
  <c r="AL8" i="1"/>
  <c r="AL7" i="1"/>
  <c r="AL6" i="1"/>
  <c r="ZW10" i="1"/>
  <c r="ZA10" i="1"/>
  <c r="YZ10" i="1"/>
  <c r="YY10" i="1"/>
  <c r="YX10" i="1"/>
  <c r="YW10" i="1"/>
  <c r="YV10" i="1"/>
  <c r="ZW9" i="1"/>
  <c r="ZA9" i="1"/>
  <c r="YZ9" i="1"/>
  <c r="YY9" i="1"/>
  <c r="YX9" i="1"/>
  <c r="YW9" i="1"/>
  <c r="YV9" i="1"/>
  <c r="ZW8" i="1"/>
  <c r="ZA8" i="1"/>
  <c r="YZ8" i="1"/>
  <c r="YY8" i="1"/>
  <c r="YX8" i="1"/>
  <c r="YW8" i="1"/>
  <c r="YV8" i="1"/>
  <c r="ZW7" i="1"/>
  <c r="ZA7" i="1"/>
  <c r="YZ7" i="1"/>
  <c r="YY7" i="1"/>
  <c r="YX7" i="1"/>
  <c r="YW7" i="1"/>
  <c r="YV7" i="1"/>
  <c r="YH6" i="1"/>
  <c r="YS6" i="1"/>
  <c r="YD6" i="1"/>
  <c r="WW6" i="1"/>
  <c r="WH6" i="1"/>
  <c r="VS6" i="1"/>
  <c r="VD6" i="1"/>
  <c r="UO6" i="1"/>
  <c r="TZ6" i="1"/>
  <c r="SS6" i="1"/>
  <c r="SD6" i="1"/>
  <c r="RO6" i="1"/>
  <c r="QZ6" i="1"/>
  <c r="QK6" i="1"/>
  <c r="PV6" i="1"/>
  <c r="OO6" i="1"/>
  <c r="NZ6" i="1"/>
  <c r="NK6" i="1"/>
  <c r="MV6" i="1"/>
  <c r="MG6" i="1"/>
  <c r="LR6" i="1"/>
  <c r="GG6" i="1"/>
  <c r="FR6" i="1"/>
  <c r="FC6" i="1"/>
  <c r="EN6" i="1"/>
  <c r="DY6" i="1"/>
  <c r="DJ6" i="1"/>
  <c r="XO6" i="1"/>
  <c r="XN6" i="1"/>
  <c r="TK6" i="1"/>
  <c r="TJ6" i="1"/>
  <c r="PG6" i="1"/>
  <c r="PF6" i="1"/>
  <c r="GY6" i="1"/>
  <c r="GX6" i="1"/>
  <c r="YU9" i="1" l="1"/>
  <c r="YU8" i="1"/>
  <c r="YU7" i="1"/>
  <c r="YU10" i="1"/>
  <c r="YG6" i="1"/>
  <c r="XS6" i="1"/>
  <c r="XR6" i="1"/>
  <c r="XA6" i="1"/>
  <c r="WZ6" i="1"/>
  <c r="WL6" i="1"/>
  <c r="WK6" i="1"/>
  <c r="VW6" i="1"/>
  <c r="VV6" i="1"/>
  <c r="VH6" i="1"/>
  <c r="VG6" i="1"/>
  <c r="US6" i="1"/>
  <c r="UR6" i="1"/>
  <c r="UD6" i="1"/>
  <c r="UC6" i="1"/>
  <c r="TO6" i="1"/>
  <c r="TN6" i="1"/>
  <c r="SW6" i="1"/>
  <c r="SV6" i="1"/>
  <c r="SH6" i="1"/>
  <c r="SG6" i="1"/>
  <c r="RS6" i="1"/>
  <c r="RR6" i="1"/>
  <c r="RD6" i="1"/>
  <c r="RC6" i="1"/>
  <c r="QO6" i="1"/>
  <c r="QN6" i="1"/>
  <c r="PZ6" i="1"/>
  <c r="PY6" i="1"/>
  <c r="PK6" i="1"/>
  <c r="PJ6" i="1"/>
  <c r="OS6" i="1"/>
  <c r="OR6" i="1"/>
  <c r="OD6" i="1"/>
  <c r="OC6" i="1"/>
  <c r="NO6" i="1"/>
  <c r="NN6" i="1"/>
  <c r="MZ6" i="1"/>
  <c r="MY6" i="1"/>
  <c r="MK6" i="1"/>
  <c r="MJ6" i="1"/>
  <c r="LV6" i="1"/>
  <c r="LU6" i="1"/>
  <c r="LG6" i="1"/>
  <c r="LF6" i="1"/>
  <c r="GK6" i="1"/>
  <c r="GJ6" i="1"/>
  <c r="FV6" i="1"/>
  <c r="FU6" i="1"/>
  <c r="FG6" i="1"/>
  <c r="FF6" i="1"/>
  <c r="ER6" i="1"/>
  <c r="EQ6" i="1"/>
  <c r="EC6" i="1"/>
  <c r="EB6" i="1"/>
  <c r="DN6" i="1"/>
  <c r="DM6" i="1"/>
  <c r="CX6" i="1"/>
  <c r="CY6" i="1"/>
  <c r="J1" i="1" l="1"/>
  <c r="B2" i="1"/>
  <c r="CW1" i="1"/>
  <c r="DB10" i="1" l="1"/>
  <c r="DK9" i="1"/>
  <c r="DC9" i="1"/>
  <c r="DE8" i="1"/>
  <c r="DH7" i="1"/>
  <c r="DA7" i="1"/>
  <c r="DE10" i="1"/>
  <c r="DH9" i="1"/>
  <c r="DA9" i="1"/>
  <c r="DK7" i="1"/>
  <c r="DH10" i="1"/>
  <c r="DA10" i="1"/>
  <c r="DB9" i="1"/>
  <c r="DK8" i="1"/>
  <c r="DC8" i="1"/>
  <c r="DE7" i="1"/>
  <c r="DH6" i="1"/>
  <c r="DB8" i="1"/>
  <c r="DC7" i="1"/>
  <c r="DH8" i="1"/>
  <c r="DA8" i="1"/>
  <c r="DB7" i="1"/>
  <c r="DK10" i="1"/>
  <c r="DC10" i="1"/>
  <c r="DE9" i="1"/>
  <c r="DB6" i="1"/>
  <c r="DC6" i="1"/>
  <c r="DA6" i="1"/>
  <c r="DK4" i="1"/>
  <c r="DL1" i="1"/>
  <c r="DK3" i="1"/>
  <c r="Z6" i="1"/>
  <c r="Z7" i="1"/>
  <c r="Z8" i="1"/>
  <c r="Z9" i="1"/>
  <c r="Z10" i="1"/>
  <c r="DT10" i="1" l="1"/>
  <c r="DW9" i="1"/>
  <c r="DP9" i="1"/>
  <c r="DQ8" i="1"/>
  <c r="DZ7" i="1"/>
  <c r="DR7" i="1"/>
  <c r="DQ6" i="1"/>
  <c r="DR9" i="1"/>
  <c r="DT8" i="1"/>
  <c r="DW7" i="1"/>
  <c r="DP7" i="1"/>
  <c r="DW6" i="1"/>
  <c r="DQ9" i="1"/>
  <c r="DZ8" i="1"/>
  <c r="DT7" i="1"/>
  <c r="DZ10" i="1"/>
  <c r="DR10" i="1"/>
  <c r="DT9" i="1"/>
  <c r="DW8" i="1"/>
  <c r="DP8" i="1"/>
  <c r="DQ7" i="1"/>
  <c r="DP6" i="1"/>
  <c r="DQ10" i="1"/>
  <c r="DZ9" i="1"/>
  <c r="DR8" i="1"/>
  <c r="DW10" i="1"/>
  <c r="DP10" i="1"/>
  <c r="DR6" i="1"/>
  <c r="DI10" i="1"/>
  <c r="DI6" i="1"/>
  <c r="DI7" i="1"/>
  <c r="DI9" i="1"/>
  <c r="DI8" i="1"/>
  <c r="CW6" i="1"/>
  <c r="EA1" i="1"/>
  <c r="DZ4" i="1"/>
  <c r="DZ3" i="1"/>
  <c r="EP1" i="1"/>
  <c r="DX9" i="1" l="1"/>
  <c r="DX8" i="1"/>
  <c r="DX10" i="1"/>
  <c r="DX6" i="1"/>
  <c r="DX7" i="1"/>
  <c r="EO10" i="1"/>
  <c r="EI10" i="1"/>
  <c r="EG9" i="1"/>
  <c r="EG8" i="1"/>
  <c r="EF7" i="1"/>
  <c r="EG10" i="1"/>
  <c r="EF9" i="1"/>
  <c r="EF8" i="1"/>
  <c r="EL7" i="1"/>
  <c r="EE7" i="1"/>
  <c r="EG6" i="1"/>
  <c r="EL6" i="1"/>
  <c r="EF6" i="1"/>
  <c r="EE6" i="1"/>
  <c r="EF10" i="1"/>
  <c r="EL9" i="1"/>
  <c r="EE9" i="1"/>
  <c r="EL8" i="1"/>
  <c r="EE8" i="1"/>
  <c r="EO7" i="1"/>
  <c r="EI7" i="1"/>
  <c r="EL10" i="1"/>
  <c r="EE10" i="1"/>
  <c r="EO9" i="1"/>
  <c r="EI9" i="1"/>
  <c r="EO8" i="1"/>
  <c r="EI8" i="1"/>
  <c r="EG7" i="1"/>
  <c r="FA7" i="1"/>
  <c r="FA9" i="1"/>
  <c r="EV7" i="1"/>
  <c r="FA6" i="1"/>
  <c r="EU6" i="1"/>
  <c r="EV9" i="1"/>
  <c r="FA8" i="1"/>
  <c r="EU7" i="1"/>
  <c r="EV6" i="1"/>
  <c r="FA10" i="1"/>
  <c r="EU9" i="1"/>
  <c r="EU10" i="1"/>
  <c r="FD7" i="1"/>
  <c r="FD9" i="1"/>
  <c r="FD10" i="1"/>
  <c r="EU8" i="1"/>
  <c r="FD8" i="1"/>
  <c r="EV10" i="1"/>
  <c r="EV8" i="1"/>
  <c r="EO3" i="1"/>
  <c r="FD3" i="1"/>
  <c r="DL6" i="1"/>
  <c r="EO4" i="1"/>
  <c r="FE1" i="1"/>
  <c r="FD4" i="1"/>
  <c r="FB9" i="1" l="1"/>
  <c r="FB8" i="1"/>
  <c r="FB10" i="1"/>
  <c r="FB6" i="1"/>
  <c r="FB7" i="1"/>
  <c r="FJ10" i="1"/>
  <c r="FP7" i="1"/>
  <c r="FK6" i="1"/>
  <c r="FP6" i="1"/>
  <c r="FJ6" i="1"/>
  <c r="FP9" i="1"/>
  <c r="FP8" i="1"/>
  <c r="FK7" i="1"/>
  <c r="FP10" i="1"/>
  <c r="FK9" i="1"/>
  <c r="FJ8" i="1"/>
  <c r="FK8" i="1"/>
  <c r="FK10" i="1"/>
  <c r="FJ7" i="1"/>
  <c r="FJ9" i="1"/>
  <c r="FS8" i="1"/>
  <c r="FS7" i="1"/>
  <c r="FS10" i="1"/>
  <c r="FS9" i="1"/>
  <c r="EM7" i="1"/>
  <c r="EM9" i="1"/>
  <c r="EM8" i="1"/>
  <c r="EM6" i="1"/>
  <c r="EM10" i="1"/>
  <c r="ET9" i="1"/>
  <c r="ET7" i="1"/>
  <c r="ET8" i="1"/>
  <c r="ET10" i="1"/>
  <c r="EA6" i="1"/>
  <c r="EP6" i="1"/>
  <c r="ET6" i="1" s="1"/>
  <c r="FT1" i="1"/>
  <c r="FS3" i="1"/>
  <c r="FS4" i="1"/>
  <c r="FI9" i="1" l="1"/>
  <c r="FI8" i="1"/>
  <c r="FQ7" i="1"/>
  <c r="FQ9" i="1"/>
  <c r="FQ8" i="1"/>
  <c r="FQ6" i="1"/>
  <c r="FQ10" i="1"/>
  <c r="FZ10" i="1"/>
  <c r="FY8" i="1"/>
  <c r="FY10" i="1"/>
  <c r="FY6" i="1"/>
  <c r="GE8" i="1"/>
  <c r="GE7" i="1"/>
  <c r="FZ6" i="1"/>
  <c r="GE10" i="1"/>
  <c r="GE9" i="1"/>
  <c r="FZ8" i="1"/>
  <c r="GH9" i="1"/>
  <c r="GH8" i="1"/>
  <c r="FY7" i="1"/>
  <c r="GH7" i="1"/>
  <c r="GH10" i="1"/>
  <c r="FY9" i="1"/>
  <c r="FZ9" i="1"/>
  <c r="FZ7" i="1"/>
  <c r="FI7" i="1"/>
  <c r="FI10" i="1"/>
  <c r="FE6" i="1"/>
  <c r="GI1" i="1"/>
  <c r="GH3" i="1"/>
  <c r="GH4" i="1"/>
  <c r="CA10" i="1"/>
  <c r="CB10" i="1"/>
  <c r="BS10" i="1"/>
  <c r="BT10" i="1"/>
  <c r="BK10" i="1"/>
  <c r="BL10" i="1"/>
  <c r="BC10" i="1"/>
  <c r="BD10" i="1"/>
  <c r="AU10" i="1"/>
  <c r="AV10" i="1"/>
  <c r="AM10" i="1"/>
  <c r="AN10" i="1"/>
  <c r="CA9" i="1"/>
  <c r="CB9" i="1"/>
  <c r="BS9" i="1"/>
  <c r="BT9" i="1"/>
  <c r="BK9" i="1"/>
  <c r="BL9" i="1"/>
  <c r="BC9" i="1"/>
  <c r="BD9" i="1"/>
  <c r="AU9" i="1"/>
  <c r="AV9" i="1"/>
  <c r="AM9" i="1"/>
  <c r="AN9" i="1"/>
  <c r="CA8" i="1"/>
  <c r="CB8" i="1"/>
  <c r="BS8" i="1"/>
  <c r="BT8" i="1"/>
  <c r="BK8" i="1"/>
  <c r="BL8" i="1"/>
  <c r="BC8" i="1"/>
  <c r="BD8" i="1"/>
  <c r="AU8" i="1"/>
  <c r="AV8" i="1"/>
  <c r="AM8" i="1"/>
  <c r="AN8" i="1"/>
  <c r="CA7" i="1"/>
  <c r="CB7" i="1"/>
  <c r="BS7" i="1"/>
  <c r="BT7" i="1"/>
  <c r="BK7" i="1"/>
  <c r="BL7" i="1"/>
  <c r="BC7" i="1"/>
  <c r="BD7" i="1"/>
  <c r="AU7" i="1"/>
  <c r="AV7" i="1"/>
  <c r="AM7" i="1"/>
  <c r="AN7" i="1"/>
  <c r="CA6" i="1"/>
  <c r="CB6" i="1"/>
  <c r="BS6" i="1"/>
  <c r="BT6" i="1"/>
  <c r="BK6" i="1"/>
  <c r="BL6" i="1"/>
  <c r="BC6" i="1"/>
  <c r="BD6" i="1"/>
  <c r="AU6" i="1"/>
  <c r="AV6" i="1"/>
  <c r="AM6" i="1"/>
  <c r="AN6" i="1"/>
  <c r="CL10" i="1"/>
  <c r="CI10" i="1"/>
  <c r="CJ10" i="1"/>
  <c r="CL9" i="1"/>
  <c r="CI9" i="1"/>
  <c r="CJ9" i="1"/>
  <c r="CL8" i="1"/>
  <c r="CI8" i="1"/>
  <c r="CJ8" i="1"/>
  <c r="CL7" i="1"/>
  <c r="CI7" i="1"/>
  <c r="CJ7" i="1"/>
  <c r="CL6" i="1"/>
  <c r="CI6" i="1"/>
  <c r="CJ6" i="1"/>
  <c r="FD6" i="1"/>
  <c r="AA8" i="1"/>
  <c r="ABK8" i="1" s="1"/>
  <c r="AAN6" i="1"/>
  <c r="AAM6" i="1"/>
  <c r="U10" i="1"/>
  <c r="V10" i="1" s="1"/>
  <c r="U8" i="1"/>
  <c r="V8" i="1" s="1"/>
  <c r="U9" i="1"/>
  <c r="V9" i="1" s="1"/>
  <c r="U6" i="1"/>
  <c r="V6" i="1" s="1"/>
  <c r="S10" i="1"/>
  <c r="R10" i="1"/>
  <c r="S9" i="1"/>
  <c r="R9" i="1"/>
  <c r="S8" i="1"/>
  <c r="R8" i="1"/>
  <c r="S7" i="1"/>
  <c r="R7" i="1"/>
  <c r="S6" i="1"/>
  <c r="R6" i="1"/>
  <c r="Q10" i="1"/>
  <c r="Q9" i="1"/>
  <c r="Q8" i="1"/>
  <c r="Q7" i="1"/>
  <c r="Q6" i="1"/>
  <c r="P10" i="1"/>
  <c r="O10" i="1"/>
  <c r="P9" i="1"/>
  <c r="O9" i="1"/>
  <c r="P8" i="1"/>
  <c r="O8" i="1"/>
  <c r="P7" i="1"/>
  <c r="O7" i="1"/>
  <c r="O6" i="1"/>
  <c r="P6" i="1"/>
  <c r="M10" i="1"/>
  <c r="N10" i="1" s="1"/>
  <c r="L10" i="1"/>
  <c r="K10" i="1"/>
  <c r="M9" i="1"/>
  <c r="N9" i="1" s="1"/>
  <c r="L9" i="1"/>
  <c r="K9" i="1"/>
  <c r="M8" i="1"/>
  <c r="N8" i="1" s="1"/>
  <c r="L8" i="1"/>
  <c r="K8" i="1"/>
  <c r="M7" i="1"/>
  <c r="N7" i="1" s="1"/>
  <c r="L7" i="1"/>
  <c r="K7" i="1"/>
  <c r="M6" i="1"/>
  <c r="N6" i="1" s="1"/>
  <c r="U7" i="1"/>
  <c r="V7" i="1" s="1"/>
  <c r="L6" i="1"/>
  <c r="K6" i="1"/>
  <c r="AA6" i="1"/>
  <c r="ABK6" i="1" s="1"/>
  <c r="AA7" i="1"/>
  <c r="ABK7" i="1" s="1"/>
  <c r="AA9" i="1"/>
  <c r="ABK9" i="1" s="1"/>
  <c r="AA10" i="1"/>
  <c r="ABK10" i="1" s="1"/>
  <c r="AB7" i="1"/>
  <c r="AB8" i="1"/>
  <c r="AB9" i="1"/>
  <c r="AB10" i="1"/>
  <c r="AB6" i="1"/>
  <c r="YW6" i="1"/>
  <c r="YV6" i="1"/>
  <c r="YX6" i="1"/>
  <c r="YY6" i="1"/>
  <c r="YZ6" i="1"/>
  <c r="ZA6" i="1"/>
  <c r="AAE10" i="1"/>
  <c r="AAB10" i="1"/>
  <c r="ZY10" i="1"/>
  <c r="AAE9" i="1"/>
  <c r="AAB9" i="1"/>
  <c r="ZY9" i="1"/>
  <c r="AAE8" i="1"/>
  <c r="AAB8" i="1"/>
  <c r="ZY8" i="1"/>
  <c r="AAE7" i="1"/>
  <c r="AAB7" i="1"/>
  <c r="ZY7" i="1"/>
  <c r="ZW6" i="1"/>
  <c r="A11" i="1"/>
  <c r="I10" i="1"/>
  <c r="I9" i="1"/>
  <c r="I8" i="1"/>
  <c r="ZY6" i="1"/>
  <c r="AAB6" i="1"/>
  <c r="GT10" i="1" l="1"/>
  <c r="GN9" i="1"/>
  <c r="GO8" i="1"/>
  <c r="GM7" i="1"/>
  <c r="GO10" i="1"/>
  <c r="GM9" i="1"/>
  <c r="GO6" i="1"/>
  <c r="GN6" i="1"/>
  <c r="GT7" i="1"/>
  <c r="GT9" i="1"/>
  <c r="GT8" i="1"/>
  <c r="GN7" i="1"/>
  <c r="GZ10" i="1"/>
  <c r="GO9" i="1"/>
  <c r="GZ7" i="1"/>
  <c r="GM8" i="1"/>
  <c r="GZ9" i="1"/>
  <c r="GZ8" i="1"/>
  <c r="GO7" i="1"/>
  <c r="GM10" i="1"/>
  <c r="GW7" i="1"/>
  <c r="GN10" i="1"/>
  <c r="GW10" i="1"/>
  <c r="GW9" i="1"/>
  <c r="GN8" i="1"/>
  <c r="GW8" i="1"/>
  <c r="FX8" i="1"/>
  <c r="FX9" i="1"/>
  <c r="GF8" i="1"/>
  <c r="GF7" i="1"/>
  <c r="GF10" i="1"/>
  <c r="GF9" i="1"/>
  <c r="GF6" i="1"/>
  <c r="FX10" i="1"/>
  <c r="FX7" i="1"/>
  <c r="FI6" i="1"/>
  <c r="AD9" i="1"/>
  <c r="AD10" i="1"/>
  <c r="AD8" i="1"/>
  <c r="GI6" i="1"/>
  <c r="GM6" i="1" s="1"/>
  <c r="FT6" i="1"/>
  <c r="FX6" i="1" s="1"/>
  <c r="HA1" i="1"/>
  <c r="GZ4" i="1"/>
  <c r="GZ3" i="1"/>
  <c r="AC7" i="1"/>
  <c r="AC8" i="1"/>
  <c r="AC9" i="1"/>
  <c r="AW6" i="1"/>
  <c r="CC6" i="1"/>
  <c r="BU9" i="1"/>
  <c r="FM9" i="1" s="1"/>
  <c r="AW10" i="1"/>
  <c r="BM10" i="1"/>
  <c r="EX10" i="1" s="1"/>
  <c r="AW9" i="1"/>
  <c r="YU6" i="1"/>
  <c r="AC6" i="1"/>
  <c r="CK6" i="1"/>
  <c r="CK8" i="1"/>
  <c r="GQ8" i="1" s="1"/>
  <c r="AO6" i="1"/>
  <c r="BE6" i="1"/>
  <c r="BU6" i="1"/>
  <c r="FM6" i="1" s="1"/>
  <c r="AC10" i="1"/>
  <c r="CK10" i="1"/>
  <c r="GQ10" i="1" s="1"/>
  <c r="AO9" i="1"/>
  <c r="BE9" i="1"/>
  <c r="CC10" i="1"/>
  <c r="GB10" i="1" s="1"/>
  <c r="BM6" i="1"/>
  <c r="EX6" i="1" s="1"/>
  <c r="BM9" i="1"/>
  <c r="EX9" i="1" s="1"/>
  <c r="CC9" i="1"/>
  <c r="GB9" i="1" s="1"/>
  <c r="AO10" i="1"/>
  <c r="BE10" i="1"/>
  <c r="BU10" i="1"/>
  <c r="FM10" i="1" s="1"/>
  <c r="DZ6" i="1"/>
  <c r="DT6" i="1"/>
  <c r="FS6" i="1"/>
  <c r="AD6" i="1"/>
  <c r="DK6" i="1"/>
  <c r="DE6" i="1"/>
  <c r="AH6" i="1"/>
  <c r="ABP6" i="1" s="1"/>
  <c r="AH8" i="1"/>
  <c r="ABP8" i="1" s="1"/>
  <c r="AH10" i="1"/>
  <c r="ABP10" i="1" s="1"/>
  <c r="CK7" i="1"/>
  <c r="GQ7" i="1" s="1"/>
  <c r="CK9" i="1"/>
  <c r="GQ9" i="1" s="1"/>
  <c r="AO7" i="1"/>
  <c r="BE7" i="1"/>
  <c r="BU7" i="1"/>
  <c r="FM7" i="1" s="1"/>
  <c r="AW8" i="1"/>
  <c r="BM8" i="1"/>
  <c r="EX8" i="1" s="1"/>
  <c r="AW7" i="1"/>
  <c r="BM7" i="1"/>
  <c r="EX7" i="1" s="1"/>
  <c r="CC7" i="1"/>
  <c r="GB7" i="1" s="1"/>
  <c r="AO8" i="1"/>
  <c r="BE8" i="1"/>
  <c r="BU8" i="1"/>
  <c r="FM8" i="1" s="1"/>
  <c r="CC8" i="1"/>
  <c r="GB8" i="1" s="1"/>
  <c r="AH7" i="1"/>
  <c r="ABP7" i="1" s="1"/>
  <c r="AH9" i="1"/>
  <c r="ABP9" i="1" s="1"/>
  <c r="AD7" i="1"/>
  <c r="AAP8" i="1" l="1"/>
  <c r="AAP9" i="1"/>
  <c r="AAP10" i="1"/>
  <c r="AAP7" i="1"/>
  <c r="GV7" i="1"/>
  <c r="GV9" i="1"/>
  <c r="GV8" i="1"/>
  <c r="GU7" i="1"/>
  <c r="GU6" i="1"/>
  <c r="GV10" i="1"/>
  <c r="GU9" i="1"/>
  <c r="GU8" i="1"/>
  <c r="GU10" i="1"/>
  <c r="HL8" i="1"/>
  <c r="HL7" i="1"/>
  <c r="HL10" i="1"/>
  <c r="HL9" i="1"/>
  <c r="HF8" i="1"/>
  <c r="HG7" i="1"/>
  <c r="HL6" i="1"/>
  <c r="HF10" i="1"/>
  <c r="HG9" i="1"/>
  <c r="HF6" i="1"/>
  <c r="HO6" i="1"/>
  <c r="HG8" i="1"/>
  <c r="HF9" i="1"/>
  <c r="HG10" i="1"/>
  <c r="HG6" i="1"/>
  <c r="HF7" i="1"/>
  <c r="HI8" i="1"/>
  <c r="HI9" i="1"/>
  <c r="HO8" i="1"/>
  <c r="HO9" i="1"/>
  <c r="HI10" i="1"/>
  <c r="HI7" i="1"/>
  <c r="HO10" i="1"/>
  <c r="HO7" i="1"/>
  <c r="HI6" i="1"/>
  <c r="ZC6" i="1"/>
  <c r="H6" i="1"/>
  <c r="ZM6" i="1"/>
  <c r="G11" i="1"/>
  <c r="ZE6" i="1"/>
  <c r="ZI6" i="1"/>
  <c r="ZC7" i="1"/>
  <c r="ZB7" i="1"/>
  <c r="ZC10" i="1"/>
  <c r="ZB10" i="1"/>
  <c r="ZB8" i="1"/>
  <c r="ZC8" i="1"/>
  <c r="ZC9" i="1"/>
  <c r="ZB9" i="1"/>
  <c r="ZO10" i="1"/>
  <c r="ZJ10" i="1"/>
  <c r="ZF10" i="1"/>
  <c r="ZP9" i="1"/>
  <c r="ZL9" i="1"/>
  <c r="ZH9" i="1"/>
  <c r="ZN8" i="1"/>
  <c r="ZI8" i="1"/>
  <c r="ZE8" i="1"/>
  <c r="ZN7" i="1"/>
  <c r="ZI7" i="1"/>
  <c r="ZE7" i="1"/>
  <c r="ZN10" i="1"/>
  <c r="ZI10" i="1"/>
  <c r="ZE10" i="1"/>
  <c r="ZO9" i="1"/>
  <c r="ZG9" i="1"/>
  <c r="ZQ8" i="1"/>
  <c r="ZM8" i="1"/>
  <c r="ZH8" i="1"/>
  <c r="ZQ7" i="1"/>
  <c r="ZM7" i="1"/>
  <c r="ZH7" i="1"/>
  <c r="ZQ10" i="1"/>
  <c r="ZM10" i="1"/>
  <c r="ZH10" i="1"/>
  <c r="ZN9" i="1"/>
  <c r="ZJ9" i="1"/>
  <c r="ZF9" i="1"/>
  <c r="ZP8" i="1"/>
  <c r="ZL8" i="1"/>
  <c r="ZG8" i="1"/>
  <c r="ZP7" i="1"/>
  <c r="ZL7" i="1"/>
  <c r="ZG7" i="1"/>
  <c r="ZP10" i="1"/>
  <c r="ZL10" i="1"/>
  <c r="ZG10" i="1"/>
  <c r="ZQ9" i="1"/>
  <c r="ZM9" i="1"/>
  <c r="ZI9" i="1"/>
  <c r="ZE9" i="1"/>
  <c r="ZO8" i="1"/>
  <c r="ZJ8" i="1"/>
  <c r="ZF8" i="1"/>
  <c r="ZO7" i="1"/>
  <c r="ZJ7" i="1"/>
  <c r="ZF7" i="1"/>
  <c r="GV6" i="1"/>
  <c r="HP1" i="1"/>
  <c r="HO3" i="1"/>
  <c r="HO4" i="1"/>
  <c r="V11" i="1"/>
  <c r="ZJ6" i="1"/>
  <c r="ZG6" i="1"/>
  <c r="ZH6" i="1"/>
  <c r="ZF6" i="1"/>
  <c r="ZL6" i="1"/>
  <c r="ZO6" i="1"/>
  <c r="ZQ6" i="1"/>
  <c r="ZP6" i="1"/>
  <c r="ZN6" i="1"/>
  <c r="ZB6" i="1"/>
  <c r="EI6" i="1"/>
  <c r="EO6" i="1"/>
  <c r="AAP6" i="1"/>
  <c r="AH11" i="1"/>
  <c r="GE6" i="1"/>
  <c r="GH6" i="1"/>
  <c r="GB6" i="1"/>
  <c r="H7" i="1"/>
  <c r="I7" i="1" s="1"/>
  <c r="I6" i="1"/>
  <c r="HE9" i="1" l="1"/>
  <c r="HE10" i="1"/>
  <c r="HM8" i="1"/>
  <c r="HM7" i="1"/>
  <c r="HM10" i="1"/>
  <c r="HM9" i="1"/>
  <c r="HM6" i="1"/>
  <c r="HE7" i="1"/>
  <c r="HU10" i="1"/>
  <c r="HU6" i="1"/>
  <c r="IA8" i="1"/>
  <c r="IA10" i="1"/>
  <c r="HV8" i="1"/>
  <c r="IA7" i="1"/>
  <c r="IA6" i="1"/>
  <c r="HV10" i="1"/>
  <c r="IA9" i="1"/>
  <c r="HU8" i="1"/>
  <c r="HV6" i="1"/>
  <c r="ID8" i="1"/>
  <c r="ID7" i="1"/>
  <c r="ID10" i="1"/>
  <c r="HU7" i="1"/>
  <c r="HU9" i="1"/>
  <c r="ID9" i="1"/>
  <c r="HX9" i="1"/>
  <c r="HX8" i="1"/>
  <c r="HV7" i="1"/>
  <c r="HX7" i="1"/>
  <c r="HX10" i="1"/>
  <c r="HV9" i="1"/>
  <c r="ID6" i="1"/>
  <c r="HX6" i="1"/>
  <c r="HE6" i="1"/>
  <c r="HE8" i="1"/>
  <c r="ZD8" i="1"/>
  <c r="ZK10" i="1"/>
  <c r="ZD9" i="1"/>
  <c r="ZK8" i="1"/>
  <c r="ZD10" i="1"/>
  <c r="ZR10" i="1" s="1"/>
  <c r="ZK9" i="1"/>
  <c r="ZR9" i="1" s="1"/>
  <c r="ZK7" i="1"/>
  <c r="ZD7" i="1"/>
  <c r="ZK6" i="1"/>
  <c r="ZD6" i="1"/>
  <c r="IE1" i="1"/>
  <c r="ID4" i="1"/>
  <c r="ID3" i="1"/>
  <c r="AAP11" i="1"/>
  <c r="H11" i="1"/>
  <c r="I11" i="1" s="1"/>
  <c r="GZ6" i="1"/>
  <c r="GT6" i="1"/>
  <c r="GW6" i="1"/>
  <c r="GQ6" i="1"/>
  <c r="IB8" i="1" l="1"/>
  <c r="IB10" i="1"/>
  <c r="IB7" i="1"/>
  <c r="IB6" i="1"/>
  <c r="IB9" i="1"/>
  <c r="HT7" i="1"/>
  <c r="IK10" i="1"/>
  <c r="IJ9" i="1"/>
  <c r="IK6" i="1"/>
  <c r="IP8" i="1"/>
  <c r="IP7" i="1"/>
  <c r="IP10" i="1"/>
  <c r="IP9" i="1"/>
  <c r="IK8" i="1"/>
  <c r="IJ7" i="1"/>
  <c r="IP6" i="1"/>
  <c r="IJ6" i="1"/>
  <c r="IJ8" i="1"/>
  <c r="IJ10" i="1"/>
  <c r="IK7" i="1"/>
  <c r="IK9" i="1"/>
  <c r="IM9" i="1"/>
  <c r="IM8" i="1"/>
  <c r="IS9" i="1"/>
  <c r="IS8" i="1"/>
  <c r="IM7" i="1"/>
  <c r="IM10" i="1"/>
  <c r="IS7" i="1"/>
  <c r="IS10" i="1"/>
  <c r="IM6" i="1"/>
  <c r="IS6" i="1"/>
  <c r="HT9" i="1"/>
  <c r="HT6" i="1"/>
  <c r="HT8" i="1"/>
  <c r="HT10" i="1"/>
  <c r="ZR8" i="1"/>
  <c r="ZR7" i="1"/>
  <c r="ZR6" i="1"/>
  <c r="IT1" i="1"/>
  <c r="IS3" i="1"/>
  <c r="IS4" i="1"/>
  <c r="IQ8" i="1" l="1"/>
  <c r="IQ7" i="1"/>
  <c r="IQ10" i="1"/>
  <c r="IQ9" i="1"/>
  <c r="IQ6" i="1"/>
  <c r="JE10" i="1"/>
  <c r="IZ9" i="1"/>
  <c r="IY7" i="1"/>
  <c r="IY9" i="1"/>
  <c r="JE6" i="1"/>
  <c r="JE7" i="1"/>
  <c r="JE9" i="1"/>
  <c r="JE8" i="1"/>
  <c r="IZ7" i="1"/>
  <c r="IY6" i="1"/>
  <c r="JH7" i="1"/>
  <c r="IY8" i="1"/>
  <c r="JH8" i="1"/>
  <c r="IY10" i="1"/>
  <c r="JH10" i="1"/>
  <c r="JH9" i="1"/>
  <c r="JH6" i="1"/>
  <c r="IZ10" i="1"/>
  <c r="JB10" i="1"/>
  <c r="JB9" i="1"/>
  <c r="IZ8" i="1"/>
  <c r="JB8" i="1"/>
  <c r="JB7" i="1"/>
  <c r="IZ6" i="1"/>
  <c r="JB6" i="1"/>
  <c r="II10" i="1"/>
  <c r="II8" i="1"/>
  <c r="II6" i="1"/>
  <c r="II9" i="1"/>
  <c r="II7" i="1"/>
  <c r="JI1" i="1"/>
  <c r="JH4" i="1"/>
  <c r="JH3" i="1"/>
  <c r="JF6" i="1" l="1"/>
  <c r="JF7" i="1"/>
  <c r="JF9" i="1"/>
  <c r="JF8" i="1"/>
  <c r="JF10" i="1"/>
  <c r="JT10" i="1"/>
  <c r="JT9" i="1"/>
  <c r="JN8" i="1"/>
  <c r="JO7" i="1"/>
  <c r="JN10" i="1"/>
  <c r="JO9" i="1"/>
  <c r="JT6" i="1"/>
  <c r="JT8" i="1"/>
  <c r="JT7" i="1"/>
  <c r="JN9" i="1"/>
  <c r="JO10" i="1"/>
  <c r="JO6" i="1"/>
  <c r="JW6" i="1"/>
  <c r="JN7" i="1"/>
  <c r="JO8" i="1"/>
  <c r="JN6" i="1"/>
  <c r="JQ8" i="1"/>
  <c r="JQ7" i="1"/>
  <c r="JW8" i="1"/>
  <c r="JW7" i="1"/>
  <c r="JQ10" i="1"/>
  <c r="JQ9" i="1"/>
  <c r="JW10" i="1"/>
  <c r="JW9" i="1"/>
  <c r="JQ6" i="1"/>
  <c r="IX7" i="1"/>
  <c r="IX10" i="1"/>
  <c r="IX8" i="1"/>
  <c r="IX9" i="1"/>
  <c r="IX6" i="1"/>
  <c r="JX1" i="1"/>
  <c r="JW3" i="1"/>
  <c r="JW4" i="1"/>
  <c r="KI10" i="1" l="1"/>
  <c r="KD8" i="1"/>
  <c r="KI7" i="1"/>
  <c r="KC6" i="1"/>
  <c r="KD10" i="1"/>
  <c r="KI9" i="1"/>
  <c r="KC8" i="1"/>
  <c r="KC10" i="1"/>
  <c r="KI6" i="1"/>
  <c r="KI8" i="1"/>
  <c r="KD6" i="1"/>
  <c r="KC7" i="1"/>
  <c r="KL7" i="1"/>
  <c r="KL9" i="1"/>
  <c r="KL8" i="1"/>
  <c r="KC9" i="1"/>
  <c r="KL10" i="1"/>
  <c r="KD7" i="1"/>
  <c r="KF9" i="1"/>
  <c r="KF8" i="1"/>
  <c r="KD9" i="1"/>
  <c r="KF7" i="1"/>
  <c r="KF10" i="1"/>
  <c r="KF6" i="1"/>
  <c r="KL6" i="1"/>
  <c r="JU6" i="1"/>
  <c r="JU8" i="1"/>
  <c r="JU7" i="1"/>
  <c r="JU10" i="1"/>
  <c r="JU9" i="1"/>
  <c r="JM7" i="1"/>
  <c r="JM6" i="1"/>
  <c r="JM10" i="1"/>
  <c r="JM8" i="1"/>
  <c r="JM9" i="1"/>
  <c r="KM1" i="1"/>
  <c r="KL4" i="1"/>
  <c r="KL3" i="1"/>
  <c r="KB8" i="1" l="1"/>
  <c r="KB9" i="1"/>
  <c r="KJ9" i="1"/>
  <c r="KJ6" i="1"/>
  <c r="KJ8" i="1"/>
  <c r="KJ10" i="1"/>
  <c r="KJ7" i="1"/>
  <c r="KX8" i="1"/>
  <c r="KX7" i="1"/>
  <c r="KS6" i="1"/>
  <c r="KX10" i="1"/>
  <c r="KX9" i="1"/>
  <c r="KS8" i="1"/>
  <c r="KR7" i="1"/>
  <c r="KS10" i="1"/>
  <c r="KR9" i="1"/>
  <c r="KQ7" i="1"/>
  <c r="KQ9" i="1"/>
  <c r="KX6" i="1"/>
  <c r="LA6" i="1"/>
  <c r="LD9" i="1"/>
  <c r="KQ10" i="1"/>
  <c r="LD10" i="1"/>
  <c r="KS7" i="1"/>
  <c r="KQ8" i="1"/>
  <c r="KS9" i="1"/>
  <c r="LD8" i="1"/>
  <c r="LD7" i="1"/>
  <c r="LD6" i="1"/>
  <c r="KU9" i="1"/>
  <c r="KU10" i="1"/>
  <c r="LA9" i="1"/>
  <c r="KR10" i="1"/>
  <c r="LA10" i="1"/>
  <c r="KU7" i="1"/>
  <c r="KU8" i="1"/>
  <c r="KQ6" i="1"/>
  <c r="LA7" i="1"/>
  <c r="KR8" i="1"/>
  <c r="LA8" i="1"/>
  <c r="KU6" i="1"/>
  <c r="KR6" i="1"/>
  <c r="KB10" i="1"/>
  <c r="KB6" i="1"/>
  <c r="KB7" i="1"/>
  <c r="LE1" i="1"/>
  <c r="LD3" i="1"/>
  <c r="LD4" i="1"/>
  <c r="LJ10" i="1" l="1"/>
  <c r="LP9" i="1"/>
  <c r="LK7" i="1"/>
  <c r="LK9" i="1"/>
  <c r="LP8" i="1"/>
  <c r="LP10" i="1"/>
  <c r="LJ8" i="1"/>
  <c r="LP7" i="1"/>
  <c r="LK10" i="1"/>
  <c r="LJ7" i="1"/>
  <c r="LJ9" i="1"/>
  <c r="LK8" i="1"/>
  <c r="LM8" i="1"/>
  <c r="LM9" i="1"/>
  <c r="LS8" i="1"/>
  <c r="LS9" i="1"/>
  <c r="LM10" i="1"/>
  <c r="LM7" i="1"/>
  <c r="LS10" i="1"/>
  <c r="LS7" i="1"/>
  <c r="KY10" i="1"/>
  <c r="KY9" i="1"/>
  <c r="KZ6" i="1"/>
  <c r="KZ8" i="1"/>
  <c r="KZ7" i="1"/>
  <c r="KY6" i="1"/>
  <c r="KZ10" i="1"/>
  <c r="KZ9" i="1"/>
  <c r="KY8" i="1"/>
  <c r="KY7" i="1"/>
  <c r="LJ6" i="1"/>
  <c r="LK6" i="1"/>
  <c r="LT1" i="1"/>
  <c r="LS3" i="1"/>
  <c r="LS4" i="1"/>
  <c r="LQ8" i="1" l="1"/>
  <c r="LQ10" i="1"/>
  <c r="LQ7" i="1"/>
  <c r="LQ9" i="1"/>
  <c r="LI10" i="1"/>
  <c r="LZ10" i="1"/>
  <c r="LY8" i="1"/>
  <c r="ME7" i="1"/>
  <c r="LY10" i="1"/>
  <c r="ME9" i="1"/>
  <c r="ME8" i="1"/>
  <c r="ME10" i="1"/>
  <c r="LZ8" i="1"/>
  <c r="MH8" i="1"/>
  <c r="LY9" i="1"/>
  <c r="MH10" i="1"/>
  <c r="MH7" i="1"/>
  <c r="LY7" i="1"/>
  <c r="MH9" i="1"/>
  <c r="LZ7" i="1"/>
  <c r="MB7" i="1"/>
  <c r="MB10" i="1"/>
  <c r="LZ9" i="1"/>
  <c r="MB9" i="1"/>
  <c r="MB8" i="1"/>
  <c r="LI9" i="1"/>
  <c r="LI7" i="1"/>
  <c r="LI8" i="1"/>
  <c r="LZ6" i="1"/>
  <c r="LY6" i="1"/>
  <c r="LE6" i="1"/>
  <c r="LI6" i="1" s="1"/>
  <c r="LQ6" i="1"/>
  <c r="MI1" i="1"/>
  <c r="MH4" i="1"/>
  <c r="MH3" i="1"/>
  <c r="MT10" i="1" l="1"/>
  <c r="MO8" i="1"/>
  <c r="MT7" i="1"/>
  <c r="MO10" i="1"/>
  <c r="MT9" i="1"/>
  <c r="MN7" i="1"/>
  <c r="MN9" i="1"/>
  <c r="MT8" i="1"/>
  <c r="MO7" i="1"/>
  <c r="MN8" i="1"/>
  <c r="MN10" i="1"/>
  <c r="MO9" i="1"/>
  <c r="MW9" i="1"/>
  <c r="MQ8" i="1"/>
  <c r="MQ7" i="1"/>
  <c r="MW8" i="1"/>
  <c r="MW7" i="1"/>
  <c r="MQ10" i="1"/>
  <c r="MQ9" i="1"/>
  <c r="MW10" i="1"/>
  <c r="MF9" i="1"/>
  <c r="MF8" i="1"/>
  <c r="MF10" i="1"/>
  <c r="MF7" i="1"/>
  <c r="LX7" i="1"/>
  <c r="LX8" i="1"/>
  <c r="LX10" i="1"/>
  <c r="LX9" i="1"/>
  <c r="MO6" i="1"/>
  <c r="MN6" i="1"/>
  <c r="MF6" i="1"/>
  <c r="LT6" i="1"/>
  <c r="LX6" i="1" s="1"/>
  <c r="MX1" i="1"/>
  <c r="MW3" i="1"/>
  <c r="MW4" i="1"/>
  <c r="LM6" i="1"/>
  <c r="LS6" i="1"/>
  <c r="LP6" i="1"/>
  <c r="MM7" i="1" l="1"/>
  <c r="NI8" i="1"/>
  <c r="NI7" i="1"/>
  <c r="NI10" i="1"/>
  <c r="NI9" i="1"/>
  <c r="ND7" i="1"/>
  <c r="ND9" i="1"/>
  <c r="NC7" i="1"/>
  <c r="NC9" i="1"/>
  <c r="NL7" i="1"/>
  <c r="NL8" i="1"/>
  <c r="NL9" i="1"/>
  <c r="NC8" i="1"/>
  <c r="NL10" i="1"/>
  <c r="NC10" i="1"/>
  <c r="NF8" i="1"/>
  <c r="NF7" i="1"/>
  <c r="ND10" i="1"/>
  <c r="NF10" i="1"/>
  <c r="NF9" i="1"/>
  <c r="ND8" i="1"/>
  <c r="MU9" i="1"/>
  <c r="MU8" i="1"/>
  <c r="MU10" i="1"/>
  <c r="MU7" i="1"/>
  <c r="MM9" i="1"/>
  <c r="MM10" i="1"/>
  <c r="MM8" i="1"/>
  <c r="NC6" i="1"/>
  <c r="ND6" i="1"/>
  <c r="MU6" i="1"/>
  <c r="MI6" i="1"/>
  <c r="MM6" i="1" s="1"/>
  <c r="NM1" i="1"/>
  <c r="NL4" i="1"/>
  <c r="NL3" i="1"/>
  <c r="MH6" i="1"/>
  <c r="ME6" i="1"/>
  <c r="MB6" i="1"/>
  <c r="NJ10" i="1" l="1"/>
  <c r="NJ9" i="1"/>
  <c r="NJ8" i="1"/>
  <c r="NJ7" i="1"/>
  <c r="NB9" i="1"/>
  <c r="NB7" i="1"/>
  <c r="NB10" i="1"/>
  <c r="NB8" i="1"/>
  <c r="NX8" i="1"/>
  <c r="NX10" i="1"/>
  <c r="NR8" i="1"/>
  <c r="NX7" i="1"/>
  <c r="NR10" i="1"/>
  <c r="NX9" i="1"/>
  <c r="NS7" i="1"/>
  <c r="NS9" i="1"/>
  <c r="NS10" i="1"/>
  <c r="NR7" i="1"/>
  <c r="NS8" i="1"/>
  <c r="NR9" i="1"/>
  <c r="NU8" i="1"/>
  <c r="NU7" i="1"/>
  <c r="OA8" i="1"/>
  <c r="OA7" i="1"/>
  <c r="NU10" i="1"/>
  <c r="NU9" i="1"/>
  <c r="OA10" i="1"/>
  <c r="OA9" i="1"/>
  <c r="NR6" i="1"/>
  <c r="NS6" i="1"/>
  <c r="NJ6" i="1"/>
  <c r="MX6" i="1"/>
  <c r="NB6" i="1" s="1"/>
  <c r="OB1" i="1"/>
  <c r="OA3" i="1"/>
  <c r="OA4" i="1"/>
  <c r="MW6" i="1"/>
  <c r="MT6" i="1"/>
  <c r="MQ6" i="1"/>
  <c r="NQ9" i="1" l="1"/>
  <c r="NQ10" i="1"/>
  <c r="NY10" i="1"/>
  <c r="NY7" i="1"/>
  <c r="NY9" i="1"/>
  <c r="NY8" i="1"/>
  <c r="OM8" i="1"/>
  <c r="OM10" i="1"/>
  <c r="OH8" i="1"/>
  <c r="OH10" i="1"/>
  <c r="OG8" i="1"/>
  <c r="OM7" i="1"/>
  <c r="OG10" i="1"/>
  <c r="OM9" i="1"/>
  <c r="OP8" i="1"/>
  <c r="OP9" i="1"/>
  <c r="OP10" i="1"/>
  <c r="OG7" i="1"/>
  <c r="OP7" i="1"/>
  <c r="OG9" i="1"/>
  <c r="OH7" i="1"/>
  <c r="OJ7" i="1"/>
  <c r="OJ10" i="1"/>
  <c r="OH9" i="1"/>
  <c r="OJ9" i="1"/>
  <c r="OJ8" i="1"/>
  <c r="NQ7" i="1"/>
  <c r="NQ8" i="1"/>
  <c r="OH6" i="1"/>
  <c r="OG6" i="1"/>
  <c r="NY6" i="1"/>
  <c r="NM6" i="1"/>
  <c r="NQ6" i="1" s="1"/>
  <c r="OQ1" i="1"/>
  <c r="OP3" i="1"/>
  <c r="OP4" i="1"/>
  <c r="NI6" i="1"/>
  <c r="NF6" i="1"/>
  <c r="NL6" i="1"/>
  <c r="ON10" i="1" l="1"/>
  <c r="ON7" i="1"/>
  <c r="ON9" i="1"/>
  <c r="ON8" i="1"/>
  <c r="OF9" i="1"/>
  <c r="OV9" i="1"/>
  <c r="OU7" i="1"/>
  <c r="OU9" i="1"/>
  <c r="PB8" i="1"/>
  <c r="PB10" i="1"/>
  <c r="OW8" i="1"/>
  <c r="PB7" i="1"/>
  <c r="OW10" i="1"/>
  <c r="PB9" i="1"/>
  <c r="OV7" i="1"/>
  <c r="OW9" i="1"/>
  <c r="PH7" i="1"/>
  <c r="OU8" i="1"/>
  <c r="PH10" i="1"/>
  <c r="OU10" i="1"/>
  <c r="PH9" i="1"/>
  <c r="OW7" i="1"/>
  <c r="PH8" i="1"/>
  <c r="PE9" i="1"/>
  <c r="OY10" i="1"/>
  <c r="OY7" i="1"/>
  <c r="OV10" i="1"/>
  <c r="PE10" i="1"/>
  <c r="PE7" i="1"/>
  <c r="OY8" i="1"/>
  <c r="OV8" i="1"/>
  <c r="OY9" i="1"/>
  <c r="PE8" i="1"/>
  <c r="OF8" i="1"/>
  <c r="OF10" i="1"/>
  <c r="OF7" i="1"/>
  <c r="OV6" i="1"/>
  <c r="OW6" i="1"/>
  <c r="ON6" i="1"/>
  <c r="OQ6" i="1"/>
  <c r="PE6" i="1" s="1"/>
  <c r="OB6" i="1"/>
  <c r="OF6" i="1" s="1"/>
  <c r="PI1" i="1"/>
  <c r="PH3" i="1"/>
  <c r="PH4" i="1"/>
  <c r="NU6" i="1"/>
  <c r="OA6" i="1"/>
  <c r="NX6" i="1"/>
  <c r="PD10" i="1" l="1"/>
  <c r="PC8" i="1"/>
  <c r="PD7" i="1"/>
  <c r="PC10" i="1"/>
  <c r="PD9" i="1"/>
  <c r="PC7" i="1"/>
  <c r="PC9" i="1"/>
  <c r="PD8" i="1"/>
  <c r="PT10" i="1"/>
  <c r="PN8" i="1"/>
  <c r="PN10" i="1"/>
  <c r="PT7" i="1"/>
  <c r="PT9" i="1"/>
  <c r="PO7" i="1"/>
  <c r="PO9" i="1"/>
  <c r="PT8" i="1"/>
  <c r="PN9" i="1"/>
  <c r="PO8" i="1"/>
  <c r="PO10" i="1"/>
  <c r="PN7" i="1"/>
  <c r="PQ8" i="1"/>
  <c r="PQ9" i="1"/>
  <c r="PW8" i="1"/>
  <c r="PW9" i="1"/>
  <c r="PQ10" i="1"/>
  <c r="PQ7" i="1"/>
  <c r="PW10" i="1"/>
  <c r="PW7" i="1"/>
  <c r="OU6" i="1"/>
  <c r="PO6" i="1"/>
  <c r="PN6" i="1"/>
  <c r="PD6" i="1"/>
  <c r="PC6" i="1"/>
  <c r="PX1" i="1"/>
  <c r="PW3" i="1"/>
  <c r="PW4" i="1"/>
  <c r="OP6" i="1"/>
  <c r="OM6" i="1"/>
  <c r="OJ6" i="1"/>
  <c r="PU7" i="1" l="1"/>
  <c r="PU9" i="1"/>
  <c r="PU8" i="1"/>
  <c r="PU10" i="1"/>
  <c r="QI10" i="1"/>
  <c r="QD8" i="1"/>
  <c r="QD10" i="1"/>
  <c r="QC8" i="1"/>
  <c r="QC10" i="1"/>
  <c r="QI7" i="1"/>
  <c r="QI9" i="1"/>
  <c r="QI8" i="1"/>
  <c r="QL7" i="1"/>
  <c r="QL8" i="1"/>
  <c r="QC7" i="1"/>
  <c r="QC9" i="1"/>
  <c r="QL9" i="1"/>
  <c r="QL10" i="1"/>
  <c r="QF9" i="1"/>
  <c r="QF8" i="1"/>
  <c r="QD9" i="1"/>
  <c r="QF7" i="1"/>
  <c r="QF10" i="1"/>
  <c r="QD7" i="1"/>
  <c r="PM10" i="1"/>
  <c r="PM8" i="1"/>
  <c r="PM9" i="1"/>
  <c r="PM7" i="1"/>
  <c r="QD6" i="1"/>
  <c r="QC6" i="1"/>
  <c r="PI6" i="1"/>
  <c r="PM6" i="1" s="1"/>
  <c r="PU6" i="1"/>
  <c r="QM1" i="1"/>
  <c r="QL4" i="1"/>
  <c r="QL3" i="1"/>
  <c r="PB6" i="1"/>
  <c r="OY6" i="1"/>
  <c r="PH6" i="1"/>
  <c r="QJ7" i="1" l="1"/>
  <c r="QJ9" i="1"/>
  <c r="QJ8" i="1"/>
  <c r="QJ10" i="1"/>
  <c r="QR9" i="1"/>
  <c r="QX8" i="1"/>
  <c r="QX10" i="1"/>
  <c r="QS8" i="1"/>
  <c r="QS10" i="1"/>
  <c r="QX7" i="1"/>
  <c r="QX9" i="1"/>
  <c r="QR7" i="1"/>
  <c r="QR8" i="1"/>
  <c r="QR10" i="1"/>
  <c r="QS7" i="1"/>
  <c r="QS9" i="1"/>
  <c r="QU7" i="1"/>
  <c r="QU8" i="1"/>
  <c r="RA7" i="1"/>
  <c r="RA8" i="1"/>
  <c r="QU9" i="1"/>
  <c r="QU10" i="1"/>
  <c r="RA9" i="1"/>
  <c r="RA10" i="1"/>
  <c r="QB8" i="1"/>
  <c r="QB7" i="1"/>
  <c r="QB9" i="1"/>
  <c r="QB10" i="1"/>
  <c r="QS6" i="1"/>
  <c r="QR6" i="1"/>
  <c r="PX6" i="1"/>
  <c r="QB6" i="1" s="1"/>
  <c r="QJ6" i="1"/>
  <c r="RB1" i="1"/>
  <c r="RA3" i="1"/>
  <c r="RA4" i="1"/>
  <c r="PT6" i="1"/>
  <c r="PQ6" i="1"/>
  <c r="PW6" i="1"/>
  <c r="RH9" i="1" l="1"/>
  <c r="RG7" i="1"/>
  <c r="RG9" i="1"/>
  <c r="RM8" i="1"/>
  <c r="RM10" i="1"/>
  <c r="RM7" i="1"/>
  <c r="RM9" i="1"/>
  <c r="RH7" i="1"/>
  <c r="RG10" i="1"/>
  <c r="RP8" i="1"/>
  <c r="RP7" i="1"/>
  <c r="RG8" i="1"/>
  <c r="RP10" i="1"/>
  <c r="RP9" i="1"/>
  <c r="RH10" i="1"/>
  <c r="RJ8" i="1"/>
  <c r="RJ7" i="1"/>
  <c r="RH8" i="1"/>
  <c r="RJ10" i="1"/>
  <c r="RJ9" i="1"/>
  <c r="QQ10" i="1"/>
  <c r="QY10" i="1"/>
  <c r="QY7" i="1"/>
  <c r="QY9" i="1"/>
  <c r="QY8" i="1"/>
  <c r="QQ8" i="1"/>
  <c r="QQ7" i="1"/>
  <c r="QQ9" i="1"/>
  <c r="RH6" i="1"/>
  <c r="RG6" i="1"/>
  <c r="QY6" i="1"/>
  <c r="QM6" i="1"/>
  <c r="QQ6" i="1" s="1"/>
  <c r="RQ1" i="1"/>
  <c r="RP4" i="1"/>
  <c r="RP3" i="1"/>
  <c r="QF6" i="1"/>
  <c r="QL6" i="1"/>
  <c r="QI6" i="1"/>
  <c r="RN8" i="1" l="1"/>
  <c r="RN10" i="1"/>
  <c r="RN7" i="1"/>
  <c r="RN9" i="1"/>
  <c r="SB9" i="1"/>
  <c r="RW7" i="1"/>
  <c r="RW9" i="1"/>
  <c r="SB8" i="1"/>
  <c r="SB10" i="1"/>
  <c r="RV8" i="1"/>
  <c r="RV10" i="1"/>
  <c r="SB7" i="1"/>
  <c r="RV9" i="1"/>
  <c r="RW10" i="1"/>
  <c r="RV7" i="1"/>
  <c r="RW8" i="1"/>
  <c r="RY8" i="1"/>
  <c r="RY7" i="1"/>
  <c r="SE8" i="1"/>
  <c r="SE7" i="1"/>
  <c r="RY10" i="1"/>
  <c r="RY9" i="1"/>
  <c r="SE10" i="1"/>
  <c r="SE9" i="1"/>
  <c r="RF7" i="1"/>
  <c r="RF8" i="1"/>
  <c r="RF9" i="1"/>
  <c r="RF10" i="1"/>
  <c r="RW6" i="1"/>
  <c r="RV6" i="1"/>
  <c r="RN6" i="1"/>
  <c r="RB6" i="1"/>
  <c r="RF6" i="1" s="1"/>
  <c r="SF1" i="1"/>
  <c r="SE3" i="1"/>
  <c r="SE4" i="1"/>
  <c r="RA6" i="1"/>
  <c r="QX6" i="1"/>
  <c r="QU6" i="1"/>
  <c r="SK10" i="1" l="1"/>
  <c r="SQ7" i="1"/>
  <c r="SQ9" i="1"/>
  <c r="SQ8" i="1"/>
  <c r="SQ10" i="1"/>
  <c r="SL8" i="1"/>
  <c r="SL10" i="1"/>
  <c r="SK8" i="1"/>
  <c r="SK7" i="1"/>
  <c r="ST10" i="1"/>
  <c r="ST7" i="1"/>
  <c r="ST9" i="1"/>
  <c r="SK9" i="1"/>
  <c r="ST8" i="1"/>
  <c r="SL9" i="1"/>
  <c r="SN9" i="1"/>
  <c r="SN8" i="1"/>
  <c r="SL7" i="1"/>
  <c r="SN7" i="1"/>
  <c r="SN10" i="1"/>
  <c r="RU7" i="1"/>
  <c r="RU9" i="1"/>
  <c r="RU10" i="1"/>
  <c r="SC8" i="1"/>
  <c r="SC10" i="1"/>
  <c r="SC7" i="1"/>
  <c r="SC9" i="1"/>
  <c r="RU8" i="1"/>
  <c r="SL6" i="1"/>
  <c r="SK6" i="1"/>
  <c r="SC6" i="1"/>
  <c r="RQ6" i="1"/>
  <c r="RU6" i="1" s="1"/>
  <c r="SU1" i="1"/>
  <c r="ST4" i="1"/>
  <c r="ST3" i="1"/>
  <c r="RP6" i="1"/>
  <c r="RM6" i="1"/>
  <c r="RJ6" i="1"/>
  <c r="TA10" i="1" l="1"/>
  <c r="TF7" i="1"/>
  <c r="TF9" i="1"/>
  <c r="SZ7" i="1"/>
  <c r="SZ9" i="1"/>
  <c r="TF8" i="1"/>
  <c r="SY7" i="1"/>
  <c r="TF10" i="1"/>
  <c r="SY9" i="1"/>
  <c r="TA8" i="1"/>
  <c r="SY8" i="1"/>
  <c r="TL9" i="1"/>
  <c r="TA7" i="1"/>
  <c r="SY10" i="1"/>
  <c r="TL8" i="1"/>
  <c r="TA9" i="1"/>
  <c r="TL10" i="1"/>
  <c r="TL7" i="1"/>
  <c r="TC7" i="1"/>
  <c r="TC10" i="1"/>
  <c r="TI7" i="1"/>
  <c r="SZ10" i="1"/>
  <c r="TI10" i="1"/>
  <c r="TC9" i="1"/>
  <c r="TC8" i="1"/>
  <c r="SZ8" i="1"/>
  <c r="TI9" i="1"/>
  <c r="TI8" i="1"/>
  <c r="SJ10" i="1"/>
  <c r="SJ7" i="1"/>
  <c r="SR9" i="1"/>
  <c r="SR8" i="1"/>
  <c r="SR10" i="1"/>
  <c r="SR7" i="1"/>
  <c r="SJ8" i="1"/>
  <c r="SJ9" i="1"/>
  <c r="TA6" i="1"/>
  <c r="SZ6" i="1"/>
  <c r="SU6" i="1"/>
  <c r="TI6" i="1" s="1"/>
  <c r="SR6" i="1"/>
  <c r="SF6" i="1"/>
  <c r="SJ6" i="1" s="1"/>
  <c r="TM1" i="1"/>
  <c r="TL3" i="1"/>
  <c r="TL4" i="1"/>
  <c r="SB6" i="1"/>
  <c r="RY6" i="1"/>
  <c r="SE6" i="1"/>
  <c r="TG9" i="1" l="1"/>
  <c r="TH8" i="1"/>
  <c r="TH10" i="1"/>
  <c r="TG8" i="1"/>
  <c r="TG10" i="1"/>
  <c r="TH7" i="1"/>
  <c r="TH9" i="1"/>
  <c r="TG7" i="1"/>
  <c r="TX9" i="1"/>
  <c r="TX8" i="1"/>
  <c r="TS7" i="1"/>
  <c r="TX10" i="1"/>
  <c r="TS9" i="1"/>
  <c r="TR8" i="1"/>
  <c r="TR10" i="1"/>
  <c r="TX7" i="1"/>
  <c r="TR7" i="1"/>
  <c r="TS8" i="1"/>
  <c r="TR9" i="1"/>
  <c r="TS10" i="1"/>
  <c r="TU8" i="1"/>
  <c r="TU9" i="1"/>
  <c r="UA8" i="1"/>
  <c r="UA9" i="1"/>
  <c r="TU10" i="1"/>
  <c r="TU7" i="1"/>
  <c r="UA10" i="1"/>
  <c r="UA7" i="1"/>
  <c r="SY6" i="1"/>
  <c r="TR6" i="1"/>
  <c r="TS6" i="1"/>
  <c r="TH6" i="1"/>
  <c r="TG6" i="1"/>
  <c r="UB1" i="1"/>
  <c r="UA3" i="1"/>
  <c r="UA4" i="1"/>
  <c r="SN6" i="1"/>
  <c r="ST6" i="1"/>
  <c r="SQ6" i="1"/>
  <c r="TQ8" i="1" l="1"/>
  <c r="TY10" i="1"/>
  <c r="TY7" i="1"/>
  <c r="TY9" i="1"/>
  <c r="TY8" i="1"/>
  <c r="TQ9" i="1"/>
  <c r="UM8" i="1"/>
  <c r="UM7" i="1"/>
  <c r="UM10" i="1"/>
  <c r="UM9" i="1"/>
  <c r="UH8" i="1"/>
  <c r="UH10" i="1"/>
  <c r="UG8" i="1"/>
  <c r="UG10" i="1"/>
  <c r="UP10" i="1"/>
  <c r="UG9" i="1"/>
  <c r="UP7" i="1"/>
  <c r="UG7" i="1"/>
  <c r="UP9" i="1"/>
  <c r="UP8" i="1"/>
  <c r="UH9" i="1"/>
  <c r="UJ7" i="1"/>
  <c r="UJ10" i="1"/>
  <c r="UH7" i="1"/>
  <c r="UJ9" i="1"/>
  <c r="UJ8" i="1"/>
  <c r="TQ7" i="1"/>
  <c r="TQ10" i="1"/>
  <c r="UG6" i="1"/>
  <c r="UH6" i="1"/>
  <c r="TM6" i="1"/>
  <c r="TQ6" i="1" s="1"/>
  <c r="TY6" i="1"/>
  <c r="UQ1" i="1"/>
  <c r="UP3" i="1"/>
  <c r="UP4" i="1"/>
  <c r="TF6" i="1"/>
  <c r="TL6" i="1"/>
  <c r="TC6" i="1"/>
  <c r="UF8" i="1" l="1"/>
  <c r="UF10" i="1"/>
  <c r="VB7" i="1"/>
  <c r="VB9" i="1"/>
  <c r="VB8" i="1"/>
  <c r="UV7" i="1"/>
  <c r="VB10" i="1"/>
  <c r="UV9" i="1"/>
  <c r="UW8" i="1"/>
  <c r="UW10" i="1"/>
  <c r="UW7" i="1"/>
  <c r="UV8" i="1"/>
  <c r="UW9" i="1"/>
  <c r="UV10" i="1"/>
  <c r="VE7" i="1"/>
  <c r="UY8" i="1"/>
  <c r="UY9" i="1"/>
  <c r="VE8" i="1"/>
  <c r="VE9" i="1"/>
  <c r="UY10" i="1"/>
  <c r="UY7" i="1"/>
  <c r="VE10" i="1"/>
  <c r="UN10" i="1"/>
  <c r="UN9" i="1"/>
  <c r="UN8" i="1"/>
  <c r="UN7" i="1"/>
  <c r="UF9" i="1"/>
  <c r="UF7" i="1"/>
  <c r="UW6" i="1"/>
  <c r="UV6" i="1"/>
  <c r="UN6" i="1"/>
  <c r="UB6" i="1"/>
  <c r="UF6" i="1" s="1"/>
  <c r="VF1" i="1"/>
  <c r="VE3" i="1"/>
  <c r="VE4" i="1"/>
  <c r="UA6" i="1"/>
  <c r="TX6" i="1"/>
  <c r="TU6" i="1"/>
  <c r="VQ7" i="1" l="1"/>
  <c r="VQ9" i="1"/>
  <c r="VL7" i="1"/>
  <c r="VL9" i="1"/>
  <c r="VQ8" i="1"/>
  <c r="VK7" i="1"/>
  <c r="VQ10" i="1"/>
  <c r="VK9" i="1"/>
  <c r="VT7" i="1"/>
  <c r="VT9" i="1"/>
  <c r="VK8" i="1"/>
  <c r="VT8" i="1"/>
  <c r="VK10" i="1"/>
  <c r="VT10" i="1"/>
  <c r="VN10" i="1"/>
  <c r="VN9" i="1"/>
  <c r="VL10" i="1"/>
  <c r="VN8" i="1"/>
  <c r="VN7" i="1"/>
  <c r="VL8" i="1"/>
  <c r="VC9" i="1"/>
  <c r="VC8" i="1"/>
  <c r="VC10" i="1"/>
  <c r="VC7" i="1"/>
  <c r="UU8" i="1"/>
  <c r="UU9" i="1"/>
  <c r="UU10" i="1"/>
  <c r="UU7" i="1"/>
  <c r="VL6" i="1"/>
  <c r="VK6" i="1"/>
  <c r="VC6" i="1"/>
  <c r="UQ6" i="1"/>
  <c r="UU6" i="1" s="1"/>
  <c r="VU1" i="1"/>
  <c r="VT4" i="1"/>
  <c r="VT3" i="1"/>
  <c r="UP6" i="1"/>
  <c r="UM6" i="1"/>
  <c r="UJ6" i="1"/>
  <c r="VJ10" i="1" l="1"/>
  <c r="VR9" i="1"/>
  <c r="VR8" i="1"/>
  <c r="VR10" i="1"/>
  <c r="VR7" i="1"/>
  <c r="VZ10" i="1"/>
  <c r="WF7" i="1"/>
  <c r="WF9" i="1"/>
  <c r="WF8" i="1"/>
  <c r="WA7" i="1"/>
  <c r="WF10" i="1"/>
  <c r="WA9" i="1"/>
  <c r="VZ8" i="1"/>
  <c r="VZ7" i="1"/>
  <c r="WA8" i="1"/>
  <c r="WA10" i="1"/>
  <c r="VZ9" i="1"/>
  <c r="WC8" i="1"/>
  <c r="WC7" i="1"/>
  <c r="WI8" i="1"/>
  <c r="WI7" i="1"/>
  <c r="WC10" i="1"/>
  <c r="WC9" i="1"/>
  <c r="WI10" i="1"/>
  <c r="WI9" i="1"/>
  <c r="VJ7" i="1"/>
  <c r="VJ9" i="1"/>
  <c r="VJ8" i="1"/>
  <c r="VZ6" i="1"/>
  <c r="WA6" i="1"/>
  <c r="VR6" i="1"/>
  <c r="VF6" i="1"/>
  <c r="VJ6" i="1" s="1"/>
  <c r="WJ1" i="1"/>
  <c r="WI3" i="1"/>
  <c r="WI4" i="1"/>
  <c r="VE6" i="1"/>
  <c r="VB6" i="1"/>
  <c r="UY6" i="1"/>
  <c r="WG7" i="1" l="1"/>
  <c r="WG9" i="1"/>
  <c r="WG8" i="1"/>
  <c r="WG10" i="1"/>
  <c r="VY7" i="1"/>
  <c r="WP10" i="1"/>
  <c r="WO8" i="1"/>
  <c r="WO10" i="1"/>
  <c r="WU8" i="1"/>
  <c r="WU7" i="1"/>
  <c r="WU10" i="1"/>
  <c r="WU9" i="1"/>
  <c r="WP8" i="1"/>
  <c r="WX9" i="1"/>
  <c r="WX10" i="1"/>
  <c r="WO7" i="1"/>
  <c r="WX7" i="1"/>
  <c r="WX8" i="1"/>
  <c r="WO9" i="1"/>
  <c r="WP9" i="1"/>
  <c r="WR7" i="1"/>
  <c r="WR10" i="1"/>
  <c r="WP7" i="1"/>
  <c r="WR9" i="1"/>
  <c r="WR8" i="1"/>
  <c r="VY8" i="1"/>
  <c r="VY9" i="1"/>
  <c r="VY10" i="1"/>
  <c r="WO6" i="1"/>
  <c r="WP6" i="1"/>
  <c r="WG6" i="1"/>
  <c r="VU6" i="1"/>
  <c r="VY6" i="1" s="1"/>
  <c r="WY1" i="1"/>
  <c r="WX4" i="1"/>
  <c r="WX3" i="1"/>
  <c r="VQ6" i="1"/>
  <c r="VT6" i="1"/>
  <c r="VN6" i="1"/>
  <c r="XD10" i="1" l="1"/>
  <c r="XD9" i="1"/>
  <c r="XJ8" i="1"/>
  <c r="XC8" i="1"/>
  <c r="XJ7" i="1"/>
  <c r="XC7" i="1"/>
  <c r="XJ10" i="1"/>
  <c r="XC10" i="1"/>
  <c r="XJ9" i="1"/>
  <c r="XC9" i="1"/>
  <c r="XM8" i="1"/>
  <c r="XG8" i="1"/>
  <c r="XM7" i="1"/>
  <c r="XG7" i="1"/>
  <c r="XM10" i="1"/>
  <c r="XG10" i="1"/>
  <c r="XM9" i="1"/>
  <c r="XG9" i="1"/>
  <c r="XP8" i="1"/>
  <c r="XE8" i="1"/>
  <c r="XP7" i="1"/>
  <c r="XE7" i="1"/>
  <c r="XP10" i="1"/>
  <c r="XE10" i="1"/>
  <c r="XP9" i="1"/>
  <c r="XE9" i="1"/>
  <c r="XD8" i="1"/>
  <c r="XD7" i="1"/>
  <c r="WN7" i="1"/>
  <c r="WV8" i="1"/>
  <c r="WV7" i="1"/>
  <c r="WV10" i="1"/>
  <c r="WV9" i="1"/>
  <c r="WN10" i="1"/>
  <c r="WN9" i="1"/>
  <c r="WN8" i="1"/>
  <c r="XE6" i="1"/>
  <c r="AAA7" i="1"/>
  <c r="AAC7" i="1" s="1"/>
  <c r="XD6" i="1"/>
  <c r="XC6" i="1"/>
  <c r="WY6" i="1"/>
  <c r="XM6" i="1"/>
  <c r="AAA6" i="1" s="1"/>
  <c r="AAC6" i="1" s="1"/>
  <c r="WV6" i="1"/>
  <c r="WJ6" i="1"/>
  <c r="WN6" i="1" s="1"/>
  <c r="XQ1" i="1"/>
  <c r="XP3" i="1"/>
  <c r="XP4" i="1"/>
  <c r="AAA10" i="1"/>
  <c r="AAC10" i="1" s="1"/>
  <c r="AAA8" i="1"/>
  <c r="AAC8" i="1" s="1"/>
  <c r="XJ6" i="1"/>
  <c r="AAA9" i="1"/>
  <c r="AAC9" i="1" s="1"/>
  <c r="XG6" i="1"/>
  <c r="XP6" i="1"/>
  <c r="WI6" i="1"/>
  <c r="WF6" i="1"/>
  <c r="WC6" i="1"/>
  <c r="XK10" i="1" l="1"/>
  <c r="XK9" i="1"/>
  <c r="XL8" i="1"/>
  <c r="XL7" i="1"/>
  <c r="XL10" i="1"/>
  <c r="XL9" i="1"/>
  <c r="XK8" i="1"/>
  <c r="XK7" i="1"/>
  <c r="YE10" i="1"/>
  <c r="XY10" i="1"/>
  <c r="YE9" i="1"/>
  <c r="XY9" i="1"/>
  <c r="XW8" i="1"/>
  <c r="XW7" i="1"/>
  <c r="XW10" i="1"/>
  <c r="XW9" i="1"/>
  <c r="XV8" i="1"/>
  <c r="XV7" i="1"/>
  <c r="XV10" i="1"/>
  <c r="XV9" i="1"/>
  <c r="YB8" i="1"/>
  <c r="XU8" i="1"/>
  <c r="YB7" i="1"/>
  <c r="XU7" i="1"/>
  <c r="YB10" i="1"/>
  <c r="XU10" i="1"/>
  <c r="YB9" i="1"/>
  <c r="XU9" i="1"/>
  <c r="YE8" i="1"/>
  <c r="XY8" i="1"/>
  <c r="YE7" i="1"/>
  <c r="XY7" i="1"/>
  <c r="XW6" i="1"/>
  <c r="XV6" i="1"/>
  <c r="XU6" i="1"/>
  <c r="XL6" i="1"/>
  <c r="XK6" i="1"/>
  <c r="YF1" i="1"/>
  <c r="YE3" i="1"/>
  <c r="YE4" i="1"/>
  <c r="XY6" i="1"/>
  <c r="YE6" i="1"/>
  <c r="YB6" i="1"/>
  <c r="WX6" i="1"/>
  <c r="WU6" i="1"/>
  <c r="WR6" i="1"/>
  <c r="YQ10" i="1" l="1"/>
  <c r="YJ10" i="1"/>
  <c r="YQ9" i="1"/>
  <c r="YJ9" i="1"/>
  <c r="YT8" i="1"/>
  <c r="AAI8" i="1" s="1"/>
  <c r="YN8" i="1"/>
  <c r="YT7" i="1"/>
  <c r="AAI7" i="1" s="1"/>
  <c r="YN7" i="1"/>
  <c r="YT10" i="1"/>
  <c r="AAI10" i="1" s="1"/>
  <c r="YN10" i="1"/>
  <c r="YT9" i="1"/>
  <c r="AAI9" i="1" s="1"/>
  <c r="YN9" i="1"/>
  <c r="YL8" i="1"/>
  <c r="YL7" i="1"/>
  <c r="YL10" i="1"/>
  <c r="YL9" i="1"/>
  <c r="YK8" i="1"/>
  <c r="YK7" i="1"/>
  <c r="YK10" i="1"/>
  <c r="YK9" i="1"/>
  <c r="YQ8" i="1"/>
  <c r="YJ8" i="1"/>
  <c r="YQ7" i="1"/>
  <c r="YJ7" i="1"/>
  <c r="YC8" i="1"/>
  <c r="YC7" i="1"/>
  <c r="YC10" i="1"/>
  <c r="YC9" i="1"/>
  <c r="ZV10" i="1"/>
  <c r="ZV9" i="1"/>
  <c r="ZU8" i="1"/>
  <c r="YJ6" i="1"/>
  <c r="ZU10" i="1"/>
  <c r="ZU9" i="1"/>
  <c r="ZT8" i="1"/>
  <c r="ZV7" i="1"/>
  <c r="YK6" i="1"/>
  <c r="ZT10" i="1"/>
  <c r="ZT9" i="1"/>
  <c r="ZX8" i="1"/>
  <c r="AAG8" i="1" s="1"/>
  <c r="ZU7" i="1"/>
  <c r="YL6" i="1"/>
  <c r="ZV6" i="1" s="1"/>
  <c r="ZV8" i="1"/>
  <c r="ZT7" i="1"/>
  <c r="XQ6" i="1"/>
  <c r="YC6" i="1"/>
  <c r="YT4" i="1"/>
  <c r="YT3" i="1"/>
  <c r="ZU6" i="1"/>
  <c r="ZX10" i="1"/>
  <c r="ZZ10" i="1" s="1"/>
  <c r="ZX9" i="1"/>
  <c r="AAG9" i="1" s="1"/>
  <c r="ZX7" i="1"/>
  <c r="ZZ7" i="1" s="1"/>
  <c r="YT6" i="1"/>
  <c r="AAI6" i="1" s="1"/>
  <c r="ZT6" i="1"/>
  <c r="YQ6" i="1"/>
  <c r="YN6" i="1"/>
  <c r="ZX6" i="1" s="1"/>
  <c r="ZZ6" i="1" s="1"/>
  <c r="YR8" i="1" l="1"/>
  <c r="YR7" i="1"/>
  <c r="YR10" i="1"/>
  <c r="YR9" i="1"/>
  <c r="ZZ9" i="1"/>
  <c r="ZS10" i="1"/>
  <c r="ZS7" i="1"/>
  <c r="ZS9" i="1"/>
  <c r="ZS8" i="1"/>
  <c r="AAD8" i="1"/>
  <c r="AAF8" i="1" s="1"/>
  <c r="AAD10" i="1"/>
  <c r="AAF10" i="1" s="1"/>
  <c r="AAD9" i="1"/>
  <c r="AAF9" i="1" s="1"/>
  <c r="AAD7" i="1"/>
  <c r="AAF7" i="1" s="1"/>
  <c r="AAG10" i="1"/>
  <c r="AAG6" i="1"/>
  <c r="ZZ8" i="1"/>
  <c r="AAG7" i="1"/>
  <c r="YR6" i="1"/>
  <c r="AAD6" i="1" s="1"/>
  <c r="AAF6" i="1" s="1"/>
  <c r="YF6" i="1"/>
  <c r="AAE6" i="1"/>
  <c r="ZS6" i="1"/>
  <c r="ABS6" i="1" s="1"/>
  <c r="AAH7" i="1" l="1"/>
  <c r="AAJ7" i="1" s="1"/>
  <c r="ABS7" i="1"/>
  <c r="ABS8" i="1"/>
  <c r="AAH8" i="1"/>
  <c r="AAJ8" i="1" s="1"/>
  <c r="AAH10" i="1"/>
  <c r="AAJ10" i="1" s="1"/>
  <c r="ABS10" i="1"/>
  <c r="ABS9" i="1"/>
  <c r="AAH9" i="1"/>
  <c r="AAJ9" i="1" s="1"/>
  <c r="AAH6" i="1"/>
  <c r="AAL7" i="1" l="1"/>
  <c r="AAQ7" i="1" s="1"/>
  <c r="AAR7" i="1"/>
  <c r="ABL7" i="1" s="1"/>
  <c r="AAL8" i="1"/>
  <c r="AAQ8" i="1" s="1"/>
  <c r="AAR8" i="1"/>
  <c r="ABL8" i="1" s="1"/>
  <c r="AAL9" i="1"/>
  <c r="AAQ9" i="1" s="1"/>
  <c r="AAV9" i="1" s="1"/>
  <c r="AAR9" i="1"/>
  <c r="ABL9" i="1" s="1"/>
  <c r="AAR10" i="1"/>
  <c r="ABL10" i="1" s="1"/>
  <c r="AAL10" i="1"/>
  <c r="AAQ10" i="1" s="1"/>
  <c r="AAV10" i="1" s="1"/>
  <c r="AAJ6" i="1"/>
  <c r="ABE7" i="1" l="1"/>
  <c r="AAU7" i="1"/>
  <c r="AAX7" i="1"/>
  <c r="AAZ7" i="1"/>
  <c r="ABN7" i="1"/>
  <c r="ABA7" i="1"/>
  <c r="ABJ7" i="1"/>
  <c r="AAY7" i="1" s="1"/>
  <c r="AAT7" i="1"/>
  <c r="ABO7" i="1"/>
  <c r="ABM7" i="1"/>
  <c r="AAW7" i="1"/>
  <c r="ABF7" i="1"/>
  <c r="ABH7" i="1"/>
  <c r="ABG7" i="1"/>
  <c r="ABI7" i="1"/>
  <c r="AAS7" i="1"/>
  <c r="ABB7" i="1"/>
  <c r="ABD7" i="1"/>
  <c r="ABC7" i="1"/>
  <c r="ABT7" i="1"/>
  <c r="AAV7" i="1"/>
  <c r="ACC7" i="1"/>
  <c r="ABJ8" i="1"/>
  <c r="AAY8" i="1" s="1"/>
  <c r="AAT8" i="1"/>
  <c r="ABH8" i="1"/>
  <c r="ABG8" i="1"/>
  <c r="ABE8" i="1"/>
  <c r="ABF8" i="1"/>
  <c r="ABI8" i="1"/>
  <c r="ABD8" i="1"/>
  <c r="ABC8" i="1"/>
  <c r="AAW8" i="1"/>
  <c r="ABB8" i="1"/>
  <c r="ABA8" i="1"/>
  <c r="AAZ8" i="1"/>
  <c r="AAU8" i="1"/>
  <c r="ABN8" i="1"/>
  <c r="AAX8" i="1"/>
  <c r="AAS8" i="1"/>
  <c r="ABT8" i="1" s="1"/>
  <c r="ABO8" i="1"/>
  <c r="ABM8" i="1"/>
  <c r="AAV8" i="1"/>
  <c r="ACC8" i="1"/>
  <c r="ACC10" i="1"/>
  <c r="ABC9" i="1"/>
  <c r="AAX9" i="1"/>
  <c r="ABH9" i="1"/>
  <c r="ABB9" i="1"/>
  <c r="AAS9" i="1"/>
  <c r="ABT9" i="1" s="1"/>
  <c r="AAU9" i="1"/>
  <c r="ABI9" i="1"/>
  <c r="ABD9" i="1"/>
  <c r="AAT9" i="1"/>
  <c r="ABO9" i="1"/>
  <c r="ABN9" i="1"/>
  <c r="ABE9" i="1"/>
  <c r="AAZ9" i="1"/>
  <c r="ABM9" i="1"/>
  <c r="ABG9" i="1"/>
  <c r="ABF9" i="1"/>
  <c r="AAW9" i="1"/>
  <c r="ABJ9" i="1"/>
  <c r="AAY9" i="1" s="1"/>
  <c r="ABA9" i="1"/>
  <c r="ACC9" i="1"/>
  <c r="AAZ10" i="1"/>
  <c r="ABF10" i="1"/>
  <c r="ABG10" i="1"/>
  <c r="ABI10" i="1"/>
  <c r="AAS10" i="1"/>
  <c r="ABT10" i="1" s="1"/>
  <c r="ABC10" i="1"/>
  <c r="ABB10" i="1"/>
  <c r="AAU10" i="1"/>
  <c r="ABE10" i="1"/>
  <c r="ABH10" i="1"/>
  <c r="ABN10" i="1"/>
  <c r="AAT10" i="1"/>
  <c r="AAX10" i="1"/>
  <c r="ABA10" i="1"/>
  <c r="ABD10" i="1"/>
  <c r="ABJ10" i="1"/>
  <c r="AAY10" i="1" s="1"/>
  <c r="ABO10" i="1"/>
  <c r="ABM10" i="1"/>
  <c r="AAW10" i="1"/>
  <c r="AAR6" i="1"/>
  <c r="ABL6" i="1" s="1"/>
  <c r="AAL6" i="1"/>
  <c r="AAQ6" i="1" s="1"/>
  <c r="AAR11" i="1" l="1"/>
  <c r="ABB6" i="1"/>
  <c r="AAV6" i="1"/>
  <c r="ACC6" i="1"/>
  <c r="ACC11" i="1" s="1"/>
  <c r="AAS6" i="1"/>
  <c r="ABQ6" i="1" s="1"/>
  <c r="ABJ6" i="1"/>
  <c r="AAY6" i="1" s="1"/>
  <c r="ABV7" i="1"/>
  <c r="ABU7" i="1"/>
  <c r="ABQ7" i="1"/>
  <c r="ABR7" i="1" s="1"/>
  <c r="ABY7" i="1"/>
  <c r="ABQ10" i="1"/>
  <c r="ABR10" i="1" s="1"/>
  <c r="ABY10" i="1"/>
  <c r="ABV10" i="1"/>
  <c r="ABU10" i="1"/>
  <c r="ABQ9" i="1"/>
  <c r="ABR9" i="1" s="1"/>
  <c r="ABY9" i="1"/>
  <c r="ABQ8" i="1"/>
  <c r="ABR8" i="1" s="1"/>
  <c r="ABY8" i="1"/>
  <c r="ABV9" i="1"/>
  <c r="ABU9" i="1"/>
  <c r="ABV8" i="1"/>
  <c r="ABU8" i="1"/>
  <c r="ABO6" i="1"/>
  <c r="ABF6" i="1"/>
  <c r="AAQ11" i="1"/>
  <c r="ABM6" i="1"/>
  <c r="AAU6" i="1"/>
  <c r="AAT6" i="1"/>
  <c r="ABI6" i="1"/>
  <c r="ABN6" i="1"/>
  <c r="ABG6" i="1"/>
  <c r="ABC6" i="1"/>
  <c r="ABD6" i="1"/>
  <c r="ABA6" i="1"/>
  <c r="AAX6" i="1"/>
  <c r="ABH6" i="1"/>
  <c r="ABE6" i="1"/>
  <c r="AAW6" i="1"/>
  <c r="AAZ6" i="1"/>
  <c r="AAS11" i="1"/>
  <c r="ABW9" i="1" l="1"/>
  <c r="ABZ9" i="1" s="1"/>
  <c r="ACB9" i="1" s="1"/>
  <c r="ABY6" i="1"/>
  <c r="ABT6" i="1"/>
  <c r="ABV6" i="1" s="1"/>
  <c r="ABW8" i="1"/>
  <c r="ABX8" i="1" s="1"/>
  <c r="ABX9" i="1"/>
  <c r="ABW7" i="1"/>
  <c r="ABZ8" i="1"/>
  <c r="ACB8" i="1" s="1"/>
  <c r="ACE8" i="1" s="1"/>
  <c r="ABW10" i="1"/>
  <c r="ABR6" i="1"/>
  <c r="ABW6" i="1" s="1"/>
  <c r="ABU6" i="1" l="1"/>
  <c r="ABX6" i="1"/>
  <c r="ABZ6" i="1"/>
  <c r="ACB6" i="1" s="1"/>
  <c r="ABX10" i="1"/>
  <c r="ABZ10" i="1"/>
  <c r="ACB10" i="1" s="1"/>
  <c r="ACA9" i="1"/>
  <c r="ACD9" i="1"/>
  <c r="ACA8" i="1"/>
  <c r="ACD8" i="1"/>
  <c r="ABZ7" i="1"/>
  <c r="ACB7" i="1" s="1"/>
  <c r="ABX7" i="1"/>
  <c r="ACE9" i="1"/>
  <c r="ACE7" i="1"/>
  <c r="ACA6" i="1" l="1"/>
  <c r="ACD6" i="1"/>
  <c r="ACA7" i="1"/>
  <c r="ACD7" i="1"/>
  <c r="ACA10" i="1"/>
  <c r="ACD10" i="1"/>
  <c r="ACE10" i="1"/>
  <c r="ACE6" i="1"/>
  <c r="ACB11" i="1"/>
  <c r="ACA11" i="1" s="1"/>
  <c r="ACE11" i="1" l="1"/>
  <c r="ACD11" i="1"/>
</calcChain>
</file>

<file path=xl/sharedStrings.xml><?xml version="1.0" encoding="utf-8"?>
<sst xmlns="http://schemas.openxmlformats.org/spreadsheetml/2006/main" count="11852" uniqueCount="3757">
  <si>
    <t>secteurs</t>
  </si>
  <si>
    <t>code chantier</t>
  </si>
  <si>
    <t>sites</t>
  </si>
  <si>
    <t>Heures objectif chantier</t>
  </si>
  <si>
    <t>Heures mens chantier</t>
  </si>
  <si>
    <t>Delta</t>
  </si>
  <si>
    <t>mat</t>
  </si>
  <si>
    <t>NOM</t>
  </si>
  <si>
    <t>Prénom</t>
  </si>
  <si>
    <t>DATE DE NAISSANCE</t>
  </si>
  <si>
    <t>AGE</t>
  </si>
  <si>
    <t>S.S.</t>
  </si>
  <si>
    <t>SEXE</t>
  </si>
  <si>
    <t>nationalité</t>
  </si>
  <si>
    <t>Ancienneté</t>
  </si>
  <si>
    <t>CONTRAT</t>
  </si>
  <si>
    <t>EXPERIENCE</t>
  </si>
  <si>
    <t>transport</t>
  </si>
  <si>
    <t>Mens</t>
  </si>
  <si>
    <t>lundi</t>
  </si>
  <si>
    <t>mardi</t>
  </si>
  <si>
    <t>mercredi</t>
  </si>
  <si>
    <t>jeudi</t>
  </si>
  <si>
    <t>vendredi</t>
  </si>
  <si>
    <t>samedi</t>
  </si>
  <si>
    <t>dimanche</t>
  </si>
  <si>
    <t>PRIME D'EXPERIENCE</t>
  </si>
  <si>
    <t>RUE</t>
  </si>
  <si>
    <t>CP</t>
  </si>
  <si>
    <t>date</t>
  </si>
  <si>
    <t>années</t>
  </si>
  <si>
    <t>HD</t>
  </si>
  <si>
    <t>HF</t>
  </si>
  <si>
    <t>FABRICE</t>
  </si>
  <si>
    <t>A+ FINANCE</t>
  </si>
  <si>
    <t>FOFANA</t>
  </si>
  <si>
    <t>x</t>
  </si>
  <si>
    <t>CE1</t>
  </si>
  <si>
    <t>CA</t>
  </si>
  <si>
    <t>HEURES DIMANCHES</t>
  </si>
  <si>
    <t>HEURES DE NUITS</t>
  </si>
  <si>
    <t>HEURES FERIEES</t>
  </si>
  <si>
    <t>PANIERS CONVENTIONNELS</t>
  </si>
  <si>
    <t>NAVIGO</t>
  </si>
  <si>
    <t>SOUS TRAITANCE</t>
  </si>
  <si>
    <t>Consom.</t>
  </si>
  <si>
    <t>EquipT
Achats</t>
  </si>
  <si>
    <t>Materiel</t>
  </si>
  <si>
    <t>Véhic.</t>
  </si>
  <si>
    <t>Frs Gnx
Comm.
Formation</t>
  </si>
  <si>
    <t>Autres Cts
S/ activité</t>
  </si>
  <si>
    <t>H+</t>
  </si>
  <si>
    <t>H-</t>
  </si>
  <si>
    <t>QUALIF</t>
  </si>
  <si>
    <t>DIMANCHES REGULIERS</t>
  </si>
  <si>
    <t>TEL</t>
  </si>
  <si>
    <t>IMMO</t>
  </si>
  <si>
    <t>REPA</t>
  </si>
  <si>
    <t>HNR</t>
  </si>
  <si>
    <t>HFR</t>
  </si>
  <si>
    <t>primes regulière</t>
  </si>
  <si>
    <t>prime exceptionnelle</t>
  </si>
  <si>
    <t>equivalent heures</t>
  </si>
  <si>
    <t>MASSE BRUT hors prime</t>
  </si>
  <si>
    <t>MASSE BRUT totale chargée</t>
  </si>
  <si>
    <t>indemnité transport</t>
  </si>
  <si>
    <t>MSALARIALE/salarié</t>
  </si>
  <si>
    <t>PANIER</t>
  </si>
  <si>
    <t>travailleur handicapé</t>
  </si>
  <si>
    <t>indemnité de tenue</t>
  </si>
  <si>
    <t>AVOIRS</t>
  </si>
  <si>
    <t>repos compensateur</t>
  </si>
  <si>
    <t>cdi</t>
  </si>
  <si>
    <t>ddr</t>
  </si>
  <si>
    <t>dda</t>
  </si>
  <si>
    <t>cht</t>
  </si>
  <si>
    <t>t. horaire conventionnel</t>
  </si>
  <si>
    <t>t. horaire majoré</t>
  </si>
  <si>
    <t>Férié</t>
  </si>
  <si>
    <t>Normal</t>
  </si>
  <si>
    <t>1er mai</t>
  </si>
  <si>
    <t>AS1A</t>
  </si>
  <si>
    <t>AS1B</t>
  </si>
  <si>
    <t>AS2A</t>
  </si>
  <si>
    <t>AS2B</t>
  </si>
  <si>
    <t>AS3A</t>
  </si>
  <si>
    <t>AS3B</t>
  </si>
  <si>
    <t>AQS1A</t>
  </si>
  <si>
    <t>AQS1B</t>
  </si>
  <si>
    <t>AQS2A</t>
  </si>
  <si>
    <t>AQS2B</t>
  </si>
  <si>
    <t>AQS3A</t>
  </si>
  <si>
    <t>AQS3B</t>
  </si>
  <si>
    <t>ATQS1A</t>
  </si>
  <si>
    <t>ATQS1B</t>
  </si>
  <si>
    <t>ATQS2A</t>
  </si>
  <si>
    <t>ATQS2B</t>
  </si>
  <si>
    <t>ATQS3A</t>
  </si>
  <si>
    <t>CE2</t>
  </si>
  <si>
    <t>CE3</t>
  </si>
  <si>
    <t>MP1</t>
  </si>
  <si>
    <t>MP2</t>
  </si>
  <si>
    <t>MP3</t>
  </si>
  <si>
    <t>MP4</t>
  </si>
  <si>
    <t>ATQS3B</t>
  </si>
  <si>
    <t>MP5</t>
  </si>
  <si>
    <t>Qualif</t>
  </si>
  <si>
    <t>majoration</t>
  </si>
  <si>
    <t>Th 2018</t>
  </si>
  <si>
    <t>Total</t>
  </si>
  <si>
    <t>equivalent en h</t>
  </si>
  <si>
    <t>HURES DE NUIT REGULIRES</t>
  </si>
  <si>
    <t>HN+</t>
  </si>
  <si>
    <t>HF+</t>
  </si>
  <si>
    <t>HD+</t>
  </si>
  <si>
    <t>panier</t>
  </si>
  <si>
    <t>total</t>
  </si>
  <si>
    <t>JOURS FERIES REGULIERS</t>
  </si>
  <si>
    <t>hcomp 10%</t>
  </si>
  <si>
    <t>hcomp 25%</t>
  </si>
  <si>
    <t>hsup 25%</t>
  </si>
  <si>
    <t>hsup 50%</t>
  </si>
  <si>
    <t xml:space="preserve">% CHARGES </t>
  </si>
  <si>
    <t>MASSE BRUT</t>
  </si>
  <si>
    <t>delta s réel/smic</t>
  </si>
  <si>
    <t>&gt;=1,6</t>
  </si>
  <si>
    <t>hn 0h-6h</t>
  </si>
  <si>
    <t>hn 21h-24h</t>
  </si>
  <si>
    <t>cp</t>
  </si>
  <si>
    <t>absence div</t>
  </si>
  <si>
    <t>maladie</t>
  </si>
  <si>
    <t>HN-</t>
  </si>
  <si>
    <t>HF-</t>
  </si>
  <si>
    <t>NBRE H</t>
  </si>
  <si>
    <t>HNUIT</t>
  </si>
  <si>
    <t>HDIMANCHE</t>
  </si>
  <si>
    <t>HDIMANCHE R</t>
  </si>
  <si>
    <t>HD-</t>
  </si>
  <si>
    <t>semaine 1</t>
  </si>
  <si>
    <t>semaine 2</t>
  </si>
  <si>
    <t>semaine 3</t>
  </si>
  <si>
    <t>semaine 4</t>
  </si>
  <si>
    <t>semaine 5</t>
  </si>
  <si>
    <t>semaine 6</t>
  </si>
  <si>
    <t>AFT</t>
  </si>
  <si>
    <t>MARIMUTHU</t>
  </si>
  <si>
    <t>LEO ANTONY</t>
  </si>
  <si>
    <t>CHRYSOSTOM</t>
  </si>
  <si>
    <t>JEYAKUMAR</t>
  </si>
  <si>
    <t>BARADJI</t>
  </si>
  <si>
    <t>HENDA</t>
  </si>
  <si>
    <t>ESTEVES</t>
  </si>
  <si>
    <t>MARIA</t>
  </si>
  <si>
    <t>SOKEERAN</t>
  </si>
  <si>
    <t>ATTENTE TITULAIRE</t>
  </si>
  <si>
    <t>COSTA BRITO</t>
  </si>
  <si>
    <t>PARAMESWARAN</t>
  </si>
  <si>
    <t>SELLATHURAI</t>
  </si>
  <si>
    <t>SACKO</t>
  </si>
  <si>
    <t>AISSETA</t>
  </si>
  <si>
    <t>FANNY</t>
  </si>
  <si>
    <t>KADIATA</t>
  </si>
  <si>
    <t>KONE</t>
  </si>
  <si>
    <t>ROKIA</t>
  </si>
  <si>
    <t>TRAORE</t>
  </si>
  <si>
    <t>KOTIMI</t>
  </si>
  <si>
    <t>DA SILVA CABRAL</t>
  </si>
  <si>
    <t>CECILIA</t>
  </si>
  <si>
    <t>KONATE</t>
  </si>
  <si>
    <t>NIAGAMO</t>
  </si>
  <si>
    <t>MARIA DE FATIMA</t>
  </si>
  <si>
    <t>EL KOUNI</t>
  </si>
  <si>
    <t>FATNA</t>
  </si>
  <si>
    <t>MARIA FATIMA</t>
  </si>
  <si>
    <t>TUNKARA</t>
  </si>
  <si>
    <t>FODAYE</t>
  </si>
  <si>
    <t>FAUCHE</t>
  </si>
  <si>
    <t>ASTRIDE</t>
  </si>
  <si>
    <t>GORICA</t>
  </si>
  <si>
    <t>LOUIS</t>
  </si>
  <si>
    <t>MARIE</t>
  </si>
  <si>
    <t>BELTON</t>
  </si>
  <si>
    <t>RIVELLE</t>
  </si>
  <si>
    <t>UMAIPALAN</t>
  </si>
  <si>
    <t>KALAIARASI</t>
  </si>
  <si>
    <t>BAZILE</t>
  </si>
  <si>
    <t>PHILOMENE</t>
  </si>
  <si>
    <t>KANAGARATNAM</t>
  </si>
  <si>
    <t>MAHESWARY</t>
  </si>
  <si>
    <t>SAMBA</t>
  </si>
  <si>
    <t>BOUBOU</t>
  </si>
  <si>
    <t>DICKO</t>
  </si>
  <si>
    <t>GASSAMA</t>
  </si>
  <si>
    <t>FANTA</t>
  </si>
  <si>
    <t>NADIA</t>
  </si>
  <si>
    <t>MENDY</t>
  </si>
  <si>
    <t>OLGA</t>
  </si>
  <si>
    <t>SISSOKO</t>
  </si>
  <si>
    <t>KALILOU</t>
  </si>
  <si>
    <t>TOURE</t>
  </si>
  <si>
    <t>ABDOULAYE</t>
  </si>
  <si>
    <t>GOUMANE</t>
  </si>
  <si>
    <t>KANSOLE</t>
  </si>
  <si>
    <t>N'DIAYE</t>
  </si>
  <si>
    <t>GOMES MONTEIRO</t>
  </si>
  <si>
    <t>LANDIM</t>
  </si>
  <si>
    <t>MADALENA</t>
  </si>
  <si>
    <t>Portugal</t>
  </si>
  <si>
    <t>GUNASEGARA</t>
  </si>
  <si>
    <t>DORENCY</t>
  </si>
  <si>
    <t>RABIA</t>
  </si>
  <si>
    <t>CECILE</t>
  </si>
  <si>
    <t>GUEDDA</t>
  </si>
  <si>
    <t>NAIMA</t>
  </si>
  <si>
    <t>HOUHA</t>
  </si>
  <si>
    <t>OUM EL KHIR</t>
  </si>
  <si>
    <t>KANKO</t>
  </si>
  <si>
    <t>CISSE</t>
  </si>
  <si>
    <t>SOUMANA</t>
  </si>
  <si>
    <t>LINDOR</t>
  </si>
  <si>
    <t>SERETTE</t>
  </si>
  <si>
    <t>NIMAGA</t>
  </si>
  <si>
    <t>FATOUMATA</t>
  </si>
  <si>
    <t>SOULE</t>
  </si>
  <si>
    <t>HALIMA</t>
  </si>
  <si>
    <t>Comores</t>
  </si>
  <si>
    <t>DAMANGO</t>
  </si>
  <si>
    <t>FERNANDES</t>
  </si>
  <si>
    <t>ROSARIA</t>
  </si>
  <si>
    <t>DELICE</t>
  </si>
  <si>
    <t>JOLETTE</t>
  </si>
  <si>
    <t>PAULEMOND</t>
  </si>
  <si>
    <t>DRAGANA</t>
  </si>
  <si>
    <t>TESSIER</t>
  </si>
  <si>
    <t>VAZ DUARTE VARELA</t>
  </si>
  <si>
    <t>MARIA JOSEFA</t>
  </si>
  <si>
    <t>SELLAR</t>
  </si>
  <si>
    <t>THANALUXMY</t>
  </si>
  <si>
    <t>DEMBA</t>
  </si>
  <si>
    <t>DIOUMA</t>
  </si>
  <si>
    <t>ABO</t>
  </si>
  <si>
    <t>KANOUTE</t>
  </si>
  <si>
    <t>AMINA</t>
  </si>
  <si>
    <t>REGISTRE</t>
  </si>
  <si>
    <t>SAINTE ANNE</t>
  </si>
  <si>
    <t>MESIDOR</t>
  </si>
  <si>
    <t>JANVIER</t>
  </si>
  <si>
    <t>ANTONINE</t>
  </si>
  <si>
    <t>TOUNKARA</t>
  </si>
  <si>
    <t>KEBILY</t>
  </si>
  <si>
    <t>KOUYATE</t>
  </si>
  <si>
    <t>AMINATA</t>
  </si>
  <si>
    <t>CHARLES</t>
  </si>
  <si>
    <t>RIGUEUR</t>
  </si>
  <si>
    <t>MARIE ANGE</t>
  </si>
  <si>
    <t>THARMAKULASINGAM</t>
  </si>
  <si>
    <t>KANAGASABAI</t>
  </si>
  <si>
    <t>KEITA</t>
  </si>
  <si>
    <t>ASSATA</t>
  </si>
  <si>
    <t>ORDENSKI</t>
  </si>
  <si>
    <t>JASMINA</t>
  </si>
  <si>
    <t>AMRANI</t>
  </si>
  <si>
    <t>SAADA</t>
  </si>
  <si>
    <t>FISSOUROU</t>
  </si>
  <si>
    <t>FATOU</t>
  </si>
  <si>
    <t>TAMBADOU</t>
  </si>
  <si>
    <t>VARELA DE BRITO</t>
  </si>
  <si>
    <t>FRANCISCA</t>
  </si>
  <si>
    <t>ALCIN</t>
  </si>
  <si>
    <t>JISMENE</t>
  </si>
  <si>
    <t>BEN ALI AMER</t>
  </si>
  <si>
    <t>HOURIA</t>
  </si>
  <si>
    <t>BOGDANOVIC</t>
  </si>
  <si>
    <t>DIABY</t>
  </si>
  <si>
    <t>TIGUIDA</t>
  </si>
  <si>
    <t>MARIAM</t>
  </si>
  <si>
    <t>DOS REIS</t>
  </si>
  <si>
    <t>PURIFICA</t>
  </si>
  <si>
    <t>EL JABOU</t>
  </si>
  <si>
    <t>OMEZZINE</t>
  </si>
  <si>
    <t>SAFIATOU</t>
  </si>
  <si>
    <t>RAJAVAROTAYAM</t>
  </si>
  <si>
    <t>PAMINY</t>
  </si>
  <si>
    <t>SANCHES SOARES</t>
  </si>
  <si>
    <t>TAVARES CORREIA</t>
  </si>
  <si>
    <t>CESALTINA</t>
  </si>
  <si>
    <t>BELAIFA</t>
  </si>
  <si>
    <t>ZOUINA</t>
  </si>
  <si>
    <t>ESSABID</t>
  </si>
  <si>
    <t>FATIMA</t>
  </si>
  <si>
    <t>RODRIGUES</t>
  </si>
  <si>
    <t>ARMANDO</t>
  </si>
  <si>
    <t>DJOKIC</t>
  </si>
  <si>
    <t>ZORICA</t>
  </si>
  <si>
    <t>BAKKALI</t>
  </si>
  <si>
    <t>RHITA</t>
  </si>
  <si>
    <t>DUKIC</t>
  </si>
  <si>
    <t>MARIJA</t>
  </si>
  <si>
    <t>MENDES DA COSTA</t>
  </si>
  <si>
    <t>GREGORIA</t>
  </si>
  <si>
    <t>UTHAYAKUMARAN</t>
  </si>
  <si>
    <t>ANTHONIPPILAI</t>
  </si>
  <si>
    <t>GARRIDO</t>
  </si>
  <si>
    <t>MARIA DA LUZ</t>
  </si>
  <si>
    <t>BONHOMME</t>
  </si>
  <si>
    <t>DESIMENE</t>
  </si>
  <si>
    <t>HANNE</t>
  </si>
  <si>
    <t>WAGUE</t>
  </si>
  <si>
    <t>DJIMBIGA</t>
  </si>
  <si>
    <t>FIKRI</t>
  </si>
  <si>
    <t>ABDALLAH</t>
  </si>
  <si>
    <t>SYLLA</t>
  </si>
  <si>
    <t>MAMADOU</t>
  </si>
  <si>
    <t>EL MORTAJI</t>
  </si>
  <si>
    <t>MOUSSA</t>
  </si>
  <si>
    <t>DIAWARA</t>
  </si>
  <si>
    <t>AISSEYEL</t>
  </si>
  <si>
    <t>SOUAG</t>
  </si>
  <si>
    <t>AICHA</t>
  </si>
  <si>
    <t>CALLY</t>
  </si>
  <si>
    <t>NITHIARAJAH</t>
  </si>
  <si>
    <t>NAVARATNAM</t>
  </si>
  <si>
    <t>MARCELLUS ANTON KUMAR</t>
  </si>
  <si>
    <t>GUINTO</t>
  </si>
  <si>
    <t>SUSANA</t>
  </si>
  <si>
    <t>Philippines</t>
  </si>
  <si>
    <t>MALOU</t>
  </si>
  <si>
    <t>ZAKIA</t>
  </si>
  <si>
    <t>BATHILY</t>
  </si>
  <si>
    <t>HADIARATOU</t>
  </si>
  <si>
    <t>ALBERTO NUNO</t>
  </si>
  <si>
    <t>POULARD</t>
  </si>
  <si>
    <t>JOSETTE</t>
  </si>
  <si>
    <t>SOKONA</t>
  </si>
  <si>
    <t>TIGUIDE</t>
  </si>
  <si>
    <t>LOGANATHAN</t>
  </si>
  <si>
    <t>VIJITHA</t>
  </si>
  <si>
    <t>AMEGNIAGBO</t>
  </si>
  <si>
    <t>MATHIEU</t>
  </si>
  <si>
    <t>DIAMBOU</t>
  </si>
  <si>
    <t>MAHAMADOU</t>
  </si>
  <si>
    <t>LOUERTATANI</t>
  </si>
  <si>
    <t>MOHAMED ALI</t>
  </si>
  <si>
    <t>ZIVKICA</t>
  </si>
  <si>
    <t>SISSAKO</t>
  </si>
  <si>
    <t>STEFANOSKI</t>
  </si>
  <si>
    <t>SIRMA</t>
  </si>
  <si>
    <t>SOUMARE</t>
  </si>
  <si>
    <t>NASSIATA</t>
  </si>
  <si>
    <t>ALTIDOR</t>
  </si>
  <si>
    <t>JUSTINA</t>
  </si>
  <si>
    <t>NADARAJAN</t>
  </si>
  <si>
    <t>MPONDA</t>
  </si>
  <si>
    <t>MENGA WAKU</t>
  </si>
  <si>
    <t>ALVES FERNANDES</t>
  </si>
  <si>
    <t>DEOLINDA</t>
  </si>
  <si>
    <t>BRINTHABAN</t>
  </si>
  <si>
    <t>RATNASABAPATHY</t>
  </si>
  <si>
    <t>DARAME</t>
  </si>
  <si>
    <t>M BADIALA</t>
  </si>
  <si>
    <t>YATHAVARAYAR</t>
  </si>
  <si>
    <t>KANAGASUTHARAM</t>
  </si>
  <si>
    <t>PATHMARANI</t>
  </si>
  <si>
    <t>OUNG</t>
  </si>
  <si>
    <t>MOI</t>
  </si>
  <si>
    <t>PENILDAS</t>
  </si>
  <si>
    <t>MANUVELPILLAI</t>
  </si>
  <si>
    <t>SAFOAH</t>
  </si>
  <si>
    <t>GIFTY</t>
  </si>
  <si>
    <t>SEYARASAN</t>
  </si>
  <si>
    <t>THARSHINI</t>
  </si>
  <si>
    <t>GARANTIGUI</t>
  </si>
  <si>
    <t>VIJAYAKUMAR</t>
  </si>
  <si>
    <t>SUTHAMATHY</t>
  </si>
  <si>
    <t>LECHUMANAN</t>
  </si>
  <si>
    <t>JEYARANI</t>
  </si>
  <si>
    <t>GARCIA MENDES</t>
  </si>
  <si>
    <t>ROBALO CARDOSO</t>
  </si>
  <si>
    <t>EULALIA</t>
  </si>
  <si>
    <t>PEDRO</t>
  </si>
  <si>
    <t>ULYSSE</t>
  </si>
  <si>
    <t>HYPPOLONNE</t>
  </si>
  <si>
    <t>ESSALMI</t>
  </si>
  <si>
    <t>LEBAS</t>
  </si>
  <si>
    <t>SPC</t>
  </si>
  <si>
    <t>ARULSELVAM</t>
  </si>
  <si>
    <t>VAJITHA</t>
  </si>
  <si>
    <t>YOUSSOUF</t>
  </si>
  <si>
    <t>RACHID</t>
  </si>
  <si>
    <t>DIEGUI</t>
  </si>
  <si>
    <t>COULIBALY</t>
  </si>
  <si>
    <t>FADOUA</t>
  </si>
  <si>
    <t>SIDIBE</t>
  </si>
  <si>
    <t>MAKADJI</t>
  </si>
  <si>
    <t>MARABATA</t>
  </si>
  <si>
    <t>LACINA</t>
  </si>
  <si>
    <t>FOUSSEYNOU</t>
  </si>
  <si>
    <t>NIAKATE</t>
  </si>
  <si>
    <t>SINNATHURAI</t>
  </si>
  <si>
    <t>KHTAR</t>
  </si>
  <si>
    <t>MOULOUDA</t>
  </si>
  <si>
    <t>CASTRO TAVARES PEREIRA</t>
  </si>
  <si>
    <t>MARIA MADALENA</t>
  </si>
  <si>
    <t>MARQUES BASTOS</t>
  </si>
  <si>
    <t>JOSE</t>
  </si>
  <si>
    <t>MORELLON</t>
  </si>
  <si>
    <t>ALEX</t>
  </si>
  <si>
    <t>SIVANATHAN</t>
  </si>
  <si>
    <t>NADARASA</t>
  </si>
  <si>
    <t>DUHAMEL</t>
  </si>
  <si>
    <t>MARIA JULIETA</t>
  </si>
  <si>
    <t>LEMSYEH</t>
  </si>
  <si>
    <t>MOHAMED</t>
  </si>
  <si>
    <t>LIURETTE</t>
  </si>
  <si>
    <t>LATIFA</t>
  </si>
  <si>
    <t>AMINE</t>
  </si>
  <si>
    <t>BA MOUHAMAT</t>
  </si>
  <si>
    <t>MEFTAH</t>
  </si>
  <si>
    <t>AYACHI</t>
  </si>
  <si>
    <t>DIALLO</t>
  </si>
  <si>
    <t>BAIROUK</t>
  </si>
  <si>
    <t>YAMNA</t>
  </si>
  <si>
    <t>KADA</t>
  </si>
  <si>
    <t>SAINT-JUSTE</t>
  </si>
  <si>
    <t>RIBOUL</t>
  </si>
  <si>
    <t>ELIENTIS</t>
  </si>
  <si>
    <t>EL HADDOUCHI</t>
  </si>
  <si>
    <t>BOUKHRISS</t>
  </si>
  <si>
    <t>EL MOUTAOUKIL</t>
  </si>
  <si>
    <t>FANKAM</t>
  </si>
  <si>
    <t>LUKUMBISA WULU</t>
  </si>
  <si>
    <t>MALONGA LAMBI</t>
  </si>
  <si>
    <t>BENYAHIA</t>
  </si>
  <si>
    <t>SAMIRA</t>
  </si>
  <si>
    <t>SENTHILNATHAN</t>
  </si>
  <si>
    <t>ANDRADE FERNANDES PEREIRA</t>
  </si>
  <si>
    <t>LEINISE</t>
  </si>
  <si>
    <t>TASSILA</t>
  </si>
  <si>
    <t>DIAKHABY</t>
  </si>
  <si>
    <t>SADIO</t>
  </si>
  <si>
    <t>DOSSO</t>
  </si>
  <si>
    <t>PEREIRA</t>
  </si>
  <si>
    <t>RACHED</t>
  </si>
  <si>
    <t>FATIHA</t>
  </si>
  <si>
    <t>THAYAPARARAJAH</t>
  </si>
  <si>
    <t>BOUCHEDAD</t>
  </si>
  <si>
    <t>FATIMATA</t>
  </si>
  <si>
    <t>NASTASOVIC</t>
  </si>
  <si>
    <t>DJINDE</t>
  </si>
  <si>
    <t>MOREAU</t>
  </si>
  <si>
    <t>AUGUSTA</t>
  </si>
  <si>
    <t>SAINT FELIX</t>
  </si>
  <si>
    <t>MICHELET</t>
  </si>
  <si>
    <t>IBRAHIMA</t>
  </si>
  <si>
    <t>FRANCOIS</t>
  </si>
  <si>
    <t>LINEDA</t>
  </si>
  <si>
    <t>MENDES</t>
  </si>
  <si>
    <t>DATCHOFA</t>
  </si>
  <si>
    <t>GOMES</t>
  </si>
  <si>
    <t>ALPONA</t>
  </si>
  <si>
    <t>DARGENET</t>
  </si>
  <si>
    <t>KHEIRA</t>
  </si>
  <si>
    <t>MERICIANNE</t>
  </si>
  <si>
    <t>SOPHIE</t>
  </si>
  <si>
    <t>JUDES RAMESH</t>
  </si>
  <si>
    <t>JACQUES</t>
  </si>
  <si>
    <t>SABARATNAM</t>
  </si>
  <si>
    <t>MARY</t>
  </si>
  <si>
    <t>KARAMOKO</t>
  </si>
  <si>
    <t>SERANDU</t>
  </si>
  <si>
    <t>ADAMA</t>
  </si>
  <si>
    <t>DELTA</t>
  </si>
  <si>
    <t>MAIMOUNA</t>
  </si>
  <si>
    <t>MALALAD</t>
  </si>
  <si>
    <t>MARIA DOLORES</t>
  </si>
  <si>
    <t>TAPAC</t>
  </si>
  <si>
    <t>PAULA</t>
  </si>
  <si>
    <t>RAMOS</t>
  </si>
  <si>
    <t>EDWIN</t>
  </si>
  <si>
    <t>BACCAY</t>
  </si>
  <si>
    <t>PINEDA</t>
  </si>
  <si>
    <t>CLEOPATRIA</t>
  </si>
  <si>
    <t>UBALDO</t>
  </si>
  <si>
    <t>NELLY</t>
  </si>
  <si>
    <t>JOSEPHINE</t>
  </si>
  <si>
    <t>KRZEWSKA</t>
  </si>
  <si>
    <t>ANNA SYLWIA</t>
  </si>
  <si>
    <t>DONATO</t>
  </si>
  <si>
    <t>ALFREDO</t>
  </si>
  <si>
    <t>ACOB</t>
  </si>
  <si>
    <t>BERNABE</t>
  </si>
  <si>
    <t>DANIJELA</t>
  </si>
  <si>
    <t>FELIPE</t>
  </si>
  <si>
    <t>LILIAN</t>
  </si>
  <si>
    <t>JEAN FRANCOIS</t>
  </si>
  <si>
    <t>YVROSE</t>
  </si>
  <si>
    <t>MOURA</t>
  </si>
  <si>
    <t>COSIO</t>
  </si>
  <si>
    <t>NELIA</t>
  </si>
  <si>
    <t>QUINTA</t>
  </si>
  <si>
    <t>AREOLA</t>
  </si>
  <si>
    <t>WENNIE</t>
  </si>
  <si>
    <t>SAOUNERA</t>
  </si>
  <si>
    <t>ISMAEL</t>
  </si>
  <si>
    <t>DIGNA</t>
  </si>
  <si>
    <t>ACUNA</t>
  </si>
  <si>
    <t>VIRGILIO</t>
  </si>
  <si>
    <t>AUGUSTAVE</t>
  </si>
  <si>
    <t>ANNA</t>
  </si>
  <si>
    <t>TIGIL</t>
  </si>
  <si>
    <t>SAIME</t>
  </si>
  <si>
    <t>LUCAS</t>
  </si>
  <si>
    <t>EMILIANA</t>
  </si>
  <si>
    <t>DIEYNABA</t>
  </si>
  <si>
    <t>MASSIAGBE</t>
  </si>
  <si>
    <t>MILAGROS REBECCA</t>
  </si>
  <si>
    <t>HERREROS</t>
  </si>
  <si>
    <t>RENANTE</t>
  </si>
  <si>
    <t>IRENE</t>
  </si>
  <si>
    <t>RAMSAYE</t>
  </si>
  <si>
    <t>PREMAOTI</t>
  </si>
  <si>
    <t>MAGNO</t>
  </si>
  <si>
    <t>GLORIA</t>
  </si>
  <si>
    <t>BENITEZ</t>
  </si>
  <si>
    <t>KHADIJA</t>
  </si>
  <si>
    <t>SALL</t>
  </si>
  <si>
    <t>POALELUNGI</t>
  </si>
  <si>
    <t>LARISA</t>
  </si>
  <si>
    <t>SINGH</t>
  </si>
  <si>
    <t>DJAHIDA</t>
  </si>
  <si>
    <t>HAMAMA</t>
  </si>
  <si>
    <t>EZZOUHRI</t>
  </si>
  <si>
    <t>BATHAN</t>
  </si>
  <si>
    <t>CORAZON</t>
  </si>
  <si>
    <t>ERANZO</t>
  </si>
  <si>
    <t>BELEN</t>
  </si>
  <si>
    <t>GOMIS</t>
  </si>
  <si>
    <t>VICTORIA</t>
  </si>
  <si>
    <t>DUNCIL</t>
  </si>
  <si>
    <t>GLORY</t>
  </si>
  <si>
    <t>JELENA</t>
  </si>
  <si>
    <t>MURDAY</t>
  </si>
  <si>
    <t>BELINDA</t>
  </si>
  <si>
    <t>ANTON REGIE</t>
  </si>
  <si>
    <t>BENOZA</t>
  </si>
  <si>
    <t>MERLY</t>
  </si>
  <si>
    <t>CONSIGNADO</t>
  </si>
  <si>
    <t>KASOKO</t>
  </si>
  <si>
    <t>JORDY</t>
  </si>
  <si>
    <t>HOLGADO</t>
  </si>
  <si>
    <t>ANGELITA</t>
  </si>
  <si>
    <t>SANTIAGO</t>
  </si>
  <si>
    <t>GINA</t>
  </si>
  <si>
    <t>ALY</t>
  </si>
  <si>
    <t>CREMA</t>
  </si>
  <si>
    <t>NELSON</t>
  </si>
  <si>
    <t>SALVADOR</t>
  </si>
  <si>
    <t>WARLITO</t>
  </si>
  <si>
    <t>DAYO</t>
  </si>
  <si>
    <t>SPASOJEVIC</t>
  </si>
  <si>
    <t>IVANA</t>
  </si>
  <si>
    <t>EL ALLAOUI</t>
  </si>
  <si>
    <t>BRAHIM</t>
  </si>
  <si>
    <t>DEME</t>
  </si>
  <si>
    <t>CHEIKH TIDIANE</t>
  </si>
  <si>
    <t>ABDERRAFIK</t>
  </si>
  <si>
    <t>SANCHES ROCHA</t>
  </si>
  <si>
    <t>ROSALETA</t>
  </si>
  <si>
    <t>MARIE PHILOCIA</t>
  </si>
  <si>
    <t>MAGIRAGA</t>
  </si>
  <si>
    <t>HATOUMATA</t>
  </si>
  <si>
    <t>ENZOMBO</t>
  </si>
  <si>
    <t>OUOGUE</t>
  </si>
  <si>
    <t>GERMAINE</t>
  </si>
  <si>
    <t>SAFIETOU</t>
  </si>
  <si>
    <t>LORENZO</t>
  </si>
  <si>
    <t>JOSIE</t>
  </si>
  <si>
    <t>ANTON JEYACHANDRAN</t>
  </si>
  <si>
    <t>SELLIAH</t>
  </si>
  <si>
    <t>ABOUDOU MZE</t>
  </si>
  <si>
    <t>BAH</t>
  </si>
  <si>
    <t>KALARANJAN</t>
  </si>
  <si>
    <t>ISABEL</t>
  </si>
  <si>
    <t>BOUJAMAOUI</t>
  </si>
  <si>
    <t>BELAID</t>
  </si>
  <si>
    <t>EL AMRI</t>
  </si>
  <si>
    <t>HASSAN</t>
  </si>
  <si>
    <t>MAKENGO</t>
  </si>
  <si>
    <t>LUSEKI</t>
  </si>
  <si>
    <t>BILAL</t>
  </si>
  <si>
    <t>DIABIRA</t>
  </si>
  <si>
    <t>TERFA</t>
  </si>
  <si>
    <t>GHANIYA</t>
  </si>
  <si>
    <t>ROCHELINE</t>
  </si>
  <si>
    <t>DANSIRA</t>
  </si>
  <si>
    <t>DJITA</t>
  </si>
  <si>
    <t>M'MAHAWA</t>
  </si>
  <si>
    <t>OUATTARA</t>
  </si>
  <si>
    <t>KAMAGATE</t>
  </si>
  <si>
    <t>SIDI ADDI</t>
  </si>
  <si>
    <t>LAMINE</t>
  </si>
  <si>
    <t>MANIVANNAN</t>
  </si>
  <si>
    <t>THIRUNAVUKKARASU</t>
  </si>
  <si>
    <t>MADINA</t>
  </si>
  <si>
    <t>NOURREDINE</t>
  </si>
  <si>
    <t>DJIBRIL</t>
  </si>
  <si>
    <t>MADIBOUDIE</t>
  </si>
  <si>
    <t>CAMARA</t>
  </si>
  <si>
    <t>BAKARY</t>
  </si>
  <si>
    <t>DOS SANTOS RAMOS</t>
  </si>
  <si>
    <t>IRES</t>
  </si>
  <si>
    <t>DRAME</t>
  </si>
  <si>
    <t>FORTUNE</t>
  </si>
  <si>
    <t>FRANCK</t>
  </si>
  <si>
    <t>ST CYR</t>
  </si>
  <si>
    <t>LOUBEAU</t>
  </si>
  <si>
    <t>VELIEVA</t>
  </si>
  <si>
    <t>SEVINCH</t>
  </si>
  <si>
    <t>KOITA</t>
  </si>
  <si>
    <t>PARKING</t>
  </si>
  <si>
    <t>CAFET</t>
  </si>
  <si>
    <t>MONTEIRO</t>
  </si>
  <si>
    <t>SULANA</t>
  </si>
  <si>
    <t>BERTHRAND</t>
  </si>
  <si>
    <t>LAKHAL</t>
  </si>
  <si>
    <t>SADIA</t>
  </si>
  <si>
    <t>ALEKSIC</t>
  </si>
  <si>
    <t>LETICA</t>
  </si>
  <si>
    <t>DIANGUINA</t>
  </si>
  <si>
    <t>MIHIDJAI</t>
  </si>
  <si>
    <t>MARIAMA</t>
  </si>
  <si>
    <t>INDJAI</t>
  </si>
  <si>
    <t>CALIFA</t>
  </si>
  <si>
    <t>VELAUTHAMPILLAI</t>
  </si>
  <si>
    <t>SIBY</t>
  </si>
  <si>
    <t>LAMBA</t>
  </si>
  <si>
    <t>JOSEPH</t>
  </si>
  <si>
    <t>BINTA</t>
  </si>
  <si>
    <t>MIRJANA</t>
  </si>
  <si>
    <t>BAKOU</t>
  </si>
  <si>
    <t>BEZZI</t>
  </si>
  <si>
    <t>SLIMAN</t>
  </si>
  <si>
    <t>BA</t>
  </si>
  <si>
    <t>SAID ABDILLAHI</t>
  </si>
  <si>
    <t>MOUMINI</t>
  </si>
  <si>
    <t>NAGESWARY</t>
  </si>
  <si>
    <t>CHEHMAT</t>
  </si>
  <si>
    <t>OLIVEIRA AFONSO</t>
  </si>
  <si>
    <t>ANNE SOPHIE</t>
  </si>
  <si>
    <t>AGHOUILES</t>
  </si>
  <si>
    <t>NEDJINA</t>
  </si>
  <si>
    <t>ALMEIDA</t>
  </si>
  <si>
    <t>SILVA RAMOS SEMEDO</t>
  </si>
  <si>
    <t>ANGELINA</t>
  </si>
  <si>
    <t>BOIGUILE</t>
  </si>
  <si>
    <t>DABO</t>
  </si>
  <si>
    <t>KOMBOSSE</t>
  </si>
  <si>
    <t>SOULEYMANE</t>
  </si>
  <si>
    <t>OUSMANE</t>
  </si>
  <si>
    <t>SILLAH</t>
  </si>
  <si>
    <t>MASA</t>
  </si>
  <si>
    <t>KATHIRITHAMBY</t>
  </si>
  <si>
    <t>SANTHAKUMARY</t>
  </si>
  <si>
    <t>NADARAJAH</t>
  </si>
  <si>
    <t>VIMALARANI</t>
  </si>
  <si>
    <t>BRI</t>
  </si>
  <si>
    <t>KOVINTHASAMY</t>
  </si>
  <si>
    <t>JAYARATNAM</t>
  </si>
  <si>
    <t>cdd</t>
  </si>
  <si>
    <t>ORIBIANA</t>
  </si>
  <si>
    <t>RODELO</t>
  </si>
  <si>
    <t>DAO</t>
  </si>
  <si>
    <t>N'DENE</t>
  </si>
  <si>
    <t>LADJI</t>
  </si>
  <si>
    <t>DIARRA</t>
  </si>
  <si>
    <t>NAIRA</t>
  </si>
  <si>
    <t>SIVARAJAH</t>
  </si>
  <si>
    <t>NIRMALA</t>
  </si>
  <si>
    <t>CYPRE</t>
  </si>
  <si>
    <t>MARILIA</t>
  </si>
  <si>
    <t>BELFOURAR</t>
  </si>
  <si>
    <t>REBIHA</t>
  </si>
  <si>
    <t>SAHRAOUI</t>
  </si>
  <si>
    <t>NAJAT</t>
  </si>
  <si>
    <t>SOUMAHORO</t>
  </si>
  <si>
    <t>ALCENA</t>
  </si>
  <si>
    <t>THERESE</t>
  </si>
  <si>
    <t>DIOP</t>
  </si>
  <si>
    <t>PIRES</t>
  </si>
  <si>
    <t>JOAO</t>
  </si>
  <si>
    <t>TABBAICHT</t>
  </si>
  <si>
    <t>MARTINHO</t>
  </si>
  <si>
    <t>AKE</t>
  </si>
  <si>
    <t>MERINE</t>
  </si>
  <si>
    <t>RAYMONDE</t>
  </si>
  <si>
    <t>MADIASSA</t>
  </si>
  <si>
    <t>BOEREAU</t>
  </si>
  <si>
    <t>OLINE</t>
  </si>
  <si>
    <t>SEENI</t>
  </si>
  <si>
    <t>AMADOU</t>
  </si>
  <si>
    <t>MUHAMADOU</t>
  </si>
  <si>
    <t>DIAKHO</t>
  </si>
  <si>
    <t>THIERNO</t>
  </si>
  <si>
    <t>AMARI</t>
  </si>
  <si>
    <t>MOKHTAR</t>
  </si>
  <si>
    <t>BEN RHOUMA</t>
  </si>
  <si>
    <t>DA SILVA SANTOS</t>
  </si>
  <si>
    <t>DIAGNE</t>
  </si>
  <si>
    <t>N'DIAGA</t>
  </si>
  <si>
    <t>KAMAL</t>
  </si>
  <si>
    <t>H- planning</t>
  </si>
  <si>
    <t>H- cp</t>
  </si>
  <si>
    <t>H- mal, div</t>
  </si>
  <si>
    <t>Matricule</t>
  </si>
  <si>
    <t>Nom usuel</t>
  </si>
  <si>
    <t>No SS sur 13</t>
  </si>
  <si>
    <t>Sexe</t>
  </si>
  <si>
    <t>Date de naissance</t>
  </si>
  <si>
    <t>Nationalité</t>
  </si>
  <si>
    <t>Complément adresse</t>
  </si>
  <si>
    <t>Nature et nom de la voie</t>
  </si>
  <si>
    <t>Numéro dans la voie</t>
  </si>
  <si>
    <t>Lieu-dit</t>
  </si>
  <si>
    <t>Code postal</t>
  </si>
  <si>
    <t>Libellé d'acheminement</t>
  </si>
  <si>
    <t>000000083095</t>
  </si>
  <si>
    <t>1580199336145</t>
  </si>
  <si>
    <t>Masculin</t>
  </si>
  <si>
    <t>France</t>
  </si>
  <si>
    <t>BAT 58 ESC 0CET 31PTE 2</t>
  </si>
  <si>
    <t>PLACE DES QUATRE VENTS</t>
  </si>
  <si>
    <t>3</t>
  </si>
  <si>
    <t>CHANTELOUP LES VIGNES</t>
  </si>
  <si>
    <t>78570</t>
  </si>
  <si>
    <t>000000089523</t>
  </si>
  <si>
    <t>2640999326229</t>
  </si>
  <si>
    <t>Féminin</t>
  </si>
  <si>
    <t>Côte d'Ivoire</t>
  </si>
  <si>
    <t>CHEZ MR KONE NATIE</t>
  </si>
  <si>
    <t>RUE COROT</t>
  </si>
  <si>
    <t>2</t>
  </si>
  <si>
    <t>ST DENIS</t>
  </si>
  <si>
    <t>93200</t>
  </si>
  <si>
    <t>000000147431</t>
  </si>
  <si>
    <t>1580599341227</t>
  </si>
  <si>
    <t>Sénégal</t>
  </si>
  <si>
    <t>BOITE N 148</t>
  </si>
  <si>
    <t>RUE MARC SEGUIN</t>
  </si>
  <si>
    <t>PARIS</t>
  </si>
  <si>
    <t>75018</t>
  </si>
  <si>
    <t>000000182168</t>
  </si>
  <si>
    <t>MARIE CLAIRE</t>
  </si>
  <si>
    <t>TCHIAKAKA</t>
  </si>
  <si>
    <t>2561299324484</t>
  </si>
  <si>
    <t/>
  </si>
  <si>
    <t>RUE MEDITERRANEE</t>
  </si>
  <si>
    <t>12</t>
  </si>
  <si>
    <t>ANTONY</t>
  </si>
  <si>
    <t>92160</t>
  </si>
  <si>
    <t>000000186207</t>
  </si>
  <si>
    <t>AHOU GENEVIEVE</t>
  </si>
  <si>
    <t>2532099326005</t>
  </si>
  <si>
    <t>ESC N4 PORTE C ETAGE 10</t>
  </si>
  <si>
    <t>RUE DES COURONNES</t>
  </si>
  <si>
    <t>78</t>
  </si>
  <si>
    <t>75020</t>
  </si>
  <si>
    <t>000000196040</t>
  </si>
  <si>
    <t>OUAFAE</t>
  </si>
  <si>
    <t>CHARRAD</t>
  </si>
  <si>
    <t>2621299350967</t>
  </si>
  <si>
    <t>RUE DE LA SOLIDARITE</t>
  </si>
  <si>
    <t>24</t>
  </si>
  <si>
    <t>75019</t>
  </si>
  <si>
    <t>000000211514</t>
  </si>
  <si>
    <t>JESINTHA JUDITH</t>
  </si>
  <si>
    <t>2651099235092</t>
  </si>
  <si>
    <t>Sri Lanka</t>
  </si>
  <si>
    <t>RUE JOSEPH DARRIET</t>
  </si>
  <si>
    <t>129</t>
  </si>
  <si>
    <t>LE BLANC MESNIL</t>
  </si>
  <si>
    <t>93150</t>
  </si>
  <si>
    <t>000000224957</t>
  </si>
  <si>
    <t>2710199223056</t>
  </si>
  <si>
    <t>Inde</t>
  </si>
  <si>
    <t>AVENUE LOUIS PASTEUR</t>
  </si>
  <si>
    <t>BAGNEUX</t>
  </si>
  <si>
    <t>92220</t>
  </si>
  <si>
    <t>000000251805</t>
  </si>
  <si>
    <t>2710699341109</t>
  </si>
  <si>
    <t>RUE DE CLIGNANCOURT</t>
  </si>
  <si>
    <t>76</t>
  </si>
  <si>
    <t>000000265134</t>
  </si>
  <si>
    <t>MARIA HELENA</t>
  </si>
  <si>
    <t>2681099039136</t>
  </si>
  <si>
    <t>RUE GEORGES BERGER</t>
  </si>
  <si>
    <t>11</t>
  </si>
  <si>
    <t>75017</t>
  </si>
  <si>
    <t>000000267407</t>
  </si>
  <si>
    <t>1680399235034</t>
  </si>
  <si>
    <t>3EME</t>
  </si>
  <si>
    <t>BLD CLEMENCEAU</t>
  </si>
  <si>
    <t>95240</t>
  </si>
  <si>
    <t>CORMEILLES EN PARISIS</t>
  </si>
  <si>
    <t>000000272242</t>
  </si>
  <si>
    <t>ANGOU</t>
  </si>
  <si>
    <t>1671299326292</t>
  </si>
  <si>
    <t>APPT 112</t>
  </si>
  <si>
    <t>RUE JEAN MOULIN</t>
  </si>
  <si>
    <t>18</t>
  </si>
  <si>
    <t>93220</t>
  </si>
  <si>
    <t>GAGNY</t>
  </si>
  <si>
    <t>000000272863</t>
  </si>
  <si>
    <t>DIENG</t>
  </si>
  <si>
    <t>1690499341171</t>
  </si>
  <si>
    <t>SQUARE EUGENE POTTIER</t>
  </si>
  <si>
    <t>4</t>
  </si>
  <si>
    <t>EVRY</t>
  </si>
  <si>
    <t>91000</t>
  </si>
  <si>
    <t>000000272864</t>
  </si>
  <si>
    <t>1570899341232</t>
  </si>
  <si>
    <t>SQUARE JEAN PIERRE BERANGE</t>
  </si>
  <si>
    <t>STAINS</t>
  </si>
  <si>
    <t>93240</t>
  </si>
  <si>
    <t>000000272882</t>
  </si>
  <si>
    <t>2590199351605</t>
  </si>
  <si>
    <t>Tunisie</t>
  </si>
  <si>
    <t>ESCALIER 2</t>
  </si>
  <si>
    <t>RUE ARAGO</t>
  </si>
  <si>
    <t>39</t>
  </si>
  <si>
    <t>SAINT OUEN</t>
  </si>
  <si>
    <t>93400</t>
  </si>
  <si>
    <t>000000503850</t>
  </si>
  <si>
    <t>RAJANIE</t>
  </si>
  <si>
    <t>2620299235041</t>
  </si>
  <si>
    <t>RUE HOCHE</t>
  </si>
  <si>
    <t>40</t>
  </si>
  <si>
    <t>PANTIN</t>
  </si>
  <si>
    <t>93500</t>
  </si>
  <si>
    <t>000000514393</t>
  </si>
  <si>
    <t>2580299410058</t>
  </si>
  <si>
    <t>RUE DE MONTMORENCY</t>
  </si>
  <si>
    <t>31</t>
  </si>
  <si>
    <t>SAINT DENIS</t>
  </si>
  <si>
    <t>000000518985</t>
  </si>
  <si>
    <t>DIAKHITE</t>
  </si>
  <si>
    <t>1692099336023</t>
  </si>
  <si>
    <t>Mauritanie</t>
  </si>
  <si>
    <t>APPT A 509</t>
  </si>
  <si>
    <t>RUE JEAN JACQUES ROUSSEAU</t>
  </si>
  <si>
    <t>13</t>
  </si>
  <si>
    <t>IVRY SUR SEINE</t>
  </si>
  <si>
    <t>94200</t>
  </si>
  <si>
    <t>000000520816</t>
  </si>
  <si>
    <t>1570499341229</t>
  </si>
  <si>
    <t>RUE DE MEILHAC</t>
  </si>
  <si>
    <t>7</t>
  </si>
  <si>
    <t>75015</t>
  </si>
  <si>
    <t>000000521268</t>
  </si>
  <si>
    <t>2690999335059</t>
  </si>
  <si>
    <t>AVENUE PAUL VALERY</t>
  </si>
  <si>
    <t>20</t>
  </si>
  <si>
    <t>SARCELLES</t>
  </si>
  <si>
    <t>95200</t>
  </si>
  <si>
    <t>000000522402</t>
  </si>
  <si>
    <t>2702099330003</t>
  </si>
  <si>
    <t>Guinée</t>
  </si>
  <si>
    <t>CHEZ MR DIABY</t>
  </si>
  <si>
    <t>RUE DE PARIS</t>
  </si>
  <si>
    <t>81</t>
  </si>
  <si>
    <t>CLICHY</t>
  </si>
  <si>
    <t>92110</t>
  </si>
  <si>
    <t>000000527079</t>
  </si>
  <si>
    <t>2570999235117</t>
  </si>
  <si>
    <t>RUE GARGIA</t>
  </si>
  <si>
    <t>15</t>
  </si>
  <si>
    <t>GARGES LES GONESSE</t>
  </si>
  <si>
    <t>95140</t>
  </si>
  <si>
    <t>000000535241</t>
  </si>
  <si>
    <t>MARIAME</t>
  </si>
  <si>
    <t>2741299326244</t>
  </si>
  <si>
    <t>4 RUE LACEPEDE</t>
  </si>
  <si>
    <t>EPINAY SUR SEINE</t>
  </si>
  <si>
    <t>93800</t>
  </si>
  <si>
    <t>000000537773</t>
  </si>
  <si>
    <t>2500899410183</t>
  </si>
  <si>
    <t>Haïti</t>
  </si>
  <si>
    <t>RUE DES NOISETIERS</t>
  </si>
  <si>
    <t>10</t>
  </si>
  <si>
    <t>MACENA</t>
  </si>
  <si>
    <t>2750399326172</t>
  </si>
  <si>
    <t>BAL 1</t>
  </si>
  <si>
    <t>13 RUE DE SREBRENICA</t>
  </si>
  <si>
    <t>9</t>
  </si>
  <si>
    <t>000000545187</t>
  </si>
  <si>
    <t>2650999393010</t>
  </si>
  <si>
    <t>RUE ELISEE RECLUS</t>
  </si>
  <si>
    <t>54</t>
  </si>
  <si>
    <t>LE KREMLIN BICETRE</t>
  </si>
  <si>
    <t>94270</t>
  </si>
  <si>
    <t>000000555939</t>
  </si>
  <si>
    <t>NDAYA</t>
  </si>
  <si>
    <t>2650999312135</t>
  </si>
  <si>
    <t>Congo</t>
  </si>
  <si>
    <t>DU TEMPLE BAT 5 APPT 5073</t>
  </si>
  <si>
    <t>RESIDENCE LES BOIS</t>
  </si>
  <si>
    <t>CLICHY SOUS BOIS</t>
  </si>
  <si>
    <t>93390</t>
  </si>
  <si>
    <t>000000555948</t>
  </si>
  <si>
    <t>MARIA ELVIRA</t>
  </si>
  <si>
    <t>GONCALVES CLARO</t>
  </si>
  <si>
    <t>2561199039025</t>
  </si>
  <si>
    <t>AVENUE LEDRU ROLLIN</t>
  </si>
  <si>
    <t>114</t>
  </si>
  <si>
    <t>75011</t>
  </si>
  <si>
    <t>000000555959</t>
  </si>
  <si>
    <t>KHOUMBA</t>
  </si>
  <si>
    <t>2565099336113</t>
  </si>
  <si>
    <t>BOITE N 6</t>
  </si>
  <si>
    <t>PASSAGE HEBRARD</t>
  </si>
  <si>
    <t>75010</t>
  </si>
  <si>
    <t>000000564770</t>
  </si>
  <si>
    <t>MARIA AMELIA</t>
  </si>
  <si>
    <t>DOS SANTOS</t>
  </si>
  <si>
    <t>2520899639270</t>
  </si>
  <si>
    <t>RUE BEUDANT</t>
  </si>
  <si>
    <t>8</t>
  </si>
  <si>
    <t>000000565173</t>
  </si>
  <si>
    <t>COUMBA</t>
  </si>
  <si>
    <t>2652099335346</t>
  </si>
  <si>
    <t>Mali</t>
  </si>
  <si>
    <t>RUE DE L'ILE DE FRANCE</t>
  </si>
  <si>
    <t>000000565177</t>
  </si>
  <si>
    <t>PATRICIA</t>
  </si>
  <si>
    <t>SHAKER</t>
  </si>
  <si>
    <t>2561099301349</t>
  </si>
  <si>
    <t>17 RUE DE PARIS</t>
  </si>
  <si>
    <t>000000565182</t>
  </si>
  <si>
    <t>2620899326215</t>
  </si>
  <si>
    <t>VILLA SAINT ANGE</t>
  </si>
  <si>
    <t>000000565192</t>
  </si>
  <si>
    <t>2561099312268</t>
  </si>
  <si>
    <t>RUE DE BOURGOGNE</t>
  </si>
  <si>
    <t>6</t>
  </si>
  <si>
    <t>94400</t>
  </si>
  <si>
    <t>VITRY SUR SEINE</t>
  </si>
  <si>
    <t>000000565194</t>
  </si>
  <si>
    <t>2560499354257</t>
  </si>
  <si>
    <t>Algérie</t>
  </si>
  <si>
    <t>APPT 72</t>
  </si>
  <si>
    <t>MAIL MAURICE DE FONTENAY</t>
  </si>
  <si>
    <t>93120</t>
  </si>
  <si>
    <t>LA COURNEUVE</t>
  </si>
  <si>
    <t>000000565195</t>
  </si>
  <si>
    <t>YOLENE</t>
  </si>
  <si>
    <t>CENALUS</t>
  </si>
  <si>
    <t>2581199410055</t>
  </si>
  <si>
    <t>RUE HENRI DUNANT</t>
  </si>
  <si>
    <t>000000565202</t>
  </si>
  <si>
    <t>2551099639329</t>
  </si>
  <si>
    <t>RUE PIERRE DE GEYTER</t>
  </si>
  <si>
    <t>21</t>
  </si>
  <si>
    <t>93380</t>
  </si>
  <si>
    <t>PIERREFITTE</t>
  </si>
  <si>
    <t>000000565204</t>
  </si>
  <si>
    <t>1550199381224</t>
  </si>
  <si>
    <t>APPT F 1442 157</t>
  </si>
  <si>
    <t>RUE BERNARD JUSSIEU</t>
  </si>
  <si>
    <t>92600</t>
  </si>
  <si>
    <t>ASNIERES</t>
  </si>
  <si>
    <t>000000565205</t>
  </si>
  <si>
    <t>2612099330007</t>
  </si>
  <si>
    <t>CITE CLOS ST LAZARE 2769</t>
  </si>
  <si>
    <t>SQUARE PAUL VALERY</t>
  </si>
  <si>
    <t>000000565210</t>
  </si>
  <si>
    <t>1575099335322</t>
  </si>
  <si>
    <t>CHAMBRE 35</t>
  </si>
  <si>
    <t>CHEMIN DE LA PELOUSE</t>
  </si>
  <si>
    <t>1</t>
  </si>
  <si>
    <t>93250</t>
  </si>
  <si>
    <t>VILLEMOMBLE</t>
  </si>
  <si>
    <t>000000565212</t>
  </si>
  <si>
    <t>1602099335210</t>
  </si>
  <si>
    <t>RUE DEVERIA</t>
  </si>
  <si>
    <t>000000565305</t>
  </si>
  <si>
    <t>1592099350331</t>
  </si>
  <si>
    <t>Maroc</t>
  </si>
  <si>
    <t>RUE HENRI POINCARE</t>
  </si>
  <si>
    <t>000000567011</t>
  </si>
  <si>
    <t>SORNAVATHANA</t>
  </si>
  <si>
    <t>SARVATHAYALAN</t>
  </si>
  <si>
    <t>2741099235049</t>
  </si>
  <si>
    <t>4E ETG DTE</t>
  </si>
  <si>
    <t>RUE LECUYER</t>
  </si>
  <si>
    <t>29</t>
  </si>
  <si>
    <t>AUBERVILLIERS</t>
  </si>
  <si>
    <t>93300</t>
  </si>
  <si>
    <t>000000578483</t>
  </si>
  <si>
    <t>2740199330041</t>
  </si>
  <si>
    <t>GAGARINE BAT L1 2ETG APP 121</t>
  </si>
  <si>
    <t>RUE DE L ESPACE CITE YOURI</t>
  </si>
  <si>
    <t>ROMAINVILLE</t>
  </si>
  <si>
    <t>93230</t>
  </si>
  <si>
    <t>000000580788</t>
  </si>
  <si>
    <t>1800699139232</t>
  </si>
  <si>
    <t>RUE DU CHATEAU</t>
  </si>
  <si>
    <t>52</t>
  </si>
  <si>
    <t>VILLENEUVE SAINT GEORGES</t>
  </si>
  <si>
    <t>94190</t>
  </si>
  <si>
    <t>000000582444</t>
  </si>
  <si>
    <t>MARIA DA CONCEICAO</t>
  </si>
  <si>
    <t>PINHEIRO TEIXEIRA</t>
  </si>
  <si>
    <t>2600999139389</t>
  </si>
  <si>
    <t>RUE GEORGES OHM</t>
  </si>
  <si>
    <t>CRETEIL</t>
  </si>
  <si>
    <t>94000</t>
  </si>
  <si>
    <t>000000609009</t>
  </si>
  <si>
    <t>2570691804573</t>
  </si>
  <si>
    <t>BOULEVARD NEY</t>
  </si>
  <si>
    <t>000000609027</t>
  </si>
  <si>
    <t>1610999235120</t>
  </si>
  <si>
    <t>ALLEE DE PROVENCE</t>
  </si>
  <si>
    <t>NANTERRE</t>
  </si>
  <si>
    <t>92000</t>
  </si>
  <si>
    <t>000000609036</t>
  </si>
  <si>
    <t>MONIQUE MOYA</t>
  </si>
  <si>
    <t>2540199326663</t>
  </si>
  <si>
    <t>BELLEVILLE</t>
  </si>
  <si>
    <t>15-17 SQUARE DU NOUVEAU</t>
  </si>
  <si>
    <t>000000609115</t>
  </si>
  <si>
    <t>BEGGUI</t>
  </si>
  <si>
    <t>2661099350842</t>
  </si>
  <si>
    <t>131</t>
  </si>
  <si>
    <t>000000609119</t>
  </si>
  <si>
    <t>2520499355204</t>
  </si>
  <si>
    <t>HALL 5</t>
  </si>
  <si>
    <t>RUE DE L AMIRAL MOUCHEZ</t>
  </si>
  <si>
    <t>27</t>
  </si>
  <si>
    <t>75013</t>
  </si>
  <si>
    <t>000000609181</t>
  </si>
  <si>
    <t>2690499352845</t>
  </si>
  <si>
    <t>BAT 1 ESC 1 ETG 2 PTE 2</t>
  </si>
  <si>
    <t>RUE KLOCK</t>
  </si>
  <si>
    <t>000000609192</t>
  </si>
  <si>
    <t>1660799039140</t>
  </si>
  <si>
    <t>BD DE LA SAUSSAYE</t>
  </si>
  <si>
    <t>NEUILLY SUR SEINE</t>
  </si>
  <si>
    <t>92200</t>
  </si>
  <si>
    <t>000000609502</t>
  </si>
  <si>
    <t>LOGANTHAN</t>
  </si>
  <si>
    <t>1580499235044</t>
  </si>
  <si>
    <t>AV LENINE</t>
  </si>
  <si>
    <t>5</t>
  </si>
  <si>
    <t>000000609656</t>
  </si>
  <si>
    <t>1651299235060</t>
  </si>
  <si>
    <t>RUE CHARLES BAUDELAIRE</t>
  </si>
  <si>
    <t>MALAKOFF</t>
  </si>
  <si>
    <t>92240</t>
  </si>
  <si>
    <t>000000609663</t>
  </si>
  <si>
    <t>2681299235042</t>
  </si>
  <si>
    <t>000000609704</t>
  </si>
  <si>
    <t>2575099350546</t>
  </si>
  <si>
    <t>BLD MAURICE BERTEAUX</t>
  </si>
  <si>
    <t>95100</t>
  </si>
  <si>
    <t>ARGENTEUIL</t>
  </si>
  <si>
    <t>000000609705</t>
  </si>
  <si>
    <t>2520399381042</t>
  </si>
  <si>
    <t>Argentine</t>
  </si>
  <si>
    <t>RUE DUHESME</t>
  </si>
  <si>
    <t>000000610277</t>
  </si>
  <si>
    <t>2650299410041</t>
  </si>
  <si>
    <t>RUE ROGER PERICHON</t>
  </si>
  <si>
    <t>VALENTON</t>
  </si>
  <si>
    <t>94460</t>
  </si>
  <si>
    <t>000000610291</t>
  </si>
  <si>
    <t>2570197222037</t>
  </si>
  <si>
    <t>HALL B</t>
  </si>
  <si>
    <t>RUE DES 4 FRERES PEIGNOT</t>
  </si>
  <si>
    <t>000000610302</t>
  </si>
  <si>
    <t>2740199235020</t>
  </si>
  <si>
    <t>AVENUE LENINE</t>
  </si>
  <si>
    <t>000000610877</t>
  </si>
  <si>
    <t>2560299410130</t>
  </si>
  <si>
    <t>ALLEE DU GLACIS</t>
  </si>
  <si>
    <t>16</t>
  </si>
  <si>
    <t>NOISY LE GRAND</t>
  </si>
  <si>
    <t>93160</t>
  </si>
  <si>
    <t>000000610934</t>
  </si>
  <si>
    <t>TELES LUIS</t>
  </si>
  <si>
    <t>1590199319111</t>
  </si>
  <si>
    <t>BOULEVARD PEREIRE</t>
  </si>
  <si>
    <t>137</t>
  </si>
  <si>
    <t>000000610981</t>
  </si>
  <si>
    <t>DIMINGA</t>
  </si>
  <si>
    <t>2553099341019</t>
  </si>
  <si>
    <t>RUE CAUVIN</t>
  </si>
  <si>
    <t>VERNON</t>
  </si>
  <si>
    <t>27200</t>
  </si>
  <si>
    <t>000000611010</t>
  </si>
  <si>
    <t>1595099335012</t>
  </si>
  <si>
    <t>CHAMBRE N211 B</t>
  </si>
  <si>
    <t>RUE DES TERRES AU CURE</t>
  </si>
  <si>
    <t>43</t>
  </si>
  <si>
    <t>000000613605</t>
  </si>
  <si>
    <t>2640199326228</t>
  </si>
  <si>
    <t>RUE MARTIN LUTHER KING</t>
  </si>
  <si>
    <t>000000614281</t>
  </si>
  <si>
    <t>1570499312273</t>
  </si>
  <si>
    <t>RUE JULES FERRY</t>
  </si>
  <si>
    <t>YERRES</t>
  </si>
  <si>
    <t>91330</t>
  </si>
  <si>
    <t>000000614319</t>
  </si>
  <si>
    <t>2660999341088</t>
  </si>
  <si>
    <t>PLACE DU BOIS JOLI</t>
  </si>
  <si>
    <t>VILLLIERS LE BEL</t>
  </si>
  <si>
    <t>95400</t>
  </si>
  <si>
    <t>VILLIERS LE BEL</t>
  </si>
  <si>
    <t>000000617159</t>
  </si>
  <si>
    <t>2640399235112</t>
  </si>
  <si>
    <t>RUE COLI</t>
  </si>
  <si>
    <t>000000619370</t>
  </si>
  <si>
    <t>2751099223050</t>
  </si>
  <si>
    <t>1ER ETG APPT 111</t>
  </si>
  <si>
    <t>AVENUE DE LA DIVISION LECLER</t>
  </si>
  <si>
    <t>97</t>
  </si>
  <si>
    <t>000000622030</t>
  </si>
  <si>
    <t>1620199235091</t>
  </si>
  <si>
    <t>RUE GUSTAVE LEBON</t>
  </si>
  <si>
    <t>75014</t>
  </si>
  <si>
    <t>000000624034</t>
  </si>
  <si>
    <t>2610599396039</t>
  </si>
  <si>
    <t>Cap-Vert</t>
  </si>
  <si>
    <t>BAT 1 ESC 7</t>
  </si>
  <si>
    <t>RUE ELSA TRIOLET</t>
  </si>
  <si>
    <t>05</t>
  </si>
  <si>
    <t>000000624254</t>
  </si>
  <si>
    <t>2740799410047</t>
  </si>
  <si>
    <t>RUE VICTOR HUGO</t>
  </si>
  <si>
    <t>28</t>
  </si>
  <si>
    <t>VILLETANEUSE</t>
  </si>
  <si>
    <t>93430</t>
  </si>
  <si>
    <t>000000626354</t>
  </si>
  <si>
    <t>1640299335084</t>
  </si>
  <si>
    <t>CHEZ GASSAMA HAROUNA</t>
  </si>
  <si>
    <t>RUE EDOUARD BRANLY</t>
  </si>
  <si>
    <t>127</t>
  </si>
  <si>
    <t>MONTREUIL</t>
  </si>
  <si>
    <t>93100</t>
  </si>
  <si>
    <t>000000630218</t>
  </si>
  <si>
    <t>DEMBRI</t>
  </si>
  <si>
    <t>2522093900563</t>
  </si>
  <si>
    <t>AVENUE LUCIEN LANTERNIER</t>
  </si>
  <si>
    <t>92230</t>
  </si>
  <si>
    <t>GENNEVILLIERS</t>
  </si>
  <si>
    <t>000000632876</t>
  </si>
  <si>
    <t>2620699341247</t>
  </si>
  <si>
    <t>RUE DES UZES</t>
  </si>
  <si>
    <t>75002</t>
  </si>
  <si>
    <t>000000640010</t>
  </si>
  <si>
    <t>2730699335053</t>
  </si>
  <si>
    <t>BAT 1 ESC B</t>
  </si>
  <si>
    <t>BOULEVARD MAC DONALD</t>
  </si>
  <si>
    <t>198</t>
  </si>
  <si>
    <t>000000645409</t>
  </si>
  <si>
    <t>2630299358031</t>
  </si>
  <si>
    <t>ENTRESOL PT 4601 LR A</t>
  </si>
  <si>
    <t>ALLEE DES RENARDS</t>
  </si>
  <si>
    <t>000000645809</t>
  </si>
  <si>
    <t>2621099121155</t>
  </si>
  <si>
    <t>Rép. de Serbie</t>
  </si>
  <si>
    <t>RUE ROGER GAUTRE</t>
  </si>
  <si>
    <t>000000645883</t>
  </si>
  <si>
    <t>2750399352691</t>
  </si>
  <si>
    <t>BAT 5 ESC 1 ETG 9 APT 532</t>
  </si>
  <si>
    <t>ALLEE GUERNICA</t>
  </si>
  <si>
    <t>0000</t>
  </si>
  <si>
    <t>000000645931</t>
  </si>
  <si>
    <t>2552099380570</t>
  </si>
  <si>
    <t>AVENUE MICHELET</t>
  </si>
  <si>
    <t>92</t>
  </si>
  <si>
    <t>000000646457</t>
  </si>
  <si>
    <t>KONTEH</t>
  </si>
  <si>
    <t>2630199304036</t>
  </si>
  <si>
    <t>Gambie</t>
  </si>
  <si>
    <t>RUE ALBERT</t>
  </si>
  <si>
    <t>51</t>
  </si>
  <si>
    <t>000000655103</t>
  </si>
  <si>
    <t>JEAN ADNEL</t>
  </si>
  <si>
    <t>CIVIL</t>
  </si>
  <si>
    <t>1761299410061</t>
  </si>
  <si>
    <t>AVENUE DES GARDES MESSIERS</t>
  </si>
  <si>
    <t>50</t>
  </si>
  <si>
    <t>91360</t>
  </si>
  <si>
    <t>VILLEMOISSON SUR ORGE</t>
  </si>
  <si>
    <t>000000662065</t>
  </si>
  <si>
    <t>1692099335757</t>
  </si>
  <si>
    <t>CHEZ MME SOUMARE KOUTA</t>
  </si>
  <si>
    <t>RUE FRANCOIS MANSART</t>
  </si>
  <si>
    <t>000000667123</t>
  </si>
  <si>
    <t>SALOUM</t>
  </si>
  <si>
    <t>1810299341147</t>
  </si>
  <si>
    <t>CHEZ MR DIENG BILAL</t>
  </si>
  <si>
    <t>000000669620</t>
  </si>
  <si>
    <t>2682099350175</t>
  </si>
  <si>
    <t>LOGEMENT 0021</t>
  </si>
  <si>
    <t>RUE PAUL ELUARD</t>
  </si>
  <si>
    <t>000000674776</t>
  </si>
  <si>
    <t>N'NAISSATA</t>
  </si>
  <si>
    <t>GUIRASSY</t>
  </si>
  <si>
    <t>2580199330278</t>
  </si>
  <si>
    <t>RUE CHARLES TOURNEMIRE</t>
  </si>
  <si>
    <t>14</t>
  </si>
  <si>
    <t>000000675072</t>
  </si>
  <si>
    <t>2630399335073</t>
  </si>
  <si>
    <t>RUE JOSEPH PYTHON</t>
  </si>
  <si>
    <t>000000675180</t>
  </si>
  <si>
    <t>DIATTA</t>
  </si>
  <si>
    <t>2540199341427</t>
  </si>
  <si>
    <t>RUE DU CHALET</t>
  </si>
  <si>
    <t>19</t>
  </si>
  <si>
    <t>000000676426</t>
  </si>
  <si>
    <t>2750399352744</t>
  </si>
  <si>
    <t>AV DU COLONEL FABIEN</t>
  </si>
  <si>
    <t>38</t>
  </si>
  <si>
    <t>000000676581</t>
  </si>
  <si>
    <t>1730499350986</t>
  </si>
  <si>
    <t>RUE HENRI BARBUSSE</t>
  </si>
  <si>
    <t>143</t>
  </si>
  <si>
    <t>000000676735</t>
  </si>
  <si>
    <t>1605099335335</t>
  </si>
  <si>
    <t>BAT B CH 316</t>
  </si>
  <si>
    <t>RUE DU GENERAL JOINVILLE</t>
  </si>
  <si>
    <t>000000679208</t>
  </si>
  <si>
    <t>KONTE</t>
  </si>
  <si>
    <t>1780499335108</t>
  </si>
  <si>
    <t>CHEZ MR DEMBELE FOUSSEYNI</t>
  </si>
  <si>
    <t>RUE MARCELIN BERTHELOT</t>
  </si>
  <si>
    <t>000000684368</t>
  </si>
  <si>
    <t>ABDOU</t>
  </si>
  <si>
    <t>1545099335898</t>
  </si>
  <si>
    <t>SQUARE GERARD PHILIPPE</t>
  </si>
  <si>
    <t>03</t>
  </si>
  <si>
    <t>VILLENEUVE LA GARENNE</t>
  </si>
  <si>
    <t>92390</t>
  </si>
  <si>
    <t>000000687704</t>
  </si>
  <si>
    <t>2580199330288</t>
  </si>
  <si>
    <t>AV REILLE</t>
  </si>
  <si>
    <t>17</t>
  </si>
  <si>
    <t>000000695974</t>
  </si>
  <si>
    <t>FULGA</t>
  </si>
  <si>
    <t>ANDREI</t>
  </si>
  <si>
    <t>2530999114055</t>
  </si>
  <si>
    <t>ENT01 APP335</t>
  </si>
  <si>
    <t>ALLEE DES DEUX COMMUNES</t>
  </si>
  <si>
    <t>DRAVEIL</t>
  </si>
  <si>
    <t>91210</t>
  </si>
  <si>
    <t>000000696119</t>
  </si>
  <si>
    <t>2591299335176</t>
  </si>
  <si>
    <t>ALL MAGELLAN</t>
  </si>
  <si>
    <t>CHOISY LE ROI</t>
  </si>
  <si>
    <t>94600</t>
  </si>
  <si>
    <t>000000696892</t>
  </si>
  <si>
    <t>2860999341133</t>
  </si>
  <si>
    <t>RUE DES ECLUSES ST MARTIN</t>
  </si>
  <si>
    <t>000000698679</t>
  </si>
  <si>
    <t>1702099335425</t>
  </si>
  <si>
    <t>CHEZ MR DRAME FODIE</t>
  </si>
  <si>
    <t>RUE NICOLAS RAYER</t>
  </si>
  <si>
    <t>000000709430</t>
  </si>
  <si>
    <t>BADIA</t>
  </si>
  <si>
    <t>SEMSDINE</t>
  </si>
  <si>
    <t>2550899382151</t>
  </si>
  <si>
    <t>BAL 07 ESC A CHEZ MR AGGAR</t>
  </si>
  <si>
    <t>PLACE EDOUARD RENARD</t>
  </si>
  <si>
    <t>75012</t>
  </si>
  <si>
    <t>000000709491</t>
  </si>
  <si>
    <t>1651299220021</t>
  </si>
  <si>
    <t>BOITE N8</t>
  </si>
  <si>
    <t>SQUARE DU GRAISIVAUDAN</t>
  </si>
  <si>
    <t>000000714489</t>
  </si>
  <si>
    <t>1620499235096</t>
  </si>
  <si>
    <t>RUE GEORGES MAGNIER</t>
  </si>
  <si>
    <t>000000714548</t>
  </si>
  <si>
    <t>HELDER MANUEL</t>
  </si>
  <si>
    <t>1690199139602</t>
  </si>
  <si>
    <t>RUE AMSTERDAM</t>
  </si>
  <si>
    <t>86</t>
  </si>
  <si>
    <t>75009</t>
  </si>
  <si>
    <t>000000714571</t>
  </si>
  <si>
    <t>1610499351435</t>
  </si>
  <si>
    <t>RUE CAMBACERES</t>
  </si>
  <si>
    <t>75008</t>
  </si>
  <si>
    <t>000000715708</t>
  </si>
  <si>
    <t>2751099304034</t>
  </si>
  <si>
    <t>RUE BALARD</t>
  </si>
  <si>
    <t>000000718466</t>
  </si>
  <si>
    <t>2730399326205</t>
  </si>
  <si>
    <t>BAT 20 LGT 3</t>
  </si>
  <si>
    <t>RUE DIDEROT</t>
  </si>
  <si>
    <t>BOBIGNY</t>
  </si>
  <si>
    <t>93000</t>
  </si>
  <si>
    <t>000000721541</t>
  </si>
  <si>
    <t>DJENEBA</t>
  </si>
  <si>
    <t>2841199326107</t>
  </si>
  <si>
    <t>VILLENEUVE LA GARENNE 03</t>
  </si>
  <si>
    <t>ALLEE AMPERE</t>
  </si>
  <si>
    <t>000000725342</t>
  </si>
  <si>
    <t>OUSSEYNOU</t>
  </si>
  <si>
    <t>SECK</t>
  </si>
  <si>
    <t>1640399341303</t>
  </si>
  <si>
    <t>ALLEE DE GASCOGNE</t>
  </si>
  <si>
    <t>BRUNOY</t>
  </si>
  <si>
    <t>91800</t>
  </si>
  <si>
    <t>000000729563</t>
  </si>
  <si>
    <t>LOUISE IPERNA</t>
  </si>
  <si>
    <t>2610699410108</t>
  </si>
  <si>
    <t>BD JACQUES COPEAU</t>
  </si>
  <si>
    <t>23</t>
  </si>
  <si>
    <t>000000732418</t>
  </si>
  <si>
    <t>2812099335063</t>
  </si>
  <si>
    <t>RUE MARX DORMOY</t>
  </si>
  <si>
    <t>69</t>
  </si>
  <si>
    <t>000000733184</t>
  </si>
  <si>
    <t>PIERRE</t>
  </si>
  <si>
    <t>2750899410104</t>
  </si>
  <si>
    <t>CHEZ LOGT 1715</t>
  </si>
  <si>
    <t>RUE LUCIE E RAYMOND AUBRAC</t>
  </si>
  <si>
    <t>01</t>
  </si>
  <si>
    <t>DRANCY</t>
  </si>
  <si>
    <t>93700</t>
  </si>
  <si>
    <t>000000734664</t>
  </si>
  <si>
    <t>PUSPARANI</t>
  </si>
  <si>
    <t>KUNALINGAM</t>
  </si>
  <si>
    <t>2700199235044</t>
  </si>
  <si>
    <t>PTE 64RC</t>
  </si>
  <si>
    <t>RUE JONAS</t>
  </si>
  <si>
    <t>CHELLES</t>
  </si>
  <si>
    <t>77500</t>
  </si>
  <si>
    <t>000000735075</t>
  </si>
  <si>
    <t>1651299335149</t>
  </si>
  <si>
    <t>ESC 18 8E ETAGE LOGT 252</t>
  </si>
  <si>
    <t>RUE HELENE COCHENNEC</t>
  </si>
  <si>
    <t>112</t>
  </si>
  <si>
    <t>000000735099</t>
  </si>
  <si>
    <t>2570999352098</t>
  </si>
  <si>
    <t>BOITE 53</t>
  </si>
  <si>
    <t>70-72 AVENUE HENRI BARBUSSE</t>
  </si>
  <si>
    <t>000000739275</t>
  </si>
  <si>
    <t>CHEIBETTA</t>
  </si>
  <si>
    <t>OULD MOCTAR</t>
  </si>
  <si>
    <t>1831299336173</t>
  </si>
  <si>
    <t>BAT 4 PT 301 CHEZ MR DIENG BILAL</t>
  </si>
  <si>
    <t>04</t>
  </si>
  <si>
    <t>000000741457</t>
  </si>
  <si>
    <t>ONYINA</t>
  </si>
  <si>
    <t>1660899329037</t>
  </si>
  <si>
    <t>Ghana</t>
  </si>
  <si>
    <t>ALLEE DERRIERE LES MURS</t>
  </si>
  <si>
    <t>000000741475</t>
  </si>
  <si>
    <t>1720599380061</t>
  </si>
  <si>
    <t>A063</t>
  </si>
  <si>
    <t>AV D'ORGEMONT</t>
  </si>
  <si>
    <t>COLOMBES</t>
  </si>
  <si>
    <t>92700</t>
  </si>
  <si>
    <t>000000741669</t>
  </si>
  <si>
    <t>MAGASSA</t>
  </si>
  <si>
    <t>1565099335854</t>
  </si>
  <si>
    <t>LOGEMENT A-01110</t>
  </si>
  <si>
    <t>58 RUE DE VOLTAIRE</t>
  </si>
  <si>
    <t>56</t>
  </si>
  <si>
    <t>000000741693</t>
  </si>
  <si>
    <t>1690199397056</t>
  </si>
  <si>
    <t>LOGT 142</t>
  </si>
  <si>
    <t>RUE DE L UNION</t>
  </si>
  <si>
    <t>000000741698</t>
  </si>
  <si>
    <t>1585099341116</t>
  </si>
  <si>
    <t>CHBRE 306 BAT C RES SONACOTRA</t>
  </si>
  <si>
    <t>PLACE JEAN POULMARCH</t>
  </si>
  <si>
    <t>000000741721</t>
  </si>
  <si>
    <t>ANGEL</t>
  </si>
  <si>
    <t>MONTESERIN MENDEZ</t>
  </si>
  <si>
    <t>1520399134826</t>
  </si>
  <si>
    <t>Espagne</t>
  </si>
  <si>
    <t>RUE SEVERINE</t>
  </si>
  <si>
    <t>ISSY LES MOULINEAUX</t>
  </si>
  <si>
    <t>92130</t>
  </si>
  <si>
    <t>000000741840</t>
  </si>
  <si>
    <t>MAYURATHY</t>
  </si>
  <si>
    <t>PARAMALINGAM</t>
  </si>
  <si>
    <t>2761299235050</t>
  </si>
  <si>
    <t>RUE LEON JOUHAUX</t>
  </si>
  <si>
    <t>NEUILLY SUR MARNE</t>
  </si>
  <si>
    <t>93330</t>
  </si>
  <si>
    <t>000000741844</t>
  </si>
  <si>
    <t>1580399335217</t>
  </si>
  <si>
    <t>RUE DE CHAUMONT</t>
  </si>
  <si>
    <t>000000741850</t>
  </si>
  <si>
    <t>SIVAGURU</t>
  </si>
  <si>
    <t>1641299235057</t>
  </si>
  <si>
    <t>RUE DE L'UNION</t>
  </si>
  <si>
    <t>000000741857</t>
  </si>
  <si>
    <t>1770293051043</t>
  </si>
  <si>
    <t>AVENUE DU GENERAL LECLERC</t>
  </si>
  <si>
    <t>197</t>
  </si>
  <si>
    <t>MAISONS ALFORT</t>
  </si>
  <si>
    <t>94700</t>
  </si>
  <si>
    <t>000000742467</t>
  </si>
  <si>
    <t>1640499235068</t>
  </si>
  <si>
    <t>RUE JULES ROMAINS</t>
  </si>
  <si>
    <t>000000743349</t>
  </si>
  <si>
    <t>VATHSALA</t>
  </si>
  <si>
    <t>ARULTHAS</t>
  </si>
  <si>
    <t>2760599235026</t>
  </si>
  <si>
    <t>AV DE ST REMY</t>
  </si>
  <si>
    <t>000000743732</t>
  </si>
  <si>
    <t>2680499235064</t>
  </si>
  <si>
    <t>L 0014</t>
  </si>
  <si>
    <t>AVENUE DES RESISTANTS</t>
  </si>
  <si>
    <t>000000743749</t>
  </si>
  <si>
    <t>2590899235045</t>
  </si>
  <si>
    <t>COURNEUVE</t>
  </si>
  <si>
    <t>000000745183</t>
  </si>
  <si>
    <t>2660199322123</t>
  </si>
  <si>
    <t>AV DE LA GARENNE</t>
  </si>
  <si>
    <t>25</t>
  </si>
  <si>
    <t>000000746132</t>
  </si>
  <si>
    <t>2830499335054</t>
  </si>
  <si>
    <t>ATG 5 GAUCHE</t>
  </si>
  <si>
    <t>RUE LEA MAURY</t>
  </si>
  <si>
    <t>BONNEUIL SUR SEINE</t>
  </si>
  <si>
    <t>94380</t>
  </si>
  <si>
    <t>000000746150</t>
  </si>
  <si>
    <t>2820799352687</t>
  </si>
  <si>
    <t>RES DE LA GAI LOGIS</t>
  </si>
  <si>
    <t>0005</t>
  </si>
  <si>
    <t>LE BOURGET</t>
  </si>
  <si>
    <t>93350</t>
  </si>
  <si>
    <t>000000748778</t>
  </si>
  <si>
    <t>2551299235078</t>
  </si>
  <si>
    <t>SQUARE DE MEGEVE</t>
  </si>
  <si>
    <t>LOUVRES</t>
  </si>
  <si>
    <t>95380</t>
  </si>
  <si>
    <t>000000748782</t>
  </si>
  <si>
    <t>1660999235027</t>
  </si>
  <si>
    <t>RUE DES ACACIAS</t>
  </si>
  <si>
    <t>000000749817</t>
  </si>
  <si>
    <t>2800999397044</t>
  </si>
  <si>
    <t>BAT A PORTE 61 6 ETAGE</t>
  </si>
  <si>
    <t>RUE DU POTAGER</t>
  </si>
  <si>
    <t>BONDY</t>
  </si>
  <si>
    <t>93140</t>
  </si>
  <si>
    <t>000000750902</t>
  </si>
  <si>
    <t>GOUNDO</t>
  </si>
  <si>
    <t>SOUARE</t>
  </si>
  <si>
    <t>2850999341129</t>
  </si>
  <si>
    <t>AVENUE DE FLANDRE</t>
  </si>
  <si>
    <t>61</t>
  </si>
  <si>
    <t>000000761441</t>
  </si>
  <si>
    <t>1530999235066</t>
  </si>
  <si>
    <t>RUE DES FLAMMES</t>
  </si>
  <si>
    <t>BAILLY ROMAINVILLIERS</t>
  </si>
  <si>
    <t>77700</t>
  </si>
  <si>
    <t>000000761454</t>
  </si>
  <si>
    <t>2692099304005</t>
  </si>
  <si>
    <t>BAT B ESC 02 BOITE N 6 APPT 49</t>
  </si>
  <si>
    <t>RUE BOREL</t>
  </si>
  <si>
    <t>000000761511</t>
  </si>
  <si>
    <t>STEPHANIE MASSEKON</t>
  </si>
  <si>
    <t>2732099326010</t>
  </si>
  <si>
    <t>HALL 40</t>
  </si>
  <si>
    <t>AV DE LA PORTE BRUNET</t>
  </si>
  <si>
    <t>000000761586</t>
  </si>
  <si>
    <t>2590199039713</t>
  </si>
  <si>
    <t>BAT 6 RC PORTE 42</t>
  </si>
  <si>
    <t>ALLEE RES DES COTEAUX</t>
  </si>
  <si>
    <t>ERMONT</t>
  </si>
  <si>
    <t>95120</t>
  </si>
  <si>
    <t>000000761921</t>
  </si>
  <si>
    <t>BEIKORO</t>
  </si>
  <si>
    <t>1912099335005</t>
  </si>
  <si>
    <t>CHEZ MME DRAME DJOGOU</t>
  </si>
  <si>
    <t>RUE JULIEN MOCQUARD</t>
  </si>
  <si>
    <t>000000766799</t>
  </si>
  <si>
    <t>2641199326178</t>
  </si>
  <si>
    <t>RUE DU PRE ST GERVAIS</t>
  </si>
  <si>
    <t>000000767008</t>
  </si>
  <si>
    <t>PETROVIC</t>
  </si>
  <si>
    <t>2570499121106</t>
  </si>
  <si>
    <t>YOUGOSLAVIE</t>
  </si>
  <si>
    <t>RUE WATTIGNIES</t>
  </si>
  <si>
    <t>48</t>
  </si>
  <si>
    <t>000000769602</t>
  </si>
  <si>
    <t>1740399410071</t>
  </si>
  <si>
    <t>RDC</t>
  </si>
  <si>
    <t>RUE DOMBASLE</t>
  </si>
  <si>
    <t>NOISY LE SEC</t>
  </si>
  <si>
    <t>93130</t>
  </si>
  <si>
    <t>000000773489</t>
  </si>
  <si>
    <t>2630899326244</t>
  </si>
  <si>
    <t>RUE VAN GOGH</t>
  </si>
  <si>
    <t>22</t>
  </si>
  <si>
    <t>000000775133</t>
  </si>
  <si>
    <t>SHIROMINI GEETHA</t>
  </si>
  <si>
    <t>2751099235022</t>
  </si>
  <si>
    <t>000000776114</t>
  </si>
  <si>
    <t>2711199380024</t>
  </si>
  <si>
    <t>RUE DE LILLE</t>
  </si>
  <si>
    <t>000000776217</t>
  </si>
  <si>
    <t>BIRDMAN</t>
  </si>
  <si>
    <t>1701199380137</t>
  </si>
  <si>
    <t>LOG B460</t>
  </si>
  <si>
    <t>49</t>
  </si>
  <si>
    <t>000000776548</t>
  </si>
  <si>
    <t>2800199341219</t>
  </si>
  <si>
    <t>BATIMENT C 3EME ETAGE</t>
  </si>
  <si>
    <t>RUE NUNGESSER ET COLI</t>
  </si>
  <si>
    <t>ROSNY SOUS BOIS</t>
  </si>
  <si>
    <t>93110</t>
  </si>
  <si>
    <t>000000777666</t>
  </si>
  <si>
    <t>SADOQ</t>
  </si>
  <si>
    <t>1830899350814</t>
  </si>
  <si>
    <t>AV PAUL HERBE</t>
  </si>
  <si>
    <t>000000778728</t>
  </si>
  <si>
    <t>2600799410111</t>
  </si>
  <si>
    <t>RUE COPERNIC</t>
  </si>
  <si>
    <t>000000781366</t>
  </si>
  <si>
    <t>TANDJIGORA</t>
  </si>
  <si>
    <t>1562099341013</t>
  </si>
  <si>
    <t>IMPASSE DU GUE</t>
  </si>
  <si>
    <t>000000781393</t>
  </si>
  <si>
    <t>2620199380519</t>
  </si>
  <si>
    <t>BAT. J</t>
  </si>
  <si>
    <t>AVENUE LEON BLUM</t>
  </si>
  <si>
    <t>000000781407</t>
  </si>
  <si>
    <t>1661299383043</t>
  </si>
  <si>
    <t>BAT C APPT 10</t>
  </si>
  <si>
    <t>RUE DE CRIMEE</t>
  </si>
  <si>
    <t>170</t>
  </si>
  <si>
    <t>000000786926</t>
  </si>
  <si>
    <t>HAMIDOU</t>
  </si>
  <si>
    <t>1680899330035</t>
  </si>
  <si>
    <t>RUE SAINT JUST</t>
  </si>
  <si>
    <t>000000786948</t>
  </si>
  <si>
    <t>BRAHIMA</t>
  </si>
  <si>
    <t>1642099335362</t>
  </si>
  <si>
    <t>CURIE BT 410</t>
  </si>
  <si>
    <t>RUE FREDERIC JOLIOT</t>
  </si>
  <si>
    <t>000000787008</t>
  </si>
  <si>
    <t>1780799326070</t>
  </si>
  <si>
    <t>CHEZ MR TOURE HENRI</t>
  </si>
  <si>
    <t>RUE VERON</t>
  </si>
  <si>
    <t>89</t>
  </si>
  <si>
    <t>ALFORTVILLE</t>
  </si>
  <si>
    <t>94140</t>
  </si>
  <si>
    <t>000000787018</t>
  </si>
  <si>
    <t>DRISS</t>
  </si>
  <si>
    <t>1700399350495</t>
  </si>
  <si>
    <t>PASSAGE ELISABETH</t>
  </si>
  <si>
    <t>000000787027</t>
  </si>
  <si>
    <t>1500499380009</t>
  </si>
  <si>
    <t>FOYER SONACOTRA CHAMBRE 105</t>
  </si>
  <si>
    <t>RUE MICHELET</t>
  </si>
  <si>
    <t>000000787034</t>
  </si>
  <si>
    <t>LOUISE CLAIRCINE</t>
  </si>
  <si>
    <t>2650699410065</t>
  </si>
  <si>
    <t>RUE DU SERGENT BOBILLOT</t>
  </si>
  <si>
    <t>45</t>
  </si>
  <si>
    <t>000000787036</t>
  </si>
  <si>
    <t>1545099322019</t>
  </si>
  <si>
    <t>AVENUE PUVIS DE CHAVANNES</t>
  </si>
  <si>
    <t>COURBEVOIE</t>
  </si>
  <si>
    <t>92400</t>
  </si>
  <si>
    <t>000000787162</t>
  </si>
  <si>
    <t>2580499396031</t>
  </si>
  <si>
    <t>RESIDENCE FONTAINE MALLET</t>
  </si>
  <si>
    <t>RUE AUGUSTE RODIN</t>
  </si>
  <si>
    <t>VILLEPINTE</t>
  </si>
  <si>
    <t>93420</t>
  </si>
  <si>
    <t>000000787169</t>
  </si>
  <si>
    <t>2890799396016</t>
  </si>
  <si>
    <t>ALLEE DES BOUVREUILS</t>
  </si>
  <si>
    <t>78260</t>
  </si>
  <si>
    <t>ACHERES</t>
  </si>
  <si>
    <t>000000787212</t>
  </si>
  <si>
    <t>2660899410052</t>
  </si>
  <si>
    <t>LOGEMENT 13</t>
  </si>
  <si>
    <t>RUE LOUISE MICHEL</t>
  </si>
  <si>
    <t>71</t>
  </si>
  <si>
    <t>BAGNOLET</t>
  </si>
  <si>
    <t>93170</t>
  </si>
  <si>
    <t>000000787229</t>
  </si>
  <si>
    <t>1630199336060</t>
  </si>
  <si>
    <t>CHEZ MR NIAKATE HAMALE BAT 13 ESC 3</t>
  </si>
  <si>
    <t>RUE DE LORRAINE</t>
  </si>
  <si>
    <t>000000787236</t>
  </si>
  <si>
    <t>2550299039031</t>
  </si>
  <si>
    <t>RUE CURNONSKY</t>
  </si>
  <si>
    <t>000000787252</t>
  </si>
  <si>
    <t>1650899304031</t>
  </si>
  <si>
    <t>HALL 2</t>
  </si>
  <si>
    <t>RUE DES PEUPLIERS</t>
  </si>
  <si>
    <t>53</t>
  </si>
  <si>
    <t>000000787263</t>
  </si>
  <si>
    <t>2600599341313</t>
  </si>
  <si>
    <t>AVENUE D'ITALIE</t>
  </si>
  <si>
    <t>000000787282</t>
  </si>
  <si>
    <t>2525999350260</t>
  </si>
  <si>
    <t>ESC 3 RDC PTE 375</t>
  </si>
  <si>
    <t>4 RUE HENRI BARBUSSE</t>
  </si>
  <si>
    <t>000000787300</t>
  </si>
  <si>
    <t>1640199039226</t>
  </si>
  <si>
    <t>AV DE LA REPUBLIQUE</t>
  </si>
  <si>
    <t>VILLENEUVE ST GEORGES</t>
  </si>
  <si>
    <t>000000787307</t>
  </si>
  <si>
    <t>1551297223049</t>
  </si>
  <si>
    <t>RUE CONRART</t>
  </si>
  <si>
    <t>ATHIS MONS</t>
  </si>
  <si>
    <t>91200</t>
  </si>
  <si>
    <t>000000787313</t>
  </si>
  <si>
    <t>PENA</t>
  </si>
  <si>
    <t>2591099039755</t>
  </si>
  <si>
    <t>RUE DE SAINT SENOCH</t>
  </si>
  <si>
    <t>000000787351</t>
  </si>
  <si>
    <t>2601199383002</t>
  </si>
  <si>
    <t>HALL F ETG 2 APPT 92</t>
  </si>
  <si>
    <t>AVENUE DU 18 AVRIL 1944</t>
  </si>
  <si>
    <t>000000787359</t>
  </si>
  <si>
    <t>1691099335036</t>
  </si>
  <si>
    <t>VILLETANEUSE 12</t>
  </si>
  <si>
    <t>AVENUE JEAN JAURES</t>
  </si>
  <si>
    <t>000000787481</t>
  </si>
  <si>
    <t>MARYSE LYDIE</t>
  </si>
  <si>
    <t>2770299324058</t>
  </si>
  <si>
    <t>CHEZ MR KOMBO ASELME</t>
  </si>
  <si>
    <t>RUE DE BELFORT</t>
  </si>
  <si>
    <t>26</t>
  </si>
  <si>
    <t>000000787501</t>
  </si>
  <si>
    <t>PALASINGHAM</t>
  </si>
  <si>
    <t>1620599235045</t>
  </si>
  <si>
    <t>ESCALIER 01 PORTE 001</t>
  </si>
  <si>
    <t>RUE DES ARDENNES</t>
  </si>
  <si>
    <t>33</t>
  </si>
  <si>
    <t>000000787508</t>
  </si>
  <si>
    <t>2600799121117</t>
  </si>
  <si>
    <t>RUE DOCTEUR POTAIN</t>
  </si>
  <si>
    <t>000000787510</t>
  </si>
  <si>
    <t>PUSHALINGAM</t>
  </si>
  <si>
    <t>1600399235055</t>
  </si>
  <si>
    <t>APPT 163</t>
  </si>
  <si>
    <t>RUE OTTAWA</t>
  </si>
  <si>
    <t>000000787524</t>
  </si>
  <si>
    <t>SELVARAJAH</t>
  </si>
  <si>
    <t>1690699235045</t>
  </si>
  <si>
    <t>000000787530</t>
  </si>
  <si>
    <t>PATRICIO</t>
  </si>
  <si>
    <t>1641099312212</t>
  </si>
  <si>
    <t>Angola</t>
  </si>
  <si>
    <t>RESIDENCE LE VIEILLET</t>
  </si>
  <si>
    <t>QUINCY SOUS SENART</t>
  </si>
  <si>
    <t>91480</t>
  </si>
  <si>
    <t>000000787569</t>
  </si>
  <si>
    <t>2540199382122</t>
  </si>
  <si>
    <t>BAT A 1 ETAGE 5</t>
  </si>
  <si>
    <t>135</t>
  </si>
  <si>
    <t>PIERREFITTE SUR SEINE</t>
  </si>
  <si>
    <t>000000787577</t>
  </si>
  <si>
    <t>ROSA</t>
  </si>
  <si>
    <t>2521099639521</t>
  </si>
  <si>
    <t>RUE DU PRINTEMPS</t>
  </si>
  <si>
    <t>30</t>
  </si>
  <si>
    <t>000000787591</t>
  </si>
  <si>
    <t>2770499410044</t>
  </si>
  <si>
    <t>RUE DE BALAGNY</t>
  </si>
  <si>
    <t>AULNAY SOUS BOIS</t>
  </si>
  <si>
    <t>93600</t>
  </si>
  <si>
    <t>000000787601</t>
  </si>
  <si>
    <t>EL HASSAN</t>
  </si>
  <si>
    <t>1506399350150</t>
  </si>
  <si>
    <t>RUE BOULAY</t>
  </si>
  <si>
    <t>000000787614</t>
  </si>
  <si>
    <t>KUMUTHINI</t>
  </si>
  <si>
    <t>2630399235084</t>
  </si>
  <si>
    <t>BAT C</t>
  </si>
  <si>
    <t>RUE LAPEROUSE</t>
  </si>
  <si>
    <t>000000787632</t>
  </si>
  <si>
    <t>1591199335161</t>
  </si>
  <si>
    <t>RUE LACUEE</t>
  </si>
  <si>
    <t>000000787640</t>
  </si>
  <si>
    <t>LUCIENNE</t>
  </si>
  <si>
    <t>2500699410160</t>
  </si>
  <si>
    <t>ETAGE 6 BOITE 75 PORTE 9</t>
  </si>
  <si>
    <t>AV DU GLE LECLERC</t>
  </si>
  <si>
    <t>000000788333</t>
  </si>
  <si>
    <t>CLELIE</t>
  </si>
  <si>
    <t>2830199410051</t>
  </si>
  <si>
    <t>RUE DES PREVOYANTS</t>
  </si>
  <si>
    <t>000000788415</t>
  </si>
  <si>
    <t>1691099336039</t>
  </si>
  <si>
    <t>RUE DES BATELIERS</t>
  </si>
  <si>
    <t>000000789918</t>
  </si>
  <si>
    <t>1831299410056</t>
  </si>
  <si>
    <t>PTE 1 CHEZ PHILEMON ADONISE</t>
  </si>
  <si>
    <t>AVENUE FREDERIC JOLIOT CURIE</t>
  </si>
  <si>
    <t>59</t>
  </si>
  <si>
    <t>000000790350</t>
  </si>
  <si>
    <t>FODE</t>
  </si>
  <si>
    <t>1741299336256</t>
  </si>
  <si>
    <t>CHEZ MR NDIAYE HOUSSEINOU</t>
  </si>
  <si>
    <t>BOULEVARD DE STALINGRAD</t>
  </si>
  <si>
    <t>164</t>
  </si>
  <si>
    <t>000000790368</t>
  </si>
  <si>
    <t>1722099335175</t>
  </si>
  <si>
    <t>93</t>
  </si>
  <si>
    <t>000000790952</t>
  </si>
  <si>
    <t>1820899335069</t>
  </si>
  <si>
    <t>ETG 2 APP 203</t>
  </si>
  <si>
    <t>RUE GERMAINE TILLION</t>
  </si>
  <si>
    <t>ST OUEN</t>
  </si>
  <si>
    <t>000000791871</t>
  </si>
  <si>
    <t>1550599380528</t>
  </si>
  <si>
    <t>RUE ROUSSELET</t>
  </si>
  <si>
    <t>75007</t>
  </si>
  <si>
    <t>000000792809</t>
  </si>
  <si>
    <t>1701199335124</t>
  </si>
  <si>
    <t>CHEZ DIAKITE KABA MAHAMADOU</t>
  </si>
  <si>
    <t>ALLEE IRENE JOLIOT CURIE</t>
  </si>
  <si>
    <t>000000793811</t>
  </si>
  <si>
    <t>2770199330043</t>
  </si>
  <si>
    <t>ESC 3 3EME ETAGE APT 34</t>
  </si>
  <si>
    <t>RUE WATTEAU</t>
  </si>
  <si>
    <t>000000794447</t>
  </si>
  <si>
    <t>2690599396040</t>
  </si>
  <si>
    <t>RUE JEAN LURCAT</t>
  </si>
  <si>
    <t>000000794744</t>
  </si>
  <si>
    <t>RUDY</t>
  </si>
  <si>
    <t>GONZALEZ</t>
  </si>
  <si>
    <t>1890593007059</t>
  </si>
  <si>
    <t>CITE SAINT EXUPERY</t>
  </si>
  <si>
    <t>DUGNY</t>
  </si>
  <si>
    <t>93440</t>
  </si>
  <si>
    <t>000000795193</t>
  </si>
  <si>
    <t>ANTON EMMANUEL</t>
  </si>
  <si>
    <t>1610299235122</t>
  </si>
  <si>
    <t>RUE DU COLONEL FABIEN</t>
  </si>
  <si>
    <t>000000798096</t>
  </si>
  <si>
    <t>ZHOR</t>
  </si>
  <si>
    <t>EL KHAYALI</t>
  </si>
  <si>
    <t>2521299350948</t>
  </si>
  <si>
    <t>RUE MONTESQUIEU</t>
  </si>
  <si>
    <t>000000798765</t>
  </si>
  <si>
    <t>GUERMIT</t>
  </si>
  <si>
    <t>1660299353206</t>
  </si>
  <si>
    <t>QUAI DE SEINE</t>
  </si>
  <si>
    <t>L'ILE SAINT DENIS</t>
  </si>
  <si>
    <t>93450</t>
  </si>
  <si>
    <t>000000800821</t>
  </si>
  <si>
    <t>2920993066248</t>
  </si>
  <si>
    <t>RUE CHAPPE</t>
  </si>
  <si>
    <t>000000801501</t>
  </si>
  <si>
    <t>2550199410080</t>
  </si>
  <si>
    <t>BAT 2 RDC</t>
  </si>
  <si>
    <t>ALLEE CLAUDE LE LORRAIN</t>
  </si>
  <si>
    <t>000000801503</t>
  </si>
  <si>
    <t>2770399396019</t>
  </si>
  <si>
    <t>SQUARE P ALGIS</t>
  </si>
  <si>
    <t>VAIRES SUR MARNE</t>
  </si>
  <si>
    <t>77360</t>
  </si>
  <si>
    <t>000000801504</t>
  </si>
  <si>
    <t>1680899351342</t>
  </si>
  <si>
    <t>ESC 1ETG 1 APPT 12</t>
  </si>
  <si>
    <t>RUE DE LA PLUMERETTE</t>
  </si>
  <si>
    <t>BONNEUIL SUR MARNE</t>
  </si>
  <si>
    <t>000000801505</t>
  </si>
  <si>
    <t>1510399338094</t>
  </si>
  <si>
    <t>AVE DE LA PORTE DE VANVES</t>
  </si>
  <si>
    <t>000000801506</t>
  </si>
  <si>
    <t>2570594900212</t>
  </si>
  <si>
    <t>5ET APPT 98</t>
  </si>
  <si>
    <t>RUE MARC SANGNIER</t>
  </si>
  <si>
    <t>000000801507</t>
  </si>
  <si>
    <t>1540399341099</t>
  </si>
  <si>
    <t>PLACE EDITH PIAF</t>
  </si>
  <si>
    <t>VIGNEUX SUR SEINE</t>
  </si>
  <si>
    <t>91270</t>
  </si>
  <si>
    <t>000000801508</t>
  </si>
  <si>
    <t>2520199381253</t>
  </si>
  <si>
    <t>RUE RANELAGH</t>
  </si>
  <si>
    <t>133</t>
  </si>
  <si>
    <t>75116</t>
  </si>
  <si>
    <t>000000801509</t>
  </si>
  <si>
    <t>2522099335010</t>
  </si>
  <si>
    <t>RUE BERNARD TETU</t>
  </si>
  <si>
    <t>000000801510</t>
  </si>
  <si>
    <t>2650199410072</t>
  </si>
  <si>
    <t>ESC E 5ETG GHE</t>
  </si>
  <si>
    <t>AVENUE ALBERT THOMAS</t>
  </si>
  <si>
    <t>LES PAVILLON SOUS BOIS</t>
  </si>
  <si>
    <t>93320</t>
  </si>
  <si>
    <t>000000801511</t>
  </si>
  <si>
    <t>2620499410055</t>
  </si>
  <si>
    <t>LOGT 0012</t>
  </si>
  <si>
    <t>BOULEVARD FELIX FAURE</t>
  </si>
  <si>
    <t>000000801512</t>
  </si>
  <si>
    <t>2560199410149</t>
  </si>
  <si>
    <t>RESIDENCE LES BOIS DU TEMPLE</t>
  </si>
  <si>
    <t>9121</t>
  </si>
  <si>
    <t>000000801513</t>
  </si>
  <si>
    <t>MENDES BORGES BRITO</t>
  </si>
  <si>
    <t>2591199396043</t>
  </si>
  <si>
    <t>RUE DU ROLAND VACHETTE</t>
  </si>
  <si>
    <t>80</t>
  </si>
  <si>
    <t>NOGENT SUR OISE</t>
  </si>
  <si>
    <t>60180</t>
  </si>
  <si>
    <t>000000801514</t>
  </si>
  <si>
    <t>1622099336047</t>
  </si>
  <si>
    <t>A213 BP 37</t>
  </si>
  <si>
    <t>33 RUE DE LA DUEE</t>
  </si>
  <si>
    <t>000000801516</t>
  </si>
  <si>
    <t>1610999235076</t>
  </si>
  <si>
    <t>HUITIEME AVENUE</t>
  </si>
  <si>
    <t>117</t>
  </si>
  <si>
    <t>TREMBLAY EN FRANCE</t>
  </si>
  <si>
    <t>93290</t>
  </si>
  <si>
    <t>000000801517</t>
  </si>
  <si>
    <t>BRUNEAU</t>
  </si>
  <si>
    <t>1460999410143</t>
  </si>
  <si>
    <t>LOT 2295</t>
  </si>
  <si>
    <t>RUE JEAN PHILIPPE RAMEAU</t>
  </si>
  <si>
    <t>000000801518</t>
  </si>
  <si>
    <t>1582099336037</t>
  </si>
  <si>
    <t>FOYER ADEF BT B LGT B433</t>
  </si>
  <si>
    <t>RUE SAINT DENIS</t>
  </si>
  <si>
    <t>82</t>
  </si>
  <si>
    <t>000000801519</t>
  </si>
  <si>
    <t>CARVALHO MENDONCA</t>
  </si>
  <si>
    <t>2660599139164</t>
  </si>
  <si>
    <t>CHEZ M FONSECA JOAQUIM</t>
  </si>
  <si>
    <t>CHEMIN DES GRAVIERS</t>
  </si>
  <si>
    <t>CANNES ECLUSES</t>
  </si>
  <si>
    <t>77130</t>
  </si>
  <si>
    <t>000000801520</t>
  </si>
  <si>
    <t>1762099335555</t>
  </si>
  <si>
    <t>ESC C ETG 10 PTE 1</t>
  </si>
  <si>
    <t>ALLEE JEAN MERMOZ</t>
  </si>
  <si>
    <t>000000801523</t>
  </si>
  <si>
    <t>2622099335097</t>
  </si>
  <si>
    <t>ESC C PTE 42</t>
  </si>
  <si>
    <t>AVENUE DE STALINGRAD</t>
  </si>
  <si>
    <t>000000801524</t>
  </si>
  <si>
    <t>2650199323086</t>
  </si>
  <si>
    <t>CITE VERTE</t>
  </si>
  <si>
    <t>SUCY EN BRIE</t>
  </si>
  <si>
    <t>94370</t>
  </si>
  <si>
    <t>000000801525</t>
  </si>
  <si>
    <t>2700599335042</t>
  </si>
  <si>
    <t>BOULEVARD SERRURIER</t>
  </si>
  <si>
    <t>000000801527</t>
  </si>
  <si>
    <t>2641199396049</t>
  </si>
  <si>
    <t>GOUSSAINVILLE</t>
  </si>
  <si>
    <t>95190</t>
  </si>
  <si>
    <t>000000801528</t>
  </si>
  <si>
    <t>2590599410110</t>
  </si>
  <si>
    <t>RUE DU MARECHAL LECLERC</t>
  </si>
  <si>
    <t>VILLENEUVE LE ROI</t>
  </si>
  <si>
    <t>94290</t>
  </si>
  <si>
    <t>000000801529</t>
  </si>
  <si>
    <t>1540499341191</t>
  </si>
  <si>
    <t>CHEZ KONTE KARAMBA</t>
  </si>
  <si>
    <t>RUE PIERRE ROUQUES</t>
  </si>
  <si>
    <t>000000801530</t>
  </si>
  <si>
    <t>2551099341262</t>
  </si>
  <si>
    <t>PLACE DE L OISEAU</t>
  </si>
  <si>
    <t>GRIGNY</t>
  </si>
  <si>
    <t>91350</t>
  </si>
  <si>
    <t>000000801531</t>
  </si>
  <si>
    <t>DIAKITE</t>
  </si>
  <si>
    <t>1650199335125</t>
  </si>
  <si>
    <t>ESC A1</t>
  </si>
  <si>
    <t>RUE DU VOLGA</t>
  </si>
  <si>
    <t>000000801532</t>
  </si>
  <si>
    <t>2650699335079</t>
  </si>
  <si>
    <t>BAT C6 10EME ETAGE PTE 6101</t>
  </si>
  <si>
    <t>000000801533</t>
  </si>
  <si>
    <t>1730499335088</t>
  </si>
  <si>
    <t>CHEZ ADEF LOG 410</t>
  </si>
  <si>
    <t>14 RUE HENRI MATISSE</t>
  </si>
  <si>
    <t>000000801536</t>
  </si>
  <si>
    <t>2671099396036</t>
  </si>
  <si>
    <t>APPT 2 RDC</t>
  </si>
  <si>
    <t>AVENUE GABRIEL PERI</t>
  </si>
  <si>
    <t>MONTATAIRE</t>
  </si>
  <si>
    <t>60160</t>
  </si>
  <si>
    <t>000000801537</t>
  </si>
  <si>
    <t>2790599121072</t>
  </si>
  <si>
    <t>RUE GUY MOQUET</t>
  </si>
  <si>
    <t>VILLEJUIF</t>
  </si>
  <si>
    <t>94800</t>
  </si>
  <si>
    <t>000000801538</t>
  </si>
  <si>
    <t>2560199385621</t>
  </si>
  <si>
    <t>RUE FIRMIN GEMIER</t>
  </si>
  <si>
    <t>000000801539</t>
  </si>
  <si>
    <t>2532099350670</t>
  </si>
  <si>
    <t>BOULEVARD VICTOR HUGO</t>
  </si>
  <si>
    <t>000000801540</t>
  </si>
  <si>
    <t>ABDELLATIF</t>
  </si>
  <si>
    <t>1630899353230</t>
  </si>
  <si>
    <t>LERICHE</t>
  </si>
  <si>
    <t>RUE DU PROFESSEUR RENE</t>
  </si>
  <si>
    <t>CLICHY LA GARENNE</t>
  </si>
  <si>
    <t>000000801541</t>
  </si>
  <si>
    <t>2640199380180</t>
  </si>
  <si>
    <t>000000801542</t>
  </si>
  <si>
    <t>2711099350366</t>
  </si>
  <si>
    <t>RUE DE STRASBOURG</t>
  </si>
  <si>
    <t>73</t>
  </si>
  <si>
    <t>93210</t>
  </si>
  <si>
    <t>000000801543</t>
  </si>
  <si>
    <t>2631199410038</t>
  </si>
  <si>
    <t>APT 16</t>
  </si>
  <si>
    <t>RUE EMILE AUGIER</t>
  </si>
  <si>
    <t>000000801546</t>
  </si>
  <si>
    <t>1562099382206</t>
  </si>
  <si>
    <t>BAT C ETG 9</t>
  </si>
  <si>
    <t>AVENUE DE LA REPUBLIQUE</t>
  </si>
  <si>
    <t>000000801547</t>
  </si>
  <si>
    <t>2560599326565</t>
  </si>
  <si>
    <t>APPT 1172 ETG 2 TOUR L</t>
  </si>
  <si>
    <t>RUE DE CAMBRAI</t>
  </si>
  <si>
    <t>000000801549</t>
  </si>
  <si>
    <t>2680499396047</t>
  </si>
  <si>
    <t>CHEZ GOMES TAVARES</t>
  </si>
  <si>
    <t>RUE GUILLAUME APOLLINAIRE</t>
  </si>
  <si>
    <t>000000801550</t>
  </si>
  <si>
    <t>2660499395041</t>
  </si>
  <si>
    <t>RUE CHARLES NODIER</t>
  </si>
  <si>
    <t>41</t>
  </si>
  <si>
    <t>LE PRE SAINT GERVAIS</t>
  </si>
  <si>
    <t>93310</t>
  </si>
  <si>
    <t>000000801551</t>
  </si>
  <si>
    <t>2660699341161</t>
  </si>
  <si>
    <t>BAT M APT D65</t>
  </si>
  <si>
    <t>CITE DU NORD</t>
  </si>
  <si>
    <t>000000801552</t>
  </si>
  <si>
    <t>2610599396035</t>
  </si>
  <si>
    <t>RDC PTE 801</t>
  </si>
  <si>
    <t>ALLEE DE LA SAMBRE</t>
  </si>
  <si>
    <t>000000801553</t>
  </si>
  <si>
    <t>MARIA DE LOURDES</t>
  </si>
  <si>
    <t>VAZ</t>
  </si>
  <si>
    <t>2720199396012</t>
  </si>
  <si>
    <t>RUE DE L EGLISE</t>
  </si>
  <si>
    <t>FRANCONVILLE</t>
  </si>
  <si>
    <t>95130</t>
  </si>
  <si>
    <t>000000801554</t>
  </si>
  <si>
    <t>2560199382423</t>
  </si>
  <si>
    <t>ETG 4 GAUCHE</t>
  </si>
  <si>
    <t>103</t>
  </si>
  <si>
    <t>000000801555</t>
  </si>
  <si>
    <t>2570999220046</t>
  </si>
  <si>
    <t>RUE DU FAUBOURG DU TEMPLE</t>
  </si>
  <si>
    <t>87</t>
  </si>
  <si>
    <t>000000801556</t>
  </si>
  <si>
    <t>2691299235036</t>
  </si>
  <si>
    <t>LOG 0063</t>
  </si>
  <si>
    <t>RUE CHARLES GOUPPY</t>
  </si>
  <si>
    <t>000000801557</t>
  </si>
  <si>
    <t>HADFI</t>
  </si>
  <si>
    <t>2640875050035</t>
  </si>
  <si>
    <t>LOGEMENT 56</t>
  </si>
  <si>
    <t>RUE JULES MICHELET</t>
  </si>
  <si>
    <t>000000801559</t>
  </si>
  <si>
    <t>2800899336012</t>
  </si>
  <si>
    <t>7 ETA APT 20</t>
  </si>
  <si>
    <t>BD KELLERMANN</t>
  </si>
  <si>
    <t>000000801561</t>
  </si>
  <si>
    <t>IDE</t>
  </si>
  <si>
    <t>2620499208243</t>
  </si>
  <si>
    <t>AVENUE GASTON MONMOUSSEAU</t>
  </si>
  <si>
    <t>000000801562</t>
  </si>
  <si>
    <t>2570899410133</t>
  </si>
  <si>
    <t>CHEZ MR CHERY RAMON</t>
  </si>
  <si>
    <t>RUE MAURICE RAVEL</t>
  </si>
  <si>
    <t>SAINT ANDRE LES VERGERS</t>
  </si>
  <si>
    <t>10120</t>
  </si>
  <si>
    <t>000000801563</t>
  </si>
  <si>
    <t>SELVAVINAYAGAM</t>
  </si>
  <si>
    <t>1740199235056</t>
  </si>
  <si>
    <t>ALLEE DE L ORME SEUL</t>
  </si>
  <si>
    <t>000000801564</t>
  </si>
  <si>
    <t>2621199235092</t>
  </si>
  <si>
    <t>42</t>
  </si>
  <si>
    <t>000000801565</t>
  </si>
  <si>
    <t>2680699235025</t>
  </si>
  <si>
    <t>BATIMENT A</t>
  </si>
  <si>
    <t>RUE DES BOUTONS D OR</t>
  </si>
  <si>
    <t>ROISSY EN BRIE</t>
  </si>
  <si>
    <t>77680</t>
  </si>
  <si>
    <t>000000801566</t>
  </si>
  <si>
    <t>2642099335262</t>
  </si>
  <si>
    <t>RUE DES GROS GRES</t>
  </si>
  <si>
    <t>202</t>
  </si>
  <si>
    <t>000000801567</t>
  </si>
  <si>
    <t>2530699326678</t>
  </si>
  <si>
    <t>BAT 02 ESC 02</t>
  </si>
  <si>
    <t>BD DE LA CHAPELLE</t>
  </si>
  <si>
    <t>104</t>
  </si>
  <si>
    <t>000000801569</t>
  </si>
  <si>
    <t>2531199326680</t>
  </si>
  <si>
    <t>RUE SAINT BLAISE</t>
  </si>
  <si>
    <t>000000801570</t>
  </si>
  <si>
    <t>RAFIKA</t>
  </si>
  <si>
    <t>2610999351323</t>
  </si>
  <si>
    <t>RUE DU LANDY</t>
  </si>
  <si>
    <t>000000801571</t>
  </si>
  <si>
    <t>2701299396030</t>
  </si>
  <si>
    <t>000000801572</t>
  </si>
  <si>
    <t>1560899351979</t>
  </si>
  <si>
    <t>RUE JACQUES</t>
  </si>
  <si>
    <t>000000801573</t>
  </si>
  <si>
    <t>2600699410098</t>
  </si>
  <si>
    <t>APPT 40</t>
  </si>
  <si>
    <t>AVENUE JOLIOT CURIE</t>
  </si>
  <si>
    <t>000000801574</t>
  </si>
  <si>
    <t>2570999234390</t>
  </si>
  <si>
    <t>Cambodge</t>
  </si>
  <si>
    <t>LGT 2016 CHEZ MME MA</t>
  </si>
  <si>
    <t>RUE DU GENERAL BRUNET</t>
  </si>
  <si>
    <t>000000801575</t>
  </si>
  <si>
    <t>ASEERVATHAM</t>
  </si>
  <si>
    <t>1620199235064</t>
  </si>
  <si>
    <t>ESC A RCL2</t>
  </si>
  <si>
    <t>AVENUE HENRI BARBUSSE</t>
  </si>
  <si>
    <t>000000801578</t>
  </si>
  <si>
    <t>2580399341419</t>
  </si>
  <si>
    <t>000000801579</t>
  </si>
  <si>
    <t>MILOSAVLJEVIC</t>
  </si>
  <si>
    <t>2570299121152</t>
  </si>
  <si>
    <t>000000801580</t>
  </si>
  <si>
    <t>MINTE</t>
  </si>
  <si>
    <t>2670699341119</t>
  </si>
  <si>
    <t>RUE DE L EVANGILE</t>
  </si>
  <si>
    <t>000000801581</t>
  </si>
  <si>
    <t>2750899338040</t>
  </si>
  <si>
    <t>Niger</t>
  </si>
  <si>
    <t>RUE PIERRE LAROUSSE</t>
  </si>
  <si>
    <t>000000801583</t>
  </si>
  <si>
    <t>2701299304032</t>
  </si>
  <si>
    <t>BOULEVARD BARBES</t>
  </si>
  <si>
    <t>000000801584</t>
  </si>
  <si>
    <t>1581199235117</t>
  </si>
  <si>
    <t>RUE CLAUDE CHAHU</t>
  </si>
  <si>
    <t>000000801585</t>
  </si>
  <si>
    <t>YROPPE</t>
  </si>
  <si>
    <t>2670999410076</t>
  </si>
  <si>
    <t>APT 29 ET 2</t>
  </si>
  <si>
    <t>RUE DENIS PAPIN</t>
  </si>
  <si>
    <t>000000801586</t>
  </si>
  <si>
    <t>1690699235030</t>
  </si>
  <si>
    <t>VOIE D ATHIS</t>
  </si>
  <si>
    <t>000000801587</t>
  </si>
  <si>
    <t>MARIA ASCENSAO</t>
  </si>
  <si>
    <t>LANDIM CORREIA MARQUES PEREIRA</t>
  </si>
  <si>
    <t>2730699396009</t>
  </si>
  <si>
    <t>LOGEMENT 200</t>
  </si>
  <si>
    <t>ALLEE HILSZ</t>
  </si>
  <si>
    <t>SEVRAN</t>
  </si>
  <si>
    <t>93270</t>
  </si>
  <si>
    <t>000000801588</t>
  </si>
  <si>
    <t>LOUISE</t>
  </si>
  <si>
    <t>2520199410188</t>
  </si>
  <si>
    <t>AVENUE THIERS</t>
  </si>
  <si>
    <t>000000801589</t>
  </si>
  <si>
    <t>PINHEIRO FERRAZ</t>
  </si>
  <si>
    <t>1660699039069</t>
  </si>
  <si>
    <t>PLACE PABLO PICASSO</t>
  </si>
  <si>
    <t>000000801590</t>
  </si>
  <si>
    <t>2600399410094</t>
  </si>
  <si>
    <t>ALLEE DE CHATEAUBRIAND</t>
  </si>
  <si>
    <t>000000801591</t>
  </si>
  <si>
    <t>2710699235041</t>
  </si>
  <si>
    <t>BOULEVARD JULES FERRY</t>
  </si>
  <si>
    <t>65</t>
  </si>
  <si>
    <t>000000801592</t>
  </si>
  <si>
    <t>2670899410058</t>
  </si>
  <si>
    <t>000000801593</t>
  </si>
  <si>
    <t>2671199639081</t>
  </si>
  <si>
    <t>RUE MAURICE BERNARD</t>
  </si>
  <si>
    <t>000000801594</t>
  </si>
  <si>
    <t>1610799039558</t>
  </si>
  <si>
    <t>RUE DES CASTORS</t>
  </si>
  <si>
    <t>CHAMPIGNY SUR MARNE</t>
  </si>
  <si>
    <t>94500</t>
  </si>
  <si>
    <t>000000801595</t>
  </si>
  <si>
    <t>2841199329004</t>
  </si>
  <si>
    <t>ALLEE PAUL PAIN LEVE</t>
  </si>
  <si>
    <t>000000801596</t>
  </si>
  <si>
    <t>MARIA TEREZA</t>
  </si>
  <si>
    <t>2761099396021</t>
  </si>
  <si>
    <t>RDC D</t>
  </si>
  <si>
    <t>PLACE GUYNEMER</t>
  </si>
  <si>
    <t>000000801597</t>
  </si>
  <si>
    <t>2550799354783</t>
  </si>
  <si>
    <t>BT H2 ESC 03</t>
  </si>
  <si>
    <t>BOULEVARD BOIS LE PRETRE</t>
  </si>
  <si>
    <t>000000801598</t>
  </si>
  <si>
    <t>2710395210095</t>
  </si>
  <si>
    <t>RUE JEAN MERMOZ</t>
  </si>
  <si>
    <t>SOISY SOUS MONTMORENCY</t>
  </si>
  <si>
    <t>95230</t>
  </si>
  <si>
    <t>000000801599</t>
  </si>
  <si>
    <t>2710599235023</t>
  </si>
  <si>
    <t>000000801600</t>
  </si>
  <si>
    <t>2662099335293</t>
  </si>
  <si>
    <t>BAT 01 ESC B</t>
  </si>
  <si>
    <t>RUE PAUL LAURENT</t>
  </si>
  <si>
    <t>000000801601</t>
  </si>
  <si>
    <t>1621099335095</t>
  </si>
  <si>
    <t>RUE PRAIRIAL</t>
  </si>
  <si>
    <t>000000801603</t>
  </si>
  <si>
    <t>SOKHONA</t>
  </si>
  <si>
    <t>2622099336009</t>
  </si>
  <si>
    <t>RUE DUMAS</t>
  </si>
  <si>
    <t>000000801604</t>
  </si>
  <si>
    <t>DIENABA</t>
  </si>
  <si>
    <t>2630899341185</t>
  </si>
  <si>
    <t>BAT F ESC 22 APT N 0380</t>
  </si>
  <si>
    <t>CITE DE L ETOILE</t>
  </si>
  <si>
    <t>380</t>
  </si>
  <si>
    <t>000000801605</t>
  </si>
  <si>
    <t>SOUSA AMARAL</t>
  </si>
  <si>
    <t>2750199139423</t>
  </si>
  <si>
    <t>RUE PIERRE BROSSOLETTE</t>
  </si>
  <si>
    <t>37</t>
  </si>
  <si>
    <t>000000801606</t>
  </si>
  <si>
    <t>2570199121177</t>
  </si>
  <si>
    <t>Macédoine</t>
  </si>
  <si>
    <t>AVENUE DE LA DHUYS</t>
  </si>
  <si>
    <t>136</t>
  </si>
  <si>
    <t>000000801608</t>
  </si>
  <si>
    <t>MAMADOU LAMINE</t>
  </si>
  <si>
    <t>1570799341227</t>
  </si>
  <si>
    <t>RESIDENCE SOUNDIATA APPT 1421</t>
  </si>
  <si>
    <t>RUE DES FAUVELLES</t>
  </si>
  <si>
    <t>111</t>
  </si>
  <si>
    <t>000000801609</t>
  </si>
  <si>
    <t>2611199396042</t>
  </si>
  <si>
    <t>BLD JEAN MERMOZ</t>
  </si>
  <si>
    <t>79</t>
  </si>
  <si>
    <t>000000801611</t>
  </si>
  <si>
    <t>1530499235071</t>
  </si>
  <si>
    <t>RUE DE LA FONTAINE AU ROI</t>
  </si>
  <si>
    <t>000000801613</t>
  </si>
  <si>
    <t>VERA</t>
  </si>
  <si>
    <t>TOSIC</t>
  </si>
  <si>
    <t>2551199121474</t>
  </si>
  <si>
    <t>RUE LUCIEN SAMPAIX</t>
  </si>
  <si>
    <t>000000801614</t>
  </si>
  <si>
    <t>1615099335319</t>
  </si>
  <si>
    <t>FOYER SONACOTRA BP 219</t>
  </si>
  <si>
    <t>000000801615</t>
  </si>
  <si>
    <t>2565099335879</t>
  </si>
  <si>
    <t>RUE PELLEPORT</t>
  </si>
  <si>
    <t>88</t>
  </si>
  <si>
    <t>000000801616</t>
  </si>
  <si>
    <t>1670399304035</t>
  </si>
  <si>
    <t>TH7 PORTE 7114</t>
  </si>
  <si>
    <t>RUE DE LA CAPSULERIE</t>
  </si>
  <si>
    <t>000000801617</t>
  </si>
  <si>
    <t>2690599235034</t>
  </si>
  <si>
    <t>RUE HENRI FOURNIER</t>
  </si>
  <si>
    <t>58</t>
  </si>
  <si>
    <t>000000801618</t>
  </si>
  <si>
    <t>1720199235069</t>
  </si>
  <si>
    <t>BOULEVARD ANATOLE FRANCE</t>
  </si>
  <si>
    <t>242</t>
  </si>
  <si>
    <t>000000801619</t>
  </si>
  <si>
    <t>2630399396076</t>
  </si>
  <si>
    <t>RUE COURLIS</t>
  </si>
  <si>
    <t>000000801620</t>
  </si>
  <si>
    <t>2751099235011</t>
  </si>
  <si>
    <t>ROUTE D'ARMENTIERES</t>
  </si>
  <si>
    <t>77440</t>
  </si>
  <si>
    <t>ISLES LES MELDEUSES</t>
  </si>
  <si>
    <t>000000801621</t>
  </si>
  <si>
    <t>2602099335295</t>
  </si>
  <si>
    <t>LGT 321</t>
  </si>
  <si>
    <t>AV DE LA DIVISION LECLERC</t>
  </si>
  <si>
    <t>94450</t>
  </si>
  <si>
    <t>LIMEIL BREVANNES</t>
  </si>
  <si>
    <t>000000801622</t>
  </si>
  <si>
    <t>WONG TONG CHUNG</t>
  </si>
  <si>
    <t>2710899390104</t>
  </si>
  <si>
    <t>IB LOT 303</t>
  </si>
  <si>
    <t>RUE DES FILLETTES</t>
  </si>
  <si>
    <t>70</t>
  </si>
  <si>
    <t>000000802637</t>
  </si>
  <si>
    <t>2800199118006</t>
  </si>
  <si>
    <t>Bosnie-Herzégovine</t>
  </si>
  <si>
    <t>AVENUE LAVOISIER</t>
  </si>
  <si>
    <t>MITRY MORY</t>
  </si>
  <si>
    <t>77290</t>
  </si>
  <si>
    <t>000000802664</t>
  </si>
  <si>
    <t>RAJESWARAN</t>
  </si>
  <si>
    <t>THAMBIAIAH</t>
  </si>
  <si>
    <t>1630699235108</t>
  </si>
  <si>
    <t>RESIDENCE MARCEL CACHIN</t>
  </si>
  <si>
    <t>RUE DES BOIS DE GROSLAY</t>
  </si>
  <si>
    <t>000000802665</t>
  </si>
  <si>
    <t>GANAGESWARY</t>
  </si>
  <si>
    <t>2611299235120</t>
  </si>
  <si>
    <t>BAT 2BIS 4 ETG PTE 15</t>
  </si>
  <si>
    <t>RUE DE LA REPUBLIQUE</t>
  </si>
  <si>
    <t>000000802694</t>
  </si>
  <si>
    <t>RADIC</t>
  </si>
  <si>
    <t>2730199121112</t>
  </si>
  <si>
    <t>CHEZ MR OUDERIJA MATE</t>
  </si>
  <si>
    <t>000000802706</t>
  </si>
  <si>
    <t>2520299410174</t>
  </si>
  <si>
    <t>LOGT 116</t>
  </si>
  <si>
    <t>ALLEE DES PERCE NEIGE</t>
  </si>
  <si>
    <t>000000803294</t>
  </si>
  <si>
    <t>2791099396036</t>
  </si>
  <si>
    <t>3 EF</t>
  </si>
  <si>
    <t>000000803298</t>
  </si>
  <si>
    <t>2682099397233</t>
  </si>
  <si>
    <t>BAT 2 ESC G ETG 00 PTE 1</t>
  </si>
  <si>
    <t>ALLEE LA BRUYERE</t>
  </si>
  <si>
    <t>000000803652</t>
  </si>
  <si>
    <t>ALKASSIM</t>
  </si>
  <si>
    <t>1612099335510</t>
  </si>
  <si>
    <t>RESIDENCE COALLIA BOITE 101</t>
  </si>
  <si>
    <t>000000803662</t>
  </si>
  <si>
    <t>2640799341134</t>
  </si>
  <si>
    <t>VILLA FREDERIC MISTRAL</t>
  </si>
  <si>
    <t>000000804371</t>
  </si>
  <si>
    <t>BRICE</t>
  </si>
  <si>
    <t>EL GTEBI</t>
  </si>
  <si>
    <t>1831299350196</t>
  </si>
  <si>
    <t>RUE MARIE DUBOIS</t>
  </si>
  <si>
    <t>000000805072</t>
  </si>
  <si>
    <t>1780199392013</t>
  </si>
  <si>
    <t>CHEZ MR MENDY JOUEL</t>
  </si>
  <si>
    <t>000000805383</t>
  </si>
  <si>
    <t>2611099235040</t>
  </si>
  <si>
    <t>RUE DE LA LIBERTE</t>
  </si>
  <si>
    <t>000000805850</t>
  </si>
  <si>
    <t>1770199304006</t>
  </si>
  <si>
    <t>CHEZ MR TUNKARA FODAYE</t>
  </si>
  <si>
    <t>000000806266</t>
  </si>
  <si>
    <t>1522099335610</t>
  </si>
  <si>
    <t>CHEZ M FOFANA BOUBOU</t>
  </si>
  <si>
    <t>RUE BOURGON</t>
  </si>
  <si>
    <t>000000807303</t>
  </si>
  <si>
    <t>2700499121083</t>
  </si>
  <si>
    <t>AV DU DR ROSENFELD</t>
  </si>
  <si>
    <t>107</t>
  </si>
  <si>
    <t>000000807518</t>
  </si>
  <si>
    <t>MARIAMA DJELO</t>
  </si>
  <si>
    <t>2820399330046</t>
  </si>
  <si>
    <t>CHEZ MR LY SULEIMANE</t>
  </si>
  <si>
    <t>GARGES LES CONESSE</t>
  </si>
  <si>
    <t>000000812253</t>
  </si>
  <si>
    <t>CAMILA</t>
  </si>
  <si>
    <t>JOVANOVIC</t>
  </si>
  <si>
    <t>2640799121105</t>
  </si>
  <si>
    <t>ALLEE ANDREA</t>
  </si>
  <si>
    <t>000000812404</t>
  </si>
  <si>
    <t>DANSO</t>
  </si>
  <si>
    <t>2750199304033</t>
  </si>
  <si>
    <t>RUE DES RIGOLES</t>
  </si>
  <si>
    <t>000000813040</t>
  </si>
  <si>
    <t>ABDOULAY</t>
  </si>
  <si>
    <t>BATCHILLY</t>
  </si>
  <si>
    <t>1900199304036</t>
  </si>
  <si>
    <t>RUE MARTIN BERNARD</t>
  </si>
  <si>
    <t>000000813283</t>
  </si>
  <si>
    <t>1712099336096</t>
  </si>
  <si>
    <t>CHEZ MR COULIBALY SEIDI</t>
  </si>
  <si>
    <t>RUE DE L UION</t>
  </si>
  <si>
    <t>000000814627</t>
  </si>
  <si>
    <t>JAHID</t>
  </si>
  <si>
    <t>1780399350533</t>
  </si>
  <si>
    <t>APPARTEMENT 98</t>
  </si>
  <si>
    <t>RUE LEON BLUM</t>
  </si>
  <si>
    <t>RIS ORANGIS</t>
  </si>
  <si>
    <t>91130</t>
  </si>
  <si>
    <t>000000814664</t>
  </si>
  <si>
    <t>CHEICKNE</t>
  </si>
  <si>
    <t>1800599335104</t>
  </si>
  <si>
    <t>000000814675</t>
  </si>
  <si>
    <t>TIRERA</t>
  </si>
  <si>
    <t>1652099335988</t>
  </si>
  <si>
    <t>PORTE 0011</t>
  </si>
  <si>
    <t>RUE SAINT GERMAIN</t>
  </si>
  <si>
    <t>000000814681</t>
  </si>
  <si>
    <t>1710199326188</t>
  </si>
  <si>
    <t>CHAMBRE 34</t>
  </si>
  <si>
    <t>RUE DE CHARONNE</t>
  </si>
  <si>
    <t>000000814720</t>
  </si>
  <si>
    <t>1760499335037</t>
  </si>
  <si>
    <t>RUE RAMPON</t>
  </si>
  <si>
    <t>000000814728</t>
  </si>
  <si>
    <t>1710999335090</t>
  </si>
  <si>
    <t>AEP MONTPARNASSE RENCONTRES</t>
  </si>
  <si>
    <t>BOULEVARD MONTPARNASSE</t>
  </si>
  <si>
    <t>000000816587</t>
  </si>
  <si>
    <t>1540299335384</t>
  </si>
  <si>
    <t>CHEZ MR TRAORE NAMADY</t>
  </si>
  <si>
    <t>PRO DU GUE</t>
  </si>
  <si>
    <t>TORCY</t>
  </si>
  <si>
    <t>77200</t>
  </si>
  <si>
    <t>000000817517</t>
  </si>
  <si>
    <t>2641199246003</t>
  </si>
  <si>
    <t>Bangladesh</t>
  </si>
  <si>
    <t>46</t>
  </si>
  <si>
    <t>000000818356</t>
  </si>
  <si>
    <t>MODOU</t>
  </si>
  <si>
    <t>1771099341114</t>
  </si>
  <si>
    <t>RUE DES CHAUFOURNIERS</t>
  </si>
  <si>
    <t>32</t>
  </si>
  <si>
    <t>000000819670</t>
  </si>
  <si>
    <t>CISSOKHO</t>
  </si>
  <si>
    <t>1820899341108</t>
  </si>
  <si>
    <t>BAT E</t>
  </si>
  <si>
    <t>AV JEAN LEBAS</t>
  </si>
  <si>
    <t>000000819800</t>
  </si>
  <si>
    <t>EDNA SUZETH</t>
  </si>
  <si>
    <t>CARDOSO VIEIRA</t>
  </si>
  <si>
    <t>2810399396015</t>
  </si>
  <si>
    <t>AVENUE ANATOLE FRANCE</t>
  </si>
  <si>
    <t>000000819949</t>
  </si>
  <si>
    <t>AMUTHARANI</t>
  </si>
  <si>
    <t>ARUMUGAM</t>
  </si>
  <si>
    <t>2780399235066</t>
  </si>
  <si>
    <t>000000823072</t>
  </si>
  <si>
    <t>MESSAOUDA</t>
  </si>
  <si>
    <t>BENZIDOUR</t>
  </si>
  <si>
    <t>2630599354049</t>
  </si>
  <si>
    <t>APPT 537 BAT C</t>
  </si>
  <si>
    <t>RUE FERNAND PENA</t>
  </si>
  <si>
    <t>000000825120</t>
  </si>
  <si>
    <t>1730199341228</t>
  </si>
  <si>
    <t>RUE DES CHANTIERS</t>
  </si>
  <si>
    <t>000000826683</t>
  </si>
  <si>
    <t>1712099335647</t>
  </si>
  <si>
    <t>RUE CARNOT</t>
  </si>
  <si>
    <t>36</t>
  </si>
  <si>
    <t>LE PRE ST GERVAIS</t>
  </si>
  <si>
    <t>000000826876</t>
  </si>
  <si>
    <t>PUSHPAWATHY</t>
  </si>
  <si>
    <t>KIRUBAKARAN</t>
  </si>
  <si>
    <t>2650399235097</t>
  </si>
  <si>
    <t>RUE JULES GRIVELET</t>
  </si>
  <si>
    <t>000000828288</t>
  </si>
  <si>
    <t>JEAN LUCNER</t>
  </si>
  <si>
    <t>1711199410052</t>
  </si>
  <si>
    <t>000000828342</t>
  </si>
  <si>
    <t>DIANGOU</t>
  </si>
  <si>
    <t>SIMAKA</t>
  </si>
  <si>
    <t>2882099335023</t>
  </si>
  <si>
    <t>CHEZ MME SINAKA NIAME</t>
  </si>
  <si>
    <t>000000828347</t>
  </si>
  <si>
    <t>KADIATOU</t>
  </si>
  <si>
    <t>2662099335233</t>
  </si>
  <si>
    <t>RUE NATIONALE</t>
  </si>
  <si>
    <t>000000828474</t>
  </si>
  <si>
    <t>2881199396037</t>
  </si>
  <si>
    <t>2 ETG APT 18</t>
  </si>
  <si>
    <t>BOULEVARD MICHELET</t>
  </si>
  <si>
    <t>000000829335</t>
  </si>
  <si>
    <t>2650199410096</t>
  </si>
  <si>
    <t>PORTE 2</t>
  </si>
  <si>
    <t>PLACE MAILLOL</t>
  </si>
  <si>
    <t>000000833329</t>
  </si>
  <si>
    <t>2520199341723</t>
  </si>
  <si>
    <t>SQUARE GERARD PHILIPE</t>
  </si>
  <si>
    <t>000000833413</t>
  </si>
  <si>
    <t>2730199235017</t>
  </si>
  <si>
    <t>RUE DES CAMELIAS</t>
  </si>
  <si>
    <t>000000833426</t>
  </si>
  <si>
    <t>1551299392003</t>
  </si>
  <si>
    <t>Guinée-Bissau</t>
  </si>
  <si>
    <t>ESC 01 ETG 5 PT 014</t>
  </si>
  <si>
    <t>RUE SCHUBERT</t>
  </si>
  <si>
    <t>000000833432</t>
  </si>
  <si>
    <t>2610699341232</t>
  </si>
  <si>
    <t>RUE BOUCRY</t>
  </si>
  <si>
    <t>000000833441</t>
  </si>
  <si>
    <t>1720999220013</t>
  </si>
  <si>
    <t>RUE LUCIEN VOILIN</t>
  </si>
  <si>
    <t>PUTEAUX</t>
  </si>
  <si>
    <t>92800</t>
  </si>
  <si>
    <t>000000833442</t>
  </si>
  <si>
    <t>MARIA LUCIA PERA</t>
  </si>
  <si>
    <t>2601199039544</t>
  </si>
  <si>
    <t>5 ETG T220 ESC B1</t>
  </si>
  <si>
    <t>AVENUE ROGER SALENGRO</t>
  </si>
  <si>
    <t>1663</t>
  </si>
  <si>
    <t>92370</t>
  </si>
  <si>
    <t>CHAVILLE</t>
  </si>
  <si>
    <t>000000833509</t>
  </si>
  <si>
    <t>BELONY</t>
  </si>
  <si>
    <t>CALIXTE</t>
  </si>
  <si>
    <t>1760899410056</t>
  </si>
  <si>
    <t>RUE D ESTIENNE</t>
  </si>
  <si>
    <t>000000834039</t>
  </si>
  <si>
    <t>WANDAN JULIETTE</t>
  </si>
  <si>
    <t>2720599326194</t>
  </si>
  <si>
    <t>CHEZ KOUAO EDDJWARD</t>
  </si>
  <si>
    <t>RUE DES CAPUCINES</t>
  </si>
  <si>
    <t>000000835844</t>
  </si>
  <si>
    <t>1712099335584</t>
  </si>
  <si>
    <t>BAT 3F ETG 1 APT 375</t>
  </si>
  <si>
    <t>QUAI DU PORT DE CRETEIL</t>
  </si>
  <si>
    <t>SAINT MAUR DES FOSSES</t>
  </si>
  <si>
    <t>94100</t>
  </si>
  <si>
    <t>000000835855</t>
  </si>
  <si>
    <t>1821292004016</t>
  </si>
  <si>
    <t>ETG 11 APT 178</t>
  </si>
  <si>
    <t>000000835861</t>
  </si>
  <si>
    <t>2730699111046</t>
  </si>
  <si>
    <t>Bulgarie</t>
  </si>
  <si>
    <t>94320</t>
  </si>
  <si>
    <t>THIAIS</t>
  </si>
  <si>
    <t>000000835868</t>
  </si>
  <si>
    <t>1752099335068</t>
  </si>
  <si>
    <t>BOITE 114B-RESIDENCE ADEF</t>
  </si>
  <si>
    <t>RUE PAUL HOCHART</t>
  </si>
  <si>
    <t>L HAY LES ROSES</t>
  </si>
  <si>
    <t>94240</t>
  </si>
  <si>
    <t>000000835873</t>
  </si>
  <si>
    <t>1810699410054</t>
  </si>
  <si>
    <t>ALLEE DES EGLANTINES</t>
  </si>
  <si>
    <t>FONTENAY AUX ROSES</t>
  </si>
  <si>
    <t>92260</t>
  </si>
  <si>
    <t>000000835877</t>
  </si>
  <si>
    <t>2670699416091</t>
  </si>
  <si>
    <t>Brésil</t>
  </si>
  <si>
    <t>ZAC PETITE BRETAGNE</t>
  </si>
  <si>
    <t>PLACE DELATTRE DE TASSIGNY</t>
  </si>
  <si>
    <t>CHEVILLY LA RUE</t>
  </si>
  <si>
    <t>94550</t>
  </si>
  <si>
    <t>000000835881</t>
  </si>
  <si>
    <t>1612099335234</t>
  </si>
  <si>
    <t>CHAMBRE A 812</t>
  </si>
  <si>
    <t>RUE DE LA PROCESSION</t>
  </si>
  <si>
    <t>000000835885</t>
  </si>
  <si>
    <t>BOUZAR</t>
  </si>
  <si>
    <t>2651275115316</t>
  </si>
  <si>
    <t>BATIMENT 10 3EME ETAGE PORTE 284</t>
  </si>
  <si>
    <t>DIX ARPENTS BRUNS</t>
  </si>
  <si>
    <t>ERAGNY SUR OISE</t>
  </si>
  <si>
    <t>95610</t>
  </si>
  <si>
    <t>000000835904</t>
  </si>
  <si>
    <t>1680159220002</t>
  </si>
  <si>
    <t>CHEZ DUPUY FRANCOISE</t>
  </si>
  <si>
    <t>RUE RIQUET</t>
  </si>
  <si>
    <t>BAT D APPART 137 BTS 5</t>
  </si>
  <si>
    <t>000000835927</t>
  </si>
  <si>
    <t>AOUDIA</t>
  </si>
  <si>
    <t>1720699354030</t>
  </si>
  <si>
    <t>RUE DES EPINETTES</t>
  </si>
  <si>
    <t>000000836628</t>
  </si>
  <si>
    <t>1730199335219</t>
  </si>
  <si>
    <t>300</t>
  </si>
  <si>
    <t>CHEVILLY LARUE</t>
  </si>
  <si>
    <t>000000836682</t>
  </si>
  <si>
    <t>EL HACHEM</t>
  </si>
  <si>
    <t>ALAYOUD</t>
  </si>
  <si>
    <t>1821299350710</t>
  </si>
  <si>
    <t>000000837377</t>
  </si>
  <si>
    <t>2640599330056</t>
  </si>
  <si>
    <t>AV ANATOLE FRANCE</t>
  </si>
  <si>
    <t>000000837532</t>
  </si>
  <si>
    <t>LUTUMBALU MANKADI</t>
  </si>
  <si>
    <t>1631099395040</t>
  </si>
  <si>
    <t>CHEZ MR KUTAMONA RICKY</t>
  </si>
  <si>
    <t>SQUARE DE L HORLOGE</t>
  </si>
  <si>
    <t>000000838381</t>
  </si>
  <si>
    <t>GORDANA</t>
  </si>
  <si>
    <t>NESKOVIC</t>
  </si>
  <si>
    <t>2550399121446</t>
  </si>
  <si>
    <t>RUE SALVADOR ALLENDE</t>
  </si>
  <si>
    <t>000000839032</t>
  </si>
  <si>
    <t>GUERLANDE</t>
  </si>
  <si>
    <t>2700799410034</t>
  </si>
  <si>
    <t>RESIDENCE DUCLOS BTE 173</t>
  </si>
  <si>
    <t>RUE JEAN JAURES</t>
  </si>
  <si>
    <t>184</t>
  </si>
  <si>
    <t>000000839066</t>
  </si>
  <si>
    <t>MARIA MANUELA</t>
  </si>
  <si>
    <t>BATISTA FERREIRA</t>
  </si>
  <si>
    <t>2660499639350</t>
  </si>
  <si>
    <t>GEORGES REMOND</t>
  </si>
  <si>
    <t>000000839115</t>
  </si>
  <si>
    <t>1811099335033</t>
  </si>
  <si>
    <t>L 0186</t>
  </si>
  <si>
    <t>RUE ARTHUR FONTAINE</t>
  </si>
  <si>
    <t>000000840496</t>
  </si>
  <si>
    <t>ASSAMELAN MONIQUE</t>
  </si>
  <si>
    <t>PORTEJOIE</t>
  </si>
  <si>
    <t>2590199326476</t>
  </si>
  <si>
    <t>APT 12</t>
  </si>
  <si>
    <t>L ILE SAINT DENIS</t>
  </si>
  <si>
    <t>000000840684</t>
  </si>
  <si>
    <t>EDEL</t>
  </si>
  <si>
    <t>OCCEAN</t>
  </si>
  <si>
    <t>1830299410074</t>
  </si>
  <si>
    <t>CHEZ M NELSON JEAN LUCNER</t>
  </si>
  <si>
    <t>000000840815</t>
  </si>
  <si>
    <t>1700699335151</t>
  </si>
  <si>
    <t>CHEZ DRAME LADJI</t>
  </si>
  <si>
    <t>000000841360</t>
  </si>
  <si>
    <t>LOUNIS</t>
  </si>
  <si>
    <t>DJENNAD BOUZAR</t>
  </si>
  <si>
    <t>1960595210249</t>
  </si>
  <si>
    <t>3E A284</t>
  </si>
  <si>
    <t>LES DIX ARPENTS BRUNS</t>
  </si>
  <si>
    <t>000000842169</t>
  </si>
  <si>
    <t>JASON</t>
  </si>
  <si>
    <t>1851193031067</t>
  </si>
  <si>
    <t>3E A284 CHEZ MLLE BOUZAR</t>
  </si>
  <si>
    <t>000000842680</t>
  </si>
  <si>
    <t>SENY</t>
  </si>
  <si>
    <t>HENRI</t>
  </si>
  <si>
    <t>1690699410084</t>
  </si>
  <si>
    <t>RUE DES LOUVRES</t>
  </si>
  <si>
    <t>000000843079</t>
  </si>
  <si>
    <t>1740199335196</t>
  </si>
  <si>
    <t>BAT 2 ETG 3 CH 304</t>
  </si>
  <si>
    <t>131 RUE PAUL HOCHARD</t>
  </si>
  <si>
    <t>000000843745</t>
  </si>
  <si>
    <t>BOUNA LIMA</t>
  </si>
  <si>
    <t>SARAMBOUNOU</t>
  </si>
  <si>
    <t>1722099335651</t>
  </si>
  <si>
    <t>HALL R PTE 355</t>
  </si>
  <si>
    <t>RUE MARCADET</t>
  </si>
  <si>
    <t>247</t>
  </si>
  <si>
    <t>000000844845</t>
  </si>
  <si>
    <t>N DIAYE</t>
  </si>
  <si>
    <t>2790199335024</t>
  </si>
  <si>
    <t>RUE REBEVAL</t>
  </si>
  <si>
    <t>000000845406</t>
  </si>
  <si>
    <t>2750999121127</t>
  </si>
  <si>
    <t>BAT A DROITE ETG 2</t>
  </si>
  <si>
    <t>AVENUE JEAN LOLIVE</t>
  </si>
  <si>
    <t>171</t>
  </si>
  <si>
    <t>000000846353</t>
  </si>
  <si>
    <t>JILDA</t>
  </si>
  <si>
    <t>JEANTY</t>
  </si>
  <si>
    <t>2630199410126</t>
  </si>
  <si>
    <t>LOG 53 CHEZ MR ANTOINE KESNEL</t>
  </si>
  <si>
    <t>RUE ANDRE KARMAN</t>
  </si>
  <si>
    <t>000000847676</t>
  </si>
  <si>
    <t>SENIBA</t>
  </si>
  <si>
    <t>1651199341235</t>
  </si>
  <si>
    <t>CHEZ M DIABY ISMAILA</t>
  </si>
  <si>
    <t>RUE EUGENE FOURNIERE</t>
  </si>
  <si>
    <t>000000851031</t>
  </si>
  <si>
    <t>MARIE GLAUTIDE</t>
  </si>
  <si>
    <t>LUCIEN</t>
  </si>
  <si>
    <t>2750399410122</t>
  </si>
  <si>
    <t>RUE DE LA REVOLUTION</t>
  </si>
  <si>
    <t>000000851396</t>
  </si>
  <si>
    <t>LUTOMA</t>
  </si>
  <si>
    <t>2651099312115</t>
  </si>
  <si>
    <t>RESIDENCE LES COTTAGES 1</t>
  </si>
  <si>
    <t>ALLEE DES LIEVRES</t>
  </si>
  <si>
    <t>NANDY</t>
  </si>
  <si>
    <t>77176</t>
  </si>
  <si>
    <t>000000851418</t>
  </si>
  <si>
    <t>2590699220057</t>
  </si>
  <si>
    <t>PLACE PIERRE BRISSON</t>
  </si>
  <si>
    <t>000000851431</t>
  </si>
  <si>
    <t>2700399220022</t>
  </si>
  <si>
    <t>BD DE BEAUSEJOUR</t>
  </si>
  <si>
    <t>47</t>
  </si>
  <si>
    <t>75016</t>
  </si>
  <si>
    <t>000000851484</t>
  </si>
  <si>
    <t>2561299410160</t>
  </si>
  <si>
    <t>CHEZ MR ET MME EUGENE</t>
  </si>
  <si>
    <t>000000851493</t>
  </si>
  <si>
    <t>FERDINAND JR</t>
  </si>
  <si>
    <t>1771099220008</t>
  </si>
  <si>
    <t>HALL 6 ESC 6 1ETG PTE 52</t>
  </si>
  <si>
    <t>RUE BRANCION</t>
  </si>
  <si>
    <t>000000851501</t>
  </si>
  <si>
    <t>1670199220019</t>
  </si>
  <si>
    <t>RUE DOUDEAUVILLE</t>
  </si>
  <si>
    <t>000000851511</t>
  </si>
  <si>
    <t>2620699416149</t>
  </si>
  <si>
    <t>RUE CHANEZ</t>
  </si>
  <si>
    <t>000000851517</t>
  </si>
  <si>
    <t>1652099335627</t>
  </si>
  <si>
    <t>RESIDENCE COALLIA</t>
  </si>
  <si>
    <t>RUE D HAUTPOUL</t>
  </si>
  <si>
    <t>000000851525</t>
  </si>
  <si>
    <t>1580199220049</t>
  </si>
  <si>
    <t>LGT 5053</t>
  </si>
  <si>
    <t>BOULEVARD DU GENERAL LECLERC</t>
  </si>
  <si>
    <t>130</t>
  </si>
  <si>
    <t>000000851532</t>
  </si>
  <si>
    <t>2590399220044</t>
  </si>
  <si>
    <t>BD JEAN JAURES</t>
  </si>
  <si>
    <t>BOULOGNE BILLANCOURT</t>
  </si>
  <si>
    <t>92100</t>
  </si>
  <si>
    <t>000000851537</t>
  </si>
  <si>
    <t>TATUKILA POBA</t>
  </si>
  <si>
    <t>2641299312085</t>
  </si>
  <si>
    <t>APT 552</t>
  </si>
  <si>
    <t>ALLEE DANIEL FERY</t>
  </si>
  <si>
    <t>000000851540</t>
  </si>
  <si>
    <t>1771099220007</t>
  </si>
  <si>
    <t>RUE FRANCISQUE SARCEY</t>
  </si>
  <si>
    <t>000000851616</t>
  </si>
  <si>
    <t>GINA GARGABETI</t>
  </si>
  <si>
    <t>2700199220036</t>
  </si>
  <si>
    <t>RUE JOUVENET</t>
  </si>
  <si>
    <t>000000851627</t>
  </si>
  <si>
    <t>2672099350380</t>
  </si>
  <si>
    <t>9E L3933</t>
  </si>
  <si>
    <t>RUE BRENU</t>
  </si>
  <si>
    <t>GENNEVILIERS</t>
  </si>
  <si>
    <t>000000851635</t>
  </si>
  <si>
    <t>CALANTOT</t>
  </si>
  <si>
    <t>2620899220029</t>
  </si>
  <si>
    <t>RUE NOISY LE SEC</t>
  </si>
  <si>
    <t>000000851650</t>
  </si>
  <si>
    <t>1801099341156</t>
  </si>
  <si>
    <t>APT A02</t>
  </si>
  <si>
    <t>RUE DE LA CONVENTION</t>
  </si>
  <si>
    <t>000000851774</t>
  </si>
  <si>
    <t>KIANZA KUSENGURUKA</t>
  </si>
  <si>
    <t>2731099312097</t>
  </si>
  <si>
    <t>LGT 885</t>
  </si>
  <si>
    <t>RUE EDOUARD VAILLANT</t>
  </si>
  <si>
    <t>CHATENAY MALABRY</t>
  </si>
  <si>
    <t>92290</t>
  </si>
  <si>
    <t>000000851786</t>
  </si>
  <si>
    <t>JOBERT</t>
  </si>
  <si>
    <t>LIANGCO</t>
  </si>
  <si>
    <t>1750699220021</t>
  </si>
  <si>
    <t>BOULEVARD SUCHET</t>
  </si>
  <si>
    <t>105</t>
  </si>
  <si>
    <t>000000851810</t>
  </si>
  <si>
    <t>2630399220026</t>
  </si>
  <si>
    <t>RUE CHARLES LAFFITTE</t>
  </si>
  <si>
    <t>000000851835</t>
  </si>
  <si>
    <t>2560799390215</t>
  </si>
  <si>
    <t>Maurice (Ile)</t>
  </si>
  <si>
    <t>RUE VIOLET</t>
  </si>
  <si>
    <t>000000851847</t>
  </si>
  <si>
    <t>FARIDA</t>
  </si>
  <si>
    <t>CHALABI</t>
  </si>
  <si>
    <t>2590892900316</t>
  </si>
  <si>
    <t>RUE DE NEUILLY</t>
  </si>
  <si>
    <t>000000851874</t>
  </si>
  <si>
    <t>RIZKI</t>
  </si>
  <si>
    <t>2730499350407</t>
  </si>
  <si>
    <t>PASCAL</t>
  </si>
  <si>
    <t>000000851893</t>
  </si>
  <si>
    <t>2550799326609</t>
  </si>
  <si>
    <t>000000851908</t>
  </si>
  <si>
    <t>1590699341191</t>
  </si>
  <si>
    <t>RUE FALGUIERE</t>
  </si>
  <si>
    <t>122</t>
  </si>
  <si>
    <t>000000851920</t>
  </si>
  <si>
    <t>2590199208515</t>
  </si>
  <si>
    <t>RUE DU BOIS CLARY</t>
  </si>
  <si>
    <t>000000851949</t>
  </si>
  <si>
    <t>ANTON-REGIE</t>
  </si>
  <si>
    <t>1550699235056</t>
  </si>
  <si>
    <t>LOGT 1</t>
  </si>
  <si>
    <t>RUE DU LONG SENTIER</t>
  </si>
  <si>
    <t>AUBERVILIERS</t>
  </si>
  <si>
    <t>000000851958</t>
  </si>
  <si>
    <t>2680699220016</t>
  </si>
  <si>
    <t>AVENUE KLEBER</t>
  </si>
  <si>
    <t>000000851970</t>
  </si>
  <si>
    <t>2660599220033</t>
  </si>
  <si>
    <t>ALLEE DES BOSQUETS</t>
  </si>
  <si>
    <t>000000851975</t>
  </si>
  <si>
    <t>RODOLFO JR</t>
  </si>
  <si>
    <t>1740999220015</t>
  </si>
  <si>
    <t>RUE DU DOCTEUR BLANCHE</t>
  </si>
  <si>
    <t>34</t>
  </si>
  <si>
    <t>000000851977</t>
  </si>
  <si>
    <t>2681099220018</t>
  </si>
  <si>
    <t>RUE SAINT SAENS</t>
  </si>
  <si>
    <t>000000852031</t>
  </si>
  <si>
    <t>STANKOVIC</t>
  </si>
  <si>
    <t>2820299121197</t>
  </si>
  <si>
    <t>CHEMIN HENRI MATISSE</t>
  </si>
  <si>
    <t>78500</t>
  </si>
  <si>
    <t>SARTROUVILLE</t>
  </si>
  <si>
    <t>000000852073</t>
  </si>
  <si>
    <t>2810399220016</t>
  </si>
  <si>
    <t>QUAI LOUIS BLERIOT</t>
  </si>
  <si>
    <t>000000852079</t>
  </si>
  <si>
    <t>1711199220017</t>
  </si>
  <si>
    <t>RUE DE MONTEVIDEO</t>
  </si>
  <si>
    <t>000000852085</t>
  </si>
  <si>
    <t>2620399390128</t>
  </si>
  <si>
    <t>SQUARE FERNAND LEGER</t>
  </si>
  <si>
    <t>000000852092</t>
  </si>
  <si>
    <t>2680899410075</t>
  </si>
  <si>
    <t>BT5 3E D</t>
  </si>
  <si>
    <t>RUE DU PUITS MI VILLE</t>
  </si>
  <si>
    <t>SANNOIS</t>
  </si>
  <si>
    <t>95110</t>
  </si>
  <si>
    <t>000000852099</t>
  </si>
  <si>
    <t>2630399220034</t>
  </si>
  <si>
    <t>RUE PAUL DEROULEDE</t>
  </si>
  <si>
    <t>BOIS COLOMBES</t>
  </si>
  <si>
    <t>92270</t>
  </si>
  <si>
    <t>000000852105</t>
  </si>
  <si>
    <t>2730699220027</t>
  </si>
  <si>
    <t>BAL 07 ESC C</t>
  </si>
  <si>
    <t>000000852121</t>
  </si>
  <si>
    <t>2640499220033</t>
  </si>
  <si>
    <t>AVENUE RAYMOND POINCARE</t>
  </si>
  <si>
    <t>000000852270</t>
  </si>
  <si>
    <t>2761099352449</t>
  </si>
  <si>
    <t>RESIDENCE LE BOIS DU ROI</t>
  </si>
  <si>
    <t>ALLEE DES TREFLES</t>
  </si>
  <si>
    <t>LES ULIS</t>
  </si>
  <si>
    <t>91940</t>
  </si>
  <si>
    <t>000000852442</t>
  </si>
  <si>
    <t>1682099336208</t>
  </si>
  <si>
    <t>ETG 2</t>
  </si>
  <si>
    <t>RUE DU MOUTIER</t>
  </si>
  <si>
    <t>000000852456</t>
  </si>
  <si>
    <t>2571299341311</t>
  </si>
  <si>
    <t>APT 43</t>
  </si>
  <si>
    <t>SQUAR ROGER MARTIN DU GARD</t>
  </si>
  <si>
    <t>000000852463</t>
  </si>
  <si>
    <t>2550199220050</t>
  </si>
  <si>
    <t>000000852554</t>
  </si>
  <si>
    <t>MATHURIN</t>
  </si>
  <si>
    <t>2790699410061</t>
  </si>
  <si>
    <t>RUE DESVOSGES</t>
  </si>
  <si>
    <t>000000852618</t>
  </si>
  <si>
    <t>HAMID</t>
  </si>
  <si>
    <t>1592099350424</t>
  </si>
  <si>
    <t>VILLA DES HAUTES TRAVERSES</t>
  </si>
  <si>
    <t>000000852637</t>
  </si>
  <si>
    <t>2710599122195</t>
  </si>
  <si>
    <t>Pologne</t>
  </si>
  <si>
    <t>CHEZ MME KOZYRA</t>
  </si>
  <si>
    <t>RUE DU MARECHAL JOFFRE</t>
  </si>
  <si>
    <t>BRY SUR MARNE</t>
  </si>
  <si>
    <t>94360</t>
  </si>
  <si>
    <t>000000852658</t>
  </si>
  <si>
    <t>2710199220028</t>
  </si>
  <si>
    <t>RUE DU SIMPLON</t>
  </si>
  <si>
    <t>000000852755</t>
  </si>
  <si>
    <t>JERMOUMI</t>
  </si>
  <si>
    <t>1671299380219</t>
  </si>
  <si>
    <t>5E FACE</t>
  </si>
  <si>
    <t>RUE DE LA LEGION D'HONNEUR</t>
  </si>
  <si>
    <t>000000852771</t>
  </si>
  <si>
    <t>2820399121077</t>
  </si>
  <si>
    <t>RUE MORAND</t>
  </si>
  <si>
    <t>000000852786</t>
  </si>
  <si>
    <t>2511199341571</t>
  </si>
  <si>
    <t>BAT A6</t>
  </si>
  <si>
    <t>DOMAINE DE LA RONCERAY</t>
  </si>
  <si>
    <t>CARRIERES SUR POISSY</t>
  </si>
  <si>
    <t>78300</t>
  </si>
  <si>
    <t>000000852888</t>
  </si>
  <si>
    <t>2691199330062</t>
  </si>
  <si>
    <t>BAT 221</t>
  </si>
  <si>
    <t>RUE PAUL SIGNAC</t>
  </si>
  <si>
    <t>000000852940</t>
  </si>
  <si>
    <t>2811199151023</t>
  </si>
  <si>
    <t>Roumanie</t>
  </si>
  <si>
    <t>AVENUE CHARLES DE GAULLE</t>
  </si>
  <si>
    <t>LE PECQ</t>
  </si>
  <si>
    <t>78230</t>
  </si>
  <si>
    <t>000000852983</t>
  </si>
  <si>
    <t>2580399220059</t>
  </si>
  <si>
    <t>RUE AUGUSTE VACQUERIE</t>
  </si>
  <si>
    <t>000000853062</t>
  </si>
  <si>
    <t>2590499220062</t>
  </si>
  <si>
    <t>ESC 5 RDC APT 28</t>
  </si>
  <si>
    <t>000000853076</t>
  </si>
  <si>
    <t>CRISOLOGO</t>
  </si>
  <si>
    <t>1701299220018</t>
  </si>
  <si>
    <t>IMPASSE DU CURE</t>
  </si>
  <si>
    <t>000000853147</t>
  </si>
  <si>
    <t>MARIE CLAUDE</t>
  </si>
  <si>
    <t>LOUIS JEAN</t>
  </si>
  <si>
    <t>2790599410061</t>
  </si>
  <si>
    <t>APPT 120</t>
  </si>
  <si>
    <t>000000853833</t>
  </si>
  <si>
    <t>2550699220057</t>
  </si>
  <si>
    <t>AVENUE VICTOR HUGO</t>
  </si>
  <si>
    <t>155</t>
  </si>
  <si>
    <t>000000853994</t>
  </si>
  <si>
    <t>GERTRUDES</t>
  </si>
  <si>
    <t>2570199220047</t>
  </si>
  <si>
    <t>BOULEVARD DE MONTMORENCY</t>
  </si>
  <si>
    <t>000000854552</t>
  </si>
  <si>
    <t>1681299220028</t>
  </si>
  <si>
    <t>CHEZ CREMA FLORINDA</t>
  </si>
  <si>
    <t>000000854816</t>
  </si>
  <si>
    <t>MULCIA</t>
  </si>
  <si>
    <t>VILBON</t>
  </si>
  <si>
    <t>2610199410110</t>
  </si>
  <si>
    <t>PORTE 102</t>
  </si>
  <si>
    <t>152</t>
  </si>
  <si>
    <t>000000854999</t>
  </si>
  <si>
    <t>1530299220051</t>
  </si>
  <si>
    <t>CHEZ MMEE THEURIAU</t>
  </si>
  <si>
    <t>BOULEVARD BEAUSEJOUR</t>
  </si>
  <si>
    <t>000000855027</t>
  </si>
  <si>
    <t>THRESAMMAH</t>
  </si>
  <si>
    <t>2631099235073</t>
  </si>
  <si>
    <t>000000855327</t>
  </si>
  <si>
    <t>2800375118078</t>
  </si>
  <si>
    <t>CHEZ MR KANOUTE MAMADOU</t>
  </si>
  <si>
    <t>RUE DE VOUILLE</t>
  </si>
  <si>
    <t>000000855451</t>
  </si>
  <si>
    <t>1792099335185</t>
  </si>
  <si>
    <t>HALL 11</t>
  </si>
  <si>
    <t>RUE JEAN VARENNE</t>
  </si>
  <si>
    <t>000000855466</t>
  </si>
  <si>
    <t>2950699121442</t>
  </si>
  <si>
    <t>000000855717</t>
  </si>
  <si>
    <t>1770599335143</t>
  </si>
  <si>
    <t>CHEZ CISSE THIEKORO</t>
  </si>
  <si>
    <t>RUE DE LA GOUTTE D'OR</t>
  </si>
  <si>
    <t>000000856286</t>
  </si>
  <si>
    <t>2950675110607</t>
  </si>
  <si>
    <t>000001001633</t>
  </si>
  <si>
    <t>MA ELENA</t>
  </si>
  <si>
    <t>TIGLAO</t>
  </si>
  <si>
    <t>2850899220011</t>
  </si>
  <si>
    <t>BAT B ESC GAUCHE SOUS SOL</t>
  </si>
  <si>
    <t>BOULEVARD JEAN MERMOZ</t>
  </si>
  <si>
    <t>000001002396</t>
  </si>
  <si>
    <t>MARIA NINA KATRINA</t>
  </si>
  <si>
    <t>MONTEVERDE SAMSON</t>
  </si>
  <si>
    <t>2840199220006</t>
  </si>
  <si>
    <t>RUE DE L'ABREUVOIR</t>
  </si>
  <si>
    <t>000001002416</t>
  </si>
  <si>
    <t>TATUKILA</t>
  </si>
  <si>
    <t>1940275118673</t>
  </si>
  <si>
    <t>000001003344</t>
  </si>
  <si>
    <t>2660999410073</t>
  </si>
  <si>
    <t>LOGT 0569</t>
  </si>
  <si>
    <t>RUE D'OSLO</t>
  </si>
  <si>
    <t>000001003349</t>
  </si>
  <si>
    <t>2531099355657</t>
  </si>
  <si>
    <t>RUE BERNARD DUMEY</t>
  </si>
  <si>
    <t>000001003641</t>
  </si>
  <si>
    <t>MIRA</t>
  </si>
  <si>
    <t>ZIVKOVIC</t>
  </si>
  <si>
    <t>2591299119003</t>
  </si>
  <si>
    <t>Croatie</t>
  </si>
  <si>
    <t>000001003921</t>
  </si>
  <si>
    <t>SAID</t>
  </si>
  <si>
    <t>1740599397009</t>
  </si>
  <si>
    <t>RUE ZILINA</t>
  </si>
  <si>
    <t>000001004230</t>
  </si>
  <si>
    <t>CHERRY</t>
  </si>
  <si>
    <t>NOBLEZA VALENCIA</t>
  </si>
  <si>
    <t>2780499220024</t>
  </si>
  <si>
    <t>ESC A ETG 1 PTE 10</t>
  </si>
  <si>
    <t>RUE RAFFET</t>
  </si>
  <si>
    <t>000001004272</t>
  </si>
  <si>
    <t>HADDA</t>
  </si>
  <si>
    <t>NAJJARI</t>
  </si>
  <si>
    <t>2770699380045</t>
  </si>
  <si>
    <t>CHEZ BALI ABDEL HAFID</t>
  </si>
  <si>
    <t>000001004362</t>
  </si>
  <si>
    <t>SANTHINY</t>
  </si>
  <si>
    <t>THAYAPARAN</t>
  </si>
  <si>
    <t>2701199235055</t>
  </si>
  <si>
    <t>1ER DTE</t>
  </si>
  <si>
    <t>PAUL VAILLANT COUTURIER</t>
  </si>
  <si>
    <t>000001004820</t>
  </si>
  <si>
    <t>ANTONIO ALBERTO</t>
  </si>
  <si>
    <t>MORGADO TEIXEIRA</t>
  </si>
  <si>
    <t>1650699639206</t>
  </si>
  <si>
    <t>000001005607</t>
  </si>
  <si>
    <t>AMIE</t>
  </si>
  <si>
    <t>2830999304006</t>
  </si>
  <si>
    <t>AVENUE PABLO PICASSO</t>
  </si>
  <si>
    <t>000001006026</t>
  </si>
  <si>
    <t>SUSAN</t>
  </si>
  <si>
    <t>ARAYON</t>
  </si>
  <si>
    <t>2640699220027</t>
  </si>
  <si>
    <t>RUE RAMPONEAU</t>
  </si>
  <si>
    <t>000001006695</t>
  </si>
  <si>
    <t>MARIE ANGELINA</t>
  </si>
  <si>
    <t>MEROVE</t>
  </si>
  <si>
    <t>2650399410040</t>
  </si>
  <si>
    <t>RUE EDMOND BOURGEOIS</t>
  </si>
  <si>
    <t>95340</t>
  </si>
  <si>
    <t>PERSAN</t>
  </si>
  <si>
    <t>000001008030</t>
  </si>
  <si>
    <t>1720799220019</t>
  </si>
  <si>
    <t>RUE DU THEATRE</t>
  </si>
  <si>
    <t>138</t>
  </si>
  <si>
    <t>000001008041</t>
  </si>
  <si>
    <t>MARIA SALOME</t>
  </si>
  <si>
    <t>CAACBAY</t>
  </si>
  <si>
    <t>2641099220055</t>
  </si>
  <si>
    <t>09</t>
  </si>
  <si>
    <t>000001009016</t>
  </si>
  <si>
    <t>NATHALIE</t>
  </si>
  <si>
    <t>JEAN LOUIS</t>
  </si>
  <si>
    <t>2770299410113</t>
  </si>
  <si>
    <t>CHEZ MME SYLVESTRE MONA</t>
  </si>
  <si>
    <t>000001009715</t>
  </si>
  <si>
    <t>PEREZ</t>
  </si>
  <si>
    <t>2671299220049</t>
  </si>
  <si>
    <t>RUE DU FAUBOURG</t>
  </si>
  <si>
    <t>191</t>
  </si>
  <si>
    <t>000001009768</t>
  </si>
  <si>
    <t>1632099335110</t>
  </si>
  <si>
    <t>PLACE DU GENERAL DE GAULLE</t>
  </si>
  <si>
    <t>000001010141</t>
  </si>
  <si>
    <t>1652099335561</t>
  </si>
  <si>
    <t>CHEMIN DES BOUTEILLES</t>
  </si>
  <si>
    <t>000001010181</t>
  </si>
  <si>
    <t>KRIRECHE</t>
  </si>
  <si>
    <t>2810899350936</t>
  </si>
  <si>
    <t>RUE DANIELLE CASANOVA</t>
  </si>
  <si>
    <t>109</t>
  </si>
  <si>
    <t>000001010785</t>
  </si>
  <si>
    <t>AYDIN</t>
  </si>
  <si>
    <t>1640199208347</t>
  </si>
  <si>
    <t>PASSAGE DE MELUN</t>
  </si>
  <si>
    <t>000001011257</t>
  </si>
  <si>
    <t>KOMATHY</t>
  </si>
  <si>
    <t>2820199235063</t>
  </si>
  <si>
    <t>BAT 8</t>
  </si>
  <si>
    <t>RUE ALEXANDRE FOURNY</t>
  </si>
  <si>
    <t>COEUILLY</t>
  </si>
  <si>
    <t>000001011490</t>
  </si>
  <si>
    <t>BINTOU</t>
  </si>
  <si>
    <t>CEESAY</t>
  </si>
  <si>
    <t>2880199304002</t>
  </si>
  <si>
    <t>BAT GH ESC 21</t>
  </si>
  <si>
    <t>RUE BRECHET</t>
  </si>
  <si>
    <t>000001011661</t>
  </si>
  <si>
    <t>NAMINATA</t>
  </si>
  <si>
    <t>BAMBA</t>
  </si>
  <si>
    <t>2750899326153</t>
  </si>
  <si>
    <t>APT 163 3E ETAGE</t>
  </si>
  <si>
    <t>PLACE GASTON DOURDIN</t>
  </si>
  <si>
    <t>000001011967</t>
  </si>
  <si>
    <t>YABA HENRIETTE</t>
  </si>
  <si>
    <t>ZADDY</t>
  </si>
  <si>
    <t>2630599326266</t>
  </si>
  <si>
    <t>CHEZ MR ZADDY SERI</t>
  </si>
  <si>
    <t>RUE ALBERT SCHWEITZER</t>
  </si>
  <si>
    <t>91700</t>
  </si>
  <si>
    <t>STE GENEVIEVE DES BOIS</t>
  </si>
  <si>
    <t>000001012390</t>
  </si>
  <si>
    <t>2760899333054</t>
  </si>
  <si>
    <t>AVENUE ALBERT PETIT</t>
  </si>
  <si>
    <t>000001013102</t>
  </si>
  <si>
    <t>MICROVIN</t>
  </si>
  <si>
    <t>DE GALA CARANDANG</t>
  </si>
  <si>
    <t>1800899220001</t>
  </si>
  <si>
    <t>RUE BABEUF</t>
  </si>
  <si>
    <t>000001013189</t>
  </si>
  <si>
    <t>JEYAPIRAGASINI</t>
  </si>
  <si>
    <t>SUTHAHARAN</t>
  </si>
  <si>
    <t>2730799235066</t>
  </si>
  <si>
    <t>RUE DE STALINGRAD</t>
  </si>
  <si>
    <t>286</t>
  </si>
  <si>
    <t>000001013364</t>
  </si>
  <si>
    <t>ANNET CLARIS</t>
  </si>
  <si>
    <t>2640499235091</t>
  </si>
  <si>
    <t>000001013775</t>
  </si>
  <si>
    <t>2730299352324</t>
  </si>
  <si>
    <t>REILLE 17 BAT 01 ESC A</t>
  </si>
  <si>
    <t>AVENUE REILLE</t>
  </si>
  <si>
    <t>000001014162</t>
  </si>
  <si>
    <t>MAFAL</t>
  </si>
  <si>
    <t>FALL</t>
  </si>
  <si>
    <t>1741199341233</t>
  </si>
  <si>
    <t>RUE DE LA FOLIE REGNAULT</t>
  </si>
  <si>
    <t>000001014174</t>
  </si>
  <si>
    <t>1780999341224</t>
  </si>
  <si>
    <t>RUE BONNET</t>
  </si>
  <si>
    <t>000001014191</t>
  </si>
  <si>
    <t>DRAMANE</t>
  </si>
  <si>
    <t>SIMPARA</t>
  </si>
  <si>
    <t>1880899335056</t>
  </si>
  <si>
    <t>RUE HAXO</t>
  </si>
  <si>
    <t>000001014208</t>
  </si>
  <si>
    <t>OMAR</t>
  </si>
  <si>
    <t>TRAWALLY</t>
  </si>
  <si>
    <t>1830599304002</t>
  </si>
  <si>
    <t>RUE OLYMPE DE GOUGES</t>
  </si>
  <si>
    <t>000001014355</t>
  </si>
  <si>
    <t>1710799410059</t>
  </si>
  <si>
    <t>000001014817</t>
  </si>
  <si>
    <t>SAIDA</t>
  </si>
  <si>
    <t>KHACHNAOUI</t>
  </si>
  <si>
    <t>2541199385341</t>
  </si>
  <si>
    <t>AVENUE DU ROULE</t>
  </si>
  <si>
    <t>000001015179</t>
  </si>
  <si>
    <t>NOKOBOUE</t>
  </si>
  <si>
    <t>2711299326299</t>
  </si>
  <si>
    <t>SQUARE ROGER MARTIN DU GARD</t>
  </si>
  <si>
    <t>000001015349</t>
  </si>
  <si>
    <t>NAJETTE</t>
  </si>
  <si>
    <t>BELMAHI</t>
  </si>
  <si>
    <t>2700593048082</t>
  </si>
  <si>
    <t>000001015605</t>
  </si>
  <si>
    <t>ROLANDO</t>
  </si>
  <si>
    <t>REYES</t>
  </si>
  <si>
    <t>1710799220026</t>
  </si>
  <si>
    <t>RUE DESIRE LELAY</t>
  </si>
  <si>
    <t>000001015626</t>
  </si>
  <si>
    <t>MAHOUBAS</t>
  </si>
  <si>
    <t>2591099350495</t>
  </si>
  <si>
    <t>ALLEE DU PDT ALLENDE</t>
  </si>
  <si>
    <t>L ILE ST DENIS</t>
  </si>
  <si>
    <t>000001016293</t>
  </si>
  <si>
    <t>MAJABOU</t>
  </si>
  <si>
    <t>SILLAH TOURAY</t>
  </si>
  <si>
    <t>2720399304034</t>
  </si>
  <si>
    <t>RUE DES POISSONIERS</t>
  </si>
  <si>
    <t>44</t>
  </si>
  <si>
    <t>000001016371</t>
  </si>
  <si>
    <t>1650699220019</t>
  </si>
  <si>
    <t>BD EXELMANS</t>
  </si>
  <si>
    <t>000001016594</t>
  </si>
  <si>
    <t>THIYAGARAJAH</t>
  </si>
  <si>
    <t>1640599235043</t>
  </si>
  <si>
    <t>000001016698</t>
  </si>
  <si>
    <t>NORA</t>
  </si>
  <si>
    <t>ABBAGO</t>
  </si>
  <si>
    <t>2710799220056</t>
  </si>
  <si>
    <t>RUE DE CHAILLOT</t>
  </si>
  <si>
    <t>000001016739</t>
  </si>
  <si>
    <t>000001016744</t>
  </si>
  <si>
    <t>IVANOVIC</t>
  </si>
  <si>
    <t>2790899121064</t>
  </si>
  <si>
    <t>ETG 3 PORTE GAUCHE</t>
  </si>
  <si>
    <t>29 BOULEVARD DE STRASBOURG</t>
  </si>
  <si>
    <t>000001019419</t>
  </si>
  <si>
    <t>LOUCIA</t>
  </si>
  <si>
    <t>2621199410079</t>
  </si>
  <si>
    <t>ROUTE DE SAINT DENIS</t>
  </si>
  <si>
    <t>95170</t>
  </si>
  <si>
    <t>DEUIL LA BARRE</t>
  </si>
  <si>
    <t>000001022280</t>
  </si>
  <si>
    <t>2750299336035</t>
  </si>
  <si>
    <t>000001022711</t>
  </si>
  <si>
    <t>GAYE</t>
  </si>
  <si>
    <t>1860599341126</t>
  </si>
  <si>
    <t>CHEZ SALL NDIAGA</t>
  </si>
  <si>
    <t>RUE ABEL GUYET</t>
  </si>
  <si>
    <t>536</t>
  </si>
  <si>
    <t>PLAISIR</t>
  </si>
  <si>
    <t>78370</t>
  </si>
  <si>
    <t>000001022852</t>
  </si>
  <si>
    <t>DIANGA</t>
  </si>
  <si>
    <t>2710799336037</t>
  </si>
  <si>
    <t>RUE MERLIN</t>
  </si>
  <si>
    <t>000001022853</t>
  </si>
  <si>
    <t>DAROLSON</t>
  </si>
  <si>
    <t>JEAN PAUL</t>
  </si>
  <si>
    <t>1960299410088</t>
  </si>
  <si>
    <t>RUE JACQUES DECOUR</t>
  </si>
  <si>
    <t>000001024760</t>
  </si>
  <si>
    <t>PUVANESWARY</t>
  </si>
  <si>
    <t>KADADCHATHARAN</t>
  </si>
  <si>
    <t>2710499235052</t>
  </si>
  <si>
    <t>RUE DOMINIQUE ROBERTY</t>
  </si>
  <si>
    <t>000001025218</t>
  </si>
  <si>
    <t>1682099336383</t>
  </si>
  <si>
    <t>RUE DES SORBIERS</t>
  </si>
  <si>
    <t>000001025232</t>
  </si>
  <si>
    <t>MAODO</t>
  </si>
  <si>
    <t>FAM</t>
  </si>
  <si>
    <t>1660199341273</t>
  </si>
  <si>
    <t>AVENUE ARGENTEUIL</t>
  </si>
  <si>
    <t>372</t>
  </si>
  <si>
    <t>ASNIERES SUR SEINE</t>
  </si>
  <si>
    <t>000001025265</t>
  </si>
  <si>
    <t>SAFI</t>
  </si>
  <si>
    <t>DOUMBIA</t>
  </si>
  <si>
    <t>2811299326268</t>
  </si>
  <si>
    <t>CHEZ FOYER DE GRENELLE</t>
  </si>
  <si>
    <t>RUE DE L'AVRE</t>
  </si>
  <si>
    <t>000001025569</t>
  </si>
  <si>
    <t>FODIE</t>
  </si>
  <si>
    <t>SOUKOUNA</t>
  </si>
  <si>
    <t>1712099335487</t>
  </si>
  <si>
    <t>CHEZ ADAMA LOGT 32</t>
  </si>
  <si>
    <t>RUE ETIENNE DOLET</t>
  </si>
  <si>
    <t>000001026066</t>
  </si>
  <si>
    <t>SY</t>
  </si>
  <si>
    <t>1740299335087</t>
  </si>
  <si>
    <t>CHEZ MR SY MACINE</t>
  </si>
  <si>
    <t>ALLEE MOZART</t>
  </si>
  <si>
    <t>000001026491</t>
  </si>
  <si>
    <t>DOMINGAS</t>
  </si>
  <si>
    <t>MENDES TAVARES</t>
  </si>
  <si>
    <t>2960599396010</t>
  </si>
  <si>
    <t>000001026850</t>
  </si>
  <si>
    <t>UDDIN</t>
  </si>
  <si>
    <t>1760399224002</t>
  </si>
  <si>
    <t>Myanmar (ex Birm)</t>
  </si>
  <si>
    <t>000001026930</t>
  </si>
  <si>
    <t>NOURO</t>
  </si>
  <si>
    <t>1900399324057</t>
  </si>
  <si>
    <t>RUE DE LA COURNEUVE</t>
  </si>
  <si>
    <t>000001027166</t>
  </si>
  <si>
    <t>1830699335074</t>
  </si>
  <si>
    <t>PARC DES COURTILLIERES</t>
  </si>
  <si>
    <t>000001027365</t>
  </si>
  <si>
    <t>2652099335145</t>
  </si>
  <si>
    <t>LOG17 ESC B</t>
  </si>
  <si>
    <t>SQUARE DES ROSES</t>
  </si>
  <si>
    <t>000001027383</t>
  </si>
  <si>
    <t>SVETLANA</t>
  </si>
  <si>
    <t>DOBROSAVLJEVIC</t>
  </si>
  <si>
    <t>2661299121091</t>
  </si>
  <si>
    <t>RUE YOURI GAGARINE</t>
  </si>
  <si>
    <t>000001027414</t>
  </si>
  <si>
    <t>GRUJIC</t>
  </si>
  <si>
    <t>2700299121108</t>
  </si>
  <si>
    <t>000001027430</t>
  </si>
  <si>
    <t>BADIAGA</t>
  </si>
  <si>
    <t>1680999335078</t>
  </si>
  <si>
    <t>APPT 102 BAT 4</t>
  </si>
  <si>
    <t>ALLEE DES COURLIS</t>
  </si>
  <si>
    <t>95800</t>
  </si>
  <si>
    <t>CERGY</t>
  </si>
  <si>
    <t>000001027474</t>
  </si>
  <si>
    <t>1560199336133</t>
  </si>
  <si>
    <t>CHEZ DIAWARA FODIE 1E APP 101</t>
  </si>
  <si>
    <t>RUE GUYNEMER</t>
  </si>
  <si>
    <t>000001027514</t>
  </si>
  <si>
    <t>2680299326224</t>
  </si>
  <si>
    <t>RUE CAROLUS DURAN</t>
  </si>
  <si>
    <t>000001027538</t>
  </si>
  <si>
    <t>MADY</t>
  </si>
  <si>
    <t>1595099335550</t>
  </si>
  <si>
    <t>SONACOTRA CHAMBRE 76</t>
  </si>
  <si>
    <t>RUE DE LA NOUVELLE FRANCE</t>
  </si>
  <si>
    <t>000001027555</t>
  </si>
  <si>
    <t>1700199335218</t>
  </si>
  <si>
    <t>94340</t>
  </si>
  <si>
    <t>JOINVILLE LE PONT</t>
  </si>
  <si>
    <t>000001027564</t>
  </si>
  <si>
    <t>VANESSA</t>
  </si>
  <si>
    <t>GAGNER</t>
  </si>
  <si>
    <t>2910695018251</t>
  </si>
  <si>
    <t>RUE DU VAL NOTRE DAME</t>
  </si>
  <si>
    <t>000001027574</t>
  </si>
  <si>
    <t>1741299336082</t>
  </si>
  <si>
    <t>BAT 02 ESC 2 BOITE 79 LOG B204</t>
  </si>
  <si>
    <t>BOULEVARD DE LA COMMANDERIE</t>
  </si>
  <si>
    <t>000001027594</t>
  </si>
  <si>
    <t>1545099335946</t>
  </si>
  <si>
    <t>PLACE DE LA FONTAINE</t>
  </si>
  <si>
    <t>000001027623</t>
  </si>
  <si>
    <t>ERLINDA</t>
  </si>
  <si>
    <t>VENTURA</t>
  </si>
  <si>
    <t>2540399220048</t>
  </si>
  <si>
    <t>AVENUE RENE COTY</t>
  </si>
  <si>
    <t>000001028175</t>
  </si>
  <si>
    <t>1595099335343</t>
  </si>
  <si>
    <t>272</t>
  </si>
  <si>
    <t>MONTREUIL SOUS BOIS</t>
  </si>
  <si>
    <t>000001028587</t>
  </si>
  <si>
    <t>GANSIRY</t>
  </si>
  <si>
    <t>2821275110029</t>
  </si>
  <si>
    <t>179</t>
  </si>
  <si>
    <t>000001029296</t>
  </si>
  <si>
    <t>IDERSON</t>
  </si>
  <si>
    <t>NICOLAS</t>
  </si>
  <si>
    <t>1970199410102</t>
  </si>
  <si>
    <t>CHEZ MME NICOLAS</t>
  </si>
  <si>
    <t>RUE RENE CLEMENT</t>
  </si>
  <si>
    <t>000001029666</t>
  </si>
  <si>
    <t>ANA</t>
  </si>
  <si>
    <t>PAVLOVIC</t>
  </si>
  <si>
    <t>2940775118704</t>
  </si>
  <si>
    <t>RUE DOCTEUR CHARCOT</t>
  </si>
  <si>
    <t>000001031638</t>
  </si>
  <si>
    <t>LOUSSI</t>
  </si>
  <si>
    <t>1710199350764</t>
  </si>
  <si>
    <t>CHEZ MME LOUSSI FATIMA</t>
  </si>
  <si>
    <t>AVENUE D ORGEMONT</t>
  </si>
  <si>
    <t>000001031946</t>
  </si>
  <si>
    <t>FARMATA</t>
  </si>
  <si>
    <t>DANSOKO</t>
  </si>
  <si>
    <t>2801299304002</t>
  </si>
  <si>
    <t>CASVP BAL N 41624</t>
  </si>
  <si>
    <t>RUE GAUTHEY</t>
  </si>
  <si>
    <t>000001032060</t>
  </si>
  <si>
    <t>EUGENIA</t>
  </si>
  <si>
    <t>PEREIRA VAZ</t>
  </si>
  <si>
    <t>2690799392007</t>
  </si>
  <si>
    <t>BAT 2</t>
  </si>
  <si>
    <t>IMPASSE EMILE ZOLA</t>
  </si>
  <si>
    <t>78200</t>
  </si>
  <si>
    <t>MANTES LA JOLIE</t>
  </si>
  <si>
    <t>000001032117</t>
  </si>
  <si>
    <t>FRITZNER</t>
  </si>
  <si>
    <t>1670199410108</t>
  </si>
  <si>
    <t>CHEZ MME MURA EREISE</t>
  </si>
  <si>
    <t>RUE DE L'EGLISE</t>
  </si>
  <si>
    <t>98</t>
  </si>
  <si>
    <t>000001032132</t>
  </si>
  <si>
    <t>CHEIKH</t>
  </si>
  <si>
    <t>1720299341226</t>
  </si>
  <si>
    <t>CHEZ M.CHEIKH SYLLA</t>
  </si>
  <si>
    <t>PETITE AVENUE ST CLAIR</t>
  </si>
  <si>
    <t>44100</t>
  </si>
  <si>
    <t>NANTES</t>
  </si>
  <si>
    <t>000001032135</t>
  </si>
  <si>
    <t>1850799335043</t>
  </si>
  <si>
    <t>BATIMENT 18 ESC C ETAGE 04 PTE 401</t>
  </si>
  <si>
    <t>PLACE DE LA TREILLE</t>
  </si>
  <si>
    <t>000001032715</t>
  </si>
  <si>
    <t>HAROUNA</t>
  </si>
  <si>
    <t>1720999341156</t>
  </si>
  <si>
    <t>CHEZ M.KANOUTE HAMIDOU</t>
  </si>
  <si>
    <t>PASSAGE LOUIS PHILIPPE</t>
  </si>
  <si>
    <t>000001033305</t>
  </si>
  <si>
    <t>MARIA VERONICA</t>
  </si>
  <si>
    <t>CASEM</t>
  </si>
  <si>
    <t>2700399220012</t>
  </si>
  <si>
    <t>SQUARE DUNOIS</t>
  </si>
  <si>
    <t>000001033545</t>
  </si>
  <si>
    <t>WELY</t>
  </si>
  <si>
    <t>1931299336066</t>
  </si>
  <si>
    <t>RUE DU JARDIN RENARD</t>
  </si>
  <si>
    <t>000001033692</t>
  </si>
  <si>
    <t>MAHAMADOU HASMIOU</t>
  </si>
  <si>
    <t>1650799341162</t>
  </si>
  <si>
    <t>RUE CALON</t>
  </si>
  <si>
    <t>000001034307</t>
  </si>
  <si>
    <t>MICHAEL</t>
  </si>
  <si>
    <t>BLANC</t>
  </si>
  <si>
    <t>1920299410103</t>
  </si>
  <si>
    <t>CHEZ M PATRICE JOSEPH</t>
  </si>
  <si>
    <t>RUE ACHILLE DOMART</t>
  </si>
  <si>
    <t>000001034321</t>
  </si>
  <si>
    <t>DIARANKE</t>
  </si>
  <si>
    <t>1822099335186</t>
  </si>
  <si>
    <t>RUE MAXIMILLIEN DE ROBESPIERRE</t>
  </si>
  <si>
    <t>124</t>
  </si>
  <si>
    <t>000001034551</t>
  </si>
  <si>
    <t>JONACRIS</t>
  </si>
  <si>
    <t>AGONIAS</t>
  </si>
  <si>
    <t>1660399220014</t>
  </si>
  <si>
    <t>QUAI ANATOLE FRANCE</t>
  </si>
  <si>
    <t>000001034939</t>
  </si>
  <si>
    <t>NEUZA PATRICIA</t>
  </si>
  <si>
    <t>LOPES MORENO</t>
  </si>
  <si>
    <t>2960199139174</t>
  </si>
  <si>
    <t>ALLEE MARYSE HILSZ</t>
  </si>
  <si>
    <t>000001035489</t>
  </si>
  <si>
    <t>MARIO</t>
  </si>
  <si>
    <t>LEANDRE</t>
  </si>
  <si>
    <t>1661199410099</t>
  </si>
  <si>
    <t>CHEZ MR MME FRANCOIS DELIANCE-INOMENE</t>
  </si>
  <si>
    <t>VALLEE NOTRE DAME DES ANGES</t>
  </si>
  <si>
    <t>000001035525</t>
  </si>
  <si>
    <t>ABDERRAHIM</t>
  </si>
  <si>
    <t>MISSAOUI</t>
  </si>
  <si>
    <t>1830699353022</t>
  </si>
  <si>
    <t>91100</t>
  </si>
  <si>
    <t>CORBEIL ESSONNES</t>
  </si>
  <si>
    <t>000001035529</t>
  </si>
  <si>
    <t>DIAROUMBA</t>
  </si>
  <si>
    <t>1615099335106</t>
  </si>
  <si>
    <t>CHEZ RES ADOMA</t>
  </si>
  <si>
    <t>000001035672</t>
  </si>
  <si>
    <t>CHERIF</t>
  </si>
  <si>
    <t>1720399341254</t>
  </si>
  <si>
    <t>183 AV JEAN JAURES</t>
  </si>
  <si>
    <t>183</t>
  </si>
  <si>
    <t>000001035805</t>
  </si>
  <si>
    <t>DE CARVALHO QUINTAS</t>
  </si>
  <si>
    <t>2770199350755</t>
  </si>
  <si>
    <t>RUE DE L ABEILLE</t>
  </si>
  <si>
    <t>000001035807</t>
  </si>
  <si>
    <t>MAJDA</t>
  </si>
  <si>
    <t>ABDELAOUI</t>
  </si>
  <si>
    <t>2780399350815</t>
  </si>
  <si>
    <t>CHEZ MR EL HASSOUNI</t>
  </si>
  <si>
    <t>192</t>
  </si>
  <si>
    <t>000001035808</t>
  </si>
  <si>
    <t>HADEMOU</t>
  </si>
  <si>
    <t>1811299336188</t>
  </si>
  <si>
    <t>000001035882</t>
  </si>
  <si>
    <t>BETTY</t>
  </si>
  <si>
    <t>2750299410127</t>
  </si>
  <si>
    <t>RESIDENCE LE GAI LOGIS</t>
  </si>
  <si>
    <t>000001035903</t>
  </si>
  <si>
    <t>VASILIC</t>
  </si>
  <si>
    <t>2740299121088</t>
  </si>
  <si>
    <t>VILLA GLORIETTE</t>
  </si>
  <si>
    <t>000001035986</t>
  </si>
  <si>
    <t>NEMIA</t>
  </si>
  <si>
    <t>ROCAFORT</t>
  </si>
  <si>
    <t>2740199220043</t>
  </si>
  <si>
    <t>000001036177</t>
  </si>
  <si>
    <t>WILFRID</t>
  </si>
  <si>
    <t>1610297210041</t>
  </si>
  <si>
    <t>BLD CHARLE DE GAULLE</t>
  </si>
  <si>
    <t>55</t>
  </si>
  <si>
    <t>000001036279</t>
  </si>
  <si>
    <t>RAMANAN</t>
  </si>
  <si>
    <t>SHANMUGAHASAN</t>
  </si>
  <si>
    <t>1820699235082</t>
  </si>
  <si>
    <t>AVENUE DU MARECHAL FOCH</t>
  </si>
  <si>
    <t>000001036472</t>
  </si>
  <si>
    <t>GLIGORIJEVIC</t>
  </si>
  <si>
    <t>2630799121362</t>
  </si>
  <si>
    <t>AV JEAN JAURES</t>
  </si>
  <si>
    <t>000001036609</t>
  </si>
  <si>
    <t>DHAHARA</t>
  </si>
  <si>
    <t>MGOMRI</t>
  </si>
  <si>
    <t>2630599397069</t>
  </si>
  <si>
    <t>RUE PIERRE CURIE</t>
  </si>
  <si>
    <t>000001036821</t>
  </si>
  <si>
    <t>2820799121027</t>
  </si>
  <si>
    <t>RUE FESSART</t>
  </si>
  <si>
    <t>318</t>
  </si>
  <si>
    <t>000001037287</t>
  </si>
  <si>
    <t>ASSA</t>
  </si>
  <si>
    <t>2001293001109</t>
  </si>
  <si>
    <t>000001037352</t>
  </si>
  <si>
    <t>ALIOU</t>
  </si>
  <si>
    <t>1632099605175</t>
  </si>
  <si>
    <t>RUE CURIAL</t>
  </si>
  <si>
    <t>000001037641</t>
  </si>
  <si>
    <t>LAZALDE</t>
  </si>
  <si>
    <t>VALBUENA</t>
  </si>
  <si>
    <t>1620599220027</t>
  </si>
  <si>
    <t>RUE RASPAIL</t>
  </si>
  <si>
    <t>35</t>
  </si>
  <si>
    <t>000001037924</t>
  </si>
  <si>
    <t>CHRISTIAN</t>
  </si>
  <si>
    <t>SALCEDO</t>
  </si>
  <si>
    <t>1831099220006</t>
  </si>
  <si>
    <t>RUE DU NORD</t>
  </si>
  <si>
    <t>000001037989</t>
  </si>
  <si>
    <t>FIBI</t>
  </si>
  <si>
    <t>BOUKAR YOB MAIHAM</t>
  </si>
  <si>
    <t>2580999344157</t>
  </si>
  <si>
    <t>LOGT 0157</t>
  </si>
  <si>
    <t>RUE RUE FONTAINE</t>
  </si>
  <si>
    <t>000001038008</t>
  </si>
  <si>
    <t>TIJANA</t>
  </si>
  <si>
    <t>DZUNIC</t>
  </si>
  <si>
    <t>2840999121068</t>
  </si>
  <si>
    <t>CHEZ MR DANILOVIC DRAGISA</t>
  </si>
  <si>
    <t>AV DU MUGUET</t>
  </si>
  <si>
    <t>121</t>
  </si>
  <si>
    <t>93370</t>
  </si>
  <si>
    <t>MONTFERMEIL</t>
  </si>
  <si>
    <t>000001038019</t>
  </si>
  <si>
    <t>MARLEE</t>
  </si>
  <si>
    <t>CARLOS</t>
  </si>
  <si>
    <t>2740899220013</t>
  </si>
  <si>
    <t>RUE DU FAUBOURG SAINT ANTOINE</t>
  </si>
  <si>
    <t>293</t>
  </si>
  <si>
    <t>000001038088</t>
  </si>
  <si>
    <t>AURELIA</t>
  </si>
  <si>
    <t>WAGYEN</t>
  </si>
  <si>
    <t>2590899220054</t>
  </si>
  <si>
    <t>BLD ANDRE MAUROIS</t>
  </si>
  <si>
    <t>000001038158</t>
  </si>
  <si>
    <t>BIRANTE</t>
  </si>
  <si>
    <t>TIMERA</t>
  </si>
  <si>
    <t>1742099336316</t>
  </si>
  <si>
    <t>RUE ROBERT DEGERT</t>
  </si>
  <si>
    <t>000001038196</t>
  </si>
  <si>
    <t>YACOUBA</t>
  </si>
  <si>
    <t>1670299335111</t>
  </si>
  <si>
    <t>CHEZ MR DIALLO MATISSE</t>
  </si>
  <si>
    <t>ALLEE HENRI MATISSE</t>
  </si>
  <si>
    <t>000001038229</t>
  </si>
  <si>
    <t>SHERLENE</t>
  </si>
  <si>
    <t>GRIS</t>
  </si>
  <si>
    <t>2770899220014</t>
  </si>
  <si>
    <t>AVENUE DE BEL AIR</t>
  </si>
  <si>
    <t>000001038457</t>
  </si>
  <si>
    <t>LOUISA</t>
  </si>
  <si>
    <t>MACHADO</t>
  </si>
  <si>
    <t>2980261168239</t>
  </si>
  <si>
    <t>CHEZ MME CAMPAGNE CELINE</t>
  </si>
  <si>
    <t>AVENUE EDOUARD BRANLY</t>
  </si>
  <si>
    <t>000001038530</t>
  </si>
  <si>
    <t>JEROME</t>
  </si>
  <si>
    <t>PAGSANJAN</t>
  </si>
  <si>
    <t>1900199220018</t>
  </si>
  <si>
    <t>BOULEVARD JEAN MERNOZ</t>
  </si>
  <si>
    <t>000001038662</t>
  </si>
  <si>
    <t>SEKHOU</t>
  </si>
  <si>
    <t>1840399341232</t>
  </si>
  <si>
    <t>94410</t>
  </si>
  <si>
    <t>ST MAURICE</t>
  </si>
  <si>
    <t>000001038688</t>
  </si>
  <si>
    <t>CHIBANI</t>
  </si>
  <si>
    <t>1970793066330</t>
  </si>
  <si>
    <t>CHEZ M.CHIBANI MAROUANE</t>
  </si>
  <si>
    <t>RUE SOULIER DU BRABANT</t>
  </si>
  <si>
    <t>LA PLAINE ST DENIS</t>
  </si>
  <si>
    <t>000001038838</t>
  </si>
  <si>
    <t>SUGANTHY</t>
  </si>
  <si>
    <t>VELUPPILLAI</t>
  </si>
  <si>
    <t>2720699235072</t>
  </si>
  <si>
    <t>CHEZ C A D A COALLIA</t>
  </si>
  <si>
    <t>10A RUE J BODIN DE BOISMORTIER</t>
  </si>
  <si>
    <t>000001039287</t>
  </si>
  <si>
    <t>MARTINO</t>
  </si>
  <si>
    <t>LOUIRANVIL</t>
  </si>
  <si>
    <t>1780199410084</t>
  </si>
  <si>
    <t>CHEZ LALAGUE BERTONY</t>
  </si>
  <si>
    <t>PLACE GARIBALDI</t>
  </si>
  <si>
    <t>95310</t>
  </si>
  <si>
    <t>ST OUEN L AUMONE</t>
  </si>
  <si>
    <t>000001039290</t>
  </si>
  <si>
    <t>TARIK</t>
  </si>
  <si>
    <t>BENSAHLA</t>
  </si>
  <si>
    <t>1771068224221</t>
  </si>
  <si>
    <t>RUE RAMBUTEAU</t>
  </si>
  <si>
    <t>85</t>
  </si>
  <si>
    <t>75001</t>
  </si>
  <si>
    <t>000001039406</t>
  </si>
  <si>
    <t>MOUSTAPHA</t>
  </si>
  <si>
    <t>1921199341177</t>
  </si>
  <si>
    <t>000001039540</t>
  </si>
  <si>
    <t>BECAYE</t>
  </si>
  <si>
    <t>MBAYE</t>
  </si>
  <si>
    <t>1801199341184</t>
  </si>
  <si>
    <t>CHEZ MME BAYE COLETTE</t>
  </si>
  <si>
    <t>RUE DES POISSONNIERS</t>
  </si>
  <si>
    <t>101</t>
  </si>
  <si>
    <t>000001039671</t>
  </si>
  <si>
    <t>MALICK</t>
  </si>
  <si>
    <t>NDIAYE</t>
  </si>
  <si>
    <t>1770199341264</t>
  </si>
  <si>
    <t>000001039694</t>
  </si>
  <si>
    <t>2780599410065</t>
  </si>
  <si>
    <t>PLACE DES ERABLES</t>
  </si>
  <si>
    <t>94470</t>
  </si>
  <si>
    <t>BOISSY ST LEGER</t>
  </si>
  <si>
    <t>000001039719</t>
  </si>
  <si>
    <t>TOIHA</t>
  </si>
  <si>
    <t>ISSILANE</t>
  </si>
  <si>
    <t>2670399397056</t>
  </si>
  <si>
    <t>RUE ANDRE LURCAT</t>
  </si>
  <si>
    <t>000001039858</t>
  </si>
  <si>
    <t>TODOROVIC</t>
  </si>
  <si>
    <t>2630199121075</t>
  </si>
  <si>
    <t>RUE D'ARGENTEUIL</t>
  </si>
  <si>
    <t>000001040056</t>
  </si>
  <si>
    <t>AIMEE</t>
  </si>
  <si>
    <t>2961199341162</t>
  </si>
  <si>
    <t>CHEZ ALPHA DIALLO</t>
  </si>
  <si>
    <t>BOULEVARD DAVOUT</t>
  </si>
  <si>
    <t>000001040135</t>
  </si>
  <si>
    <t>NIDA</t>
  </si>
  <si>
    <t>GAWAEN</t>
  </si>
  <si>
    <t>2710699220039</t>
  </si>
  <si>
    <t>BD VICTOR HUGO</t>
  </si>
  <si>
    <t>000001040294</t>
  </si>
  <si>
    <t>RAMDANE</t>
  </si>
  <si>
    <t>CHERKI</t>
  </si>
  <si>
    <t>1860599353076</t>
  </si>
  <si>
    <t>APPT 10</t>
  </si>
  <si>
    <t>RUE BLAISE PASCAL</t>
  </si>
  <si>
    <t>60100</t>
  </si>
  <si>
    <t>CREIL</t>
  </si>
  <si>
    <t>000001040350</t>
  </si>
  <si>
    <t>1771099335039</t>
  </si>
  <si>
    <t>RUE PAUL VAILLANT COUTURIER</t>
  </si>
  <si>
    <t>000001040358</t>
  </si>
  <si>
    <t>MARIE FRANCE</t>
  </si>
  <si>
    <t>2770599410141</t>
  </si>
  <si>
    <t>CHEZ MR DOR ET MME SAINT CYR</t>
  </si>
  <si>
    <t>RUE DE SAUSSURE</t>
  </si>
  <si>
    <t>000001040614</t>
  </si>
  <si>
    <t>EL BOUCHTAOUIA</t>
  </si>
  <si>
    <t>2541099381007</t>
  </si>
  <si>
    <t>RUE D'ESTIENNE D'ORVES</t>
  </si>
  <si>
    <t>000001040637</t>
  </si>
  <si>
    <t>2771299235014</t>
  </si>
  <si>
    <t>IMPASSE SAINT GEORGES</t>
  </si>
  <si>
    <t>000001040646</t>
  </si>
  <si>
    <t>2750399410090</t>
  </si>
  <si>
    <t>RUE AVERROES</t>
  </si>
  <si>
    <t>000001041010</t>
  </si>
  <si>
    <t>SILEYMANI</t>
  </si>
  <si>
    <t>1860999341112</t>
  </si>
  <si>
    <t>CHEZ NIMAGA HAROUNA</t>
  </si>
  <si>
    <t>RUE COUSTOU</t>
  </si>
  <si>
    <t>000001041278</t>
  </si>
  <si>
    <t>SOLUNAC</t>
  </si>
  <si>
    <t>2760575120229</t>
  </si>
  <si>
    <t>RUE CHARLES PERRIN</t>
  </si>
  <si>
    <t>000001041325</t>
  </si>
  <si>
    <t>ROWENA</t>
  </si>
  <si>
    <t>OSIAS</t>
  </si>
  <si>
    <t>2660199220043</t>
  </si>
  <si>
    <t>RUE PASTEUR</t>
  </si>
  <si>
    <t>000001041351</t>
  </si>
  <si>
    <t>ROSALIE</t>
  </si>
  <si>
    <t>REBUDAN</t>
  </si>
  <si>
    <t>2650599220029</t>
  </si>
  <si>
    <t>RUE MATHURIN REGNIER</t>
  </si>
  <si>
    <t>000001041365</t>
  </si>
  <si>
    <t>TAMARA</t>
  </si>
  <si>
    <t>GAVRILOVIC</t>
  </si>
  <si>
    <t>2990199121173</t>
  </si>
  <si>
    <t>000001041393</t>
  </si>
  <si>
    <t>CATHERINE</t>
  </si>
  <si>
    <t>LOPEZ</t>
  </si>
  <si>
    <t>2840799220020</t>
  </si>
  <si>
    <t>RUE GREUZE</t>
  </si>
  <si>
    <t>000001041413</t>
  </si>
  <si>
    <t>EUGENIO</t>
  </si>
  <si>
    <t>GARCIA</t>
  </si>
  <si>
    <t>1630399220019</t>
  </si>
  <si>
    <t>AVENUE DE SAINT OUEN</t>
  </si>
  <si>
    <t>000001041501</t>
  </si>
  <si>
    <t>AISSATA</t>
  </si>
  <si>
    <t>KANE</t>
  </si>
  <si>
    <t>2901299341166</t>
  </si>
  <si>
    <t>CHEZ LOGT 188</t>
  </si>
  <si>
    <t>ALL CHARLES GROSPERRIN</t>
  </si>
  <si>
    <t>000001041772</t>
  </si>
  <si>
    <t>GILLIAN</t>
  </si>
  <si>
    <t>2960875115473</t>
  </si>
  <si>
    <t>000001042073</t>
  </si>
  <si>
    <t>JOANA MARIA</t>
  </si>
  <si>
    <t>FORTES CORREIA</t>
  </si>
  <si>
    <t>2600399396041</t>
  </si>
  <si>
    <t>RUE LOUIS LUMIERE</t>
  </si>
  <si>
    <t>000001042106</t>
  </si>
  <si>
    <t>ANDRISE</t>
  </si>
  <si>
    <t>THADAL</t>
  </si>
  <si>
    <t>2870199410078</t>
  </si>
  <si>
    <t>RUE DE LA PLACE ST MARTIN</t>
  </si>
  <si>
    <t>000001042215</t>
  </si>
  <si>
    <t>CARLO</t>
  </si>
  <si>
    <t>TORELINO</t>
  </si>
  <si>
    <t>1701199220011</t>
  </si>
  <si>
    <t>RUE DU DR JACQUEMAIRE CLEMENCEAU</t>
  </si>
  <si>
    <t>000001042217</t>
  </si>
  <si>
    <t>REY</t>
  </si>
  <si>
    <t>ROMAN</t>
  </si>
  <si>
    <t>1751299220022</t>
  </si>
  <si>
    <t>AVENUE FRANCO RUSSE</t>
  </si>
  <si>
    <t>000001042232</t>
  </si>
  <si>
    <t>NONILON</t>
  </si>
  <si>
    <t>CASERES</t>
  </si>
  <si>
    <t>1790599220016</t>
  </si>
  <si>
    <t>RUE LEGENDRE</t>
  </si>
  <si>
    <t>176</t>
  </si>
  <si>
    <t>000001042304</t>
  </si>
  <si>
    <t>JUANDAY</t>
  </si>
  <si>
    <t>2731199220037</t>
  </si>
  <si>
    <t>AV DE LA FAISANDERIE</t>
  </si>
  <si>
    <t>000001042363</t>
  </si>
  <si>
    <t>ROSE MARIE</t>
  </si>
  <si>
    <t>MARTIN</t>
  </si>
  <si>
    <t>2721197107651</t>
  </si>
  <si>
    <t>ALLEE HENRI WALLON</t>
  </si>
  <si>
    <t>000001042464</t>
  </si>
  <si>
    <t>LAHRAS</t>
  </si>
  <si>
    <t>2851299350703</t>
  </si>
  <si>
    <t>AV DE LA PTE DE CLIGNANCOURT</t>
  </si>
  <si>
    <t>000001042593</t>
  </si>
  <si>
    <t>ANTONET IMELDA</t>
  </si>
  <si>
    <t>2710699235063</t>
  </si>
  <si>
    <t>RUE JEAN CORRINGER</t>
  </si>
  <si>
    <t>000001042600</t>
  </si>
  <si>
    <t>MARIE NADIA</t>
  </si>
  <si>
    <t>JN PHILIPPE</t>
  </si>
  <si>
    <t>2850199410115</t>
  </si>
  <si>
    <t>RUE JOSEPH HENAFF</t>
  </si>
  <si>
    <t>000001042749</t>
  </si>
  <si>
    <t>TEDDY P</t>
  </si>
  <si>
    <t>DIMACALI</t>
  </si>
  <si>
    <t>1681099220017</t>
  </si>
  <si>
    <t>SQUARE AUGUSTE RENOIR</t>
  </si>
  <si>
    <t>000001042910</t>
  </si>
  <si>
    <t>EMELDA</t>
  </si>
  <si>
    <t>NAVARRETE</t>
  </si>
  <si>
    <t>2540299220036</t>
  </si>
  <si>
    <t>ESC 32</t>
  </si>
  <si>
    <t>RUE DE PONT A MOUSSON</t>
  </si>
  <si>
    <t>000001043182</t>
  </si>
  <si>
    <t>SYLVESTRE</t>
  </si>
  <si>
    <t>2860599410061</t>
  </si>
  <si>
    <t>RUE DE LA PAIX</t>
  </si>
  <si>
    <t>000001043221</t>
  </si>
  <si>
    <t>KHADIM</t>
  </si>
  <si>
    <t>DIOUSS</t>
  </si>
  <si>
    <t>1940999341129</t>
  </si>
  <si>
    <t>CHEZ B1 PORTE 1225</t>
  </si>
  <si>
    <t>RUE DES ONCHERES</t>
  </si>
  <si>
    <t>69120</t>
  </si>
  <si>
    <t>VAULX EN VELIN</t>
  </si>
  <si>
    <t>000001043316</t>
  </si>
  <si>
    <t>ALEKSANDRA</t>
  </si>
  <si>
    <t>2810999121053</t>
  </si>
  <si>
    <t>188</t>
  </si>
  <si>
    <t>000001043404</t>
  </si>
  <si>
    <t>PAUL ARWEEN</t>
  </si>
  <si>
    <t>DELOS SANTOS</t>
  </si>
  <si>
    <t>1820699220010</t>
  </si>
  <si>
    <t>APT 35</t>
  </si>
  <si>
    <t>BLD DE LA REPUBLIQUE</t>
  </si>
  <si>
    <t>92210</t>
  </si>
  <si>
    <t>ST CLOUD</t>
  </si>
  <si>
    <t>000001043413</t>
  </si>
  <si>
    <t>HAMA</t>
  </si>
  <si>
    <t>NIANG</t>
  </si>
  <si>
    <t>2840699335051</t>
  </si>
  <si>
    <t>VILLA D'ESTE</t>
  </si>
  <si>
    <t>000001043426</t>
  </si>
  <si>
    <t>NADEZDA</t>
  </si>
  <si>
    <t>BUSANCIC</t>
  </si>
  <si>
    <t>2631099121152</t>
  </si>
  <si>
    <t>RDC APT 138</t>
  </si>
  <si>
    <t>ALLEE DES ACACIAS</t>
  </si>
  <si>
    <t>78250</t>
  </si>
  <si>
    <t>MEULAN EN YVELINES</t>
  </si>
  <si>
    <t>000001043440</t>
  </si>
  <si>
    <t>2760399341084</t>
  </si>
  <si>
    <t>CHEZ MR DITENDE LUBOYA</t>
  </si>
  <si>
    <t>RUE GABRIEL PERI</t>
  </si>
  <si>
    <t>508</t>
  </si>
  <si>
    <t>000001043661</t>
  </si>
  <si>
    <t>MARIE GINETTE</t>
  </si>
  <si>
    <t>ALCIME</t>
  </si>
  <si>
    <t>2671199410061</t>
  </si>
  <si>
    <t>RUE LUCIE ET RAYMOND AUBRAC</t>
  </si>
  <si>
    <t>000001043679</t>
  </si>
  <si>
    <t>MBARK</t>
  </si>
  <si>
    <t>HAGUI</t>
  </si>
  <si>
    <t>1820999350703</t>
  </si>
  <si>
    <t>CHEZ MME BECQUE FABIENNE</t>
  </si>
  <si>
    <t>RUE HENRI BERGSON</t>
  </si>
  <si>
    <t>000001043725</t>
  </si>
  <si>
    <t>JOLY</t>
  </si>
  <si>
    <t>TAN</t>
  </si>
  <si>
    <t>1691299220019</t>
  </si>
  <si>
    <t>ALLEE DE L'ILE MARANTE</t>
  </si>
  <si>
    <t>000001043815</t>
  </si>
  <si>
    <t>NEMINATHAN</t>
  </si>
  <si>
    <t>ALAGARATNAM</t>
  </si>
  <si>
    <t>1600399235157</t>
  </si>
  <si>
    <t>RUE LOUISE ROUSSEAU</t>
  </si>
  <si>
    <t>000001043964</t>
  </si>
  <si>
    <t>KUMBA</t>
  </si>
  <si>
    <t>2700999304031</t>
  </si>
  <si>
    <t>RUE JEANNE D ARC</t>
  </si>
  <si>
    <t>000001044155</t>
  </si>
  <si>
    <t>JEBBO MAGIRAGA</t>
  </si>
  <si>
    <t>2770699304002</t>
  </si>
  <si>
    <t>CHEZ HAFB ESPACE SOLIDARITE</t>
  </si>
  <si>
    <t>RUE MENDELSSOHN</t>
  </si>
  <si>
    <t>000001044195</t>
  </si>
  <si>
    <t>SOURIA</t>
  </si>
  <si>
    <t>PARCIGNEAU</t>
  </si>
  <si>
    <t>2730999352797</t>
  </si>
  <si>
    <t>CHEZ MME PARCIGNEAU</t>
  </si>
  <si>
    <t>RUE EMILE CORDON</t>
  </si>
  <si>
    <t>000001044220</t>
  </si>
  <si>
    <t>KARIMA</t>
  </si>
  <si>
    <t>BENANANE</t>
  </si>
  <si>
    <t>2660299380200</t>
  </si>
  <si>
    <t>Italie</t>
  </si>
  <si>
    <t>000000540446</t>
  </si>
  <si>
    <t>Ville</t>
  </si>
  <si>
    <t>DOMICILE</t>
  </si>
  <si>
    <t>ancienneté</t>
  </si>
  <si>
    <t>prime fin d'anneé</t>
  </si>
  <si>
    <t>prime régulière</t>
  </si>
  <si>
    <t>n°</t>
  </si>
  <si>
    <t>nom</t>
  </si>
  <si>
    <t xml:space="preserve">AVOIR </t>
  </si>
  <si>
    <t>NH</t>
  </si>
  <si>
    <t>MS</t>
  </si>
  <si>
    <t>ACHAT POUR COMPTE</t>
  </si>
  <si>
    <t>SOUS-TRAIRANCE</t>
  </si>
  <si>
    <t>MGFV HORS NIOPPE</t>
  </si>
  <si>
    <t>THEORIQUE</t>
  </si>
  <si>
    <t>OBJECTIF</t>
  </si>
  <si>
    <t>VALEUR</t>
  </si>
  <si>
    <t>nh à gagner</t>
  </si>
  <si>
    <t>MSC</t>
  </si>
  <si>
    <t>delta objectf</t>
  </si>
  <si>
    <t>valeur</t>
  </si>
  <si>
    <t>nb heures à gagner</t>
  </si>
  <si>
    <t>autre frais perso</t>
  </si>
  <si>
    <t>prov cp</t>
  </si>
  <si>
    <t>masse hors prov cp</t>
  </si>
  <si>
    <t>totale</t>
  </si>
  <si>
    <t>mutuelle</t>
  </si>
  <si>
    <t>Allegement charges fillon</t>
  </si>
  <si>
    <t>montant charges après allègement</t>
  </si>
  <si>
    <t>CICE</t>
  </si>
  <si>
    <t>TOTAL</t>
  </si>
  <si>
    <t>SMIC HORAIRE</t>
  </si>
  <si>
    <t>Assurance maladie</t>
  </si>
  <si>
    <t>Assurance vieillesse déplafonnée</t>
  </si>
  <si>
    <t>Allocations familiales</t>
  </si>
  <si>
    <t>Cotisation chômage fngs/ag-rg</t>
  </si>
  <si>
    <t>ARCCO TRANCHE 1</t>
  </si>
  <si>
    <t>ARCCO AGFF TR1</t>
  </si>
  <si>
    <t>Retraite complémentaire non cadre (tranche B)</t>
  </si>
  <si>
    <t>prev</t>
  </si>
  <si>
    <t>prev fiscale</t>
  </si>
  <si>
    <t>Formation professionnelle</t>
  </si>
  <si>
    <t>Taxe apprentissage</t>
  </si>
  <si>
    <t>AT</t>
  </si>
  <si>
    <t>COTISATION CE</t>
  </si>
  <si>
    <t>SMIC Fillon</t>
  </si>
  <si>
    <t>Coefficient</t>
  </si>
  <si>
    <t>Arrondi</t>
  </si>
  <si>
    <t>Réduction</t>
  </si>
  <si>
    <t>mutuelle obligatoire</t>
  </si>
  <si>
    <t>forfait social</t>
  </si>
  <si>
    <t>cotisation caisse cp</t>
  </si>
  <si>
    <t>Ristourne cp</t>
  </si>
  <si>
    <t>complement dialogue social</t>
  </si>
  <si>
    <t>ss veil</t>
  </si>
  <si>
    <t>ss fnal</t>
  </si>
  <si>
    <t>comp veil.</t>
  </si>
  <si>
    <t>ss transport</t>
  </si>
  <si>
    <t>Cotisation chômage tra + rg</t>
  </si>
  <si>
    <t>ss fnal maj cp+urc trsp maj cp</t>
  </si>
  <si>
    <t>taux charges ristourne</t>
  </si>
  <si>
    <t>total charges globale</t>
  </si>
  <si>
    <t>th</t>
  </si>
  <si>
    <t>calendrier</t>
  </si>
  <si>
    <t>jf</t>
  </si>
  <si>
    <t>prime fin d'année négociée</t>
  </si>
  <si>
    <t>dd</t>
  </si>
  <si>
    <t>df</t>
  </si>
  <si>
    <t>PFA conventionnelle</t>
  </si>
  <si>
    <t>H- absence div</t>
  </si>
  <si>
    <t>pause</t>
  </si>
  <si>
    <t>remplacement</t>
  </si>
  <si>
    <t>Absences prévues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</si>
</sst>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#&quot; &quot;##&quot; &quot;##&quot; &quot;##&quot; &quot;##"/>
    <numFmt numFmtId="165" formatCode="0.0%"/>
    <numFmt numFmtId="166" formatCode="h:mm;@"/>
    <numFmt numFmtId="167" formatCode="d/m/yy;@"/>
    <numFmt numFmtId="168" formatCode="[&gt;=3000000000000]#&quot; &quot;##&quot; &quot;##&quot; &quot;##&quot; &quot;###&quot; &quot;###&quot; | &quot;##;#&quot; &quot;##&quot; &quot;##&quot; &quot;##&quot; &quot;###&quot; &quot;###"/>
    <numFmt numFmtId="169" formatCode="0.0000"/>
    <numFmt numFmtId="170" formatCode="0.000%"/>
    <numFmt numFmtId="171" formatCode="[$-40C]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8"/>
      <name val="Arial"/>
      <family val="2"/>
    </font>
    <font>
      <sz val="12"/>
      <color theme="1"/>
      <name val="Times New Roman"/>
      <family val="1"/>
    </font>
    <font>
      <sz val="6"/>
      <name val="Arial"/>
      <family val="2"/>
    </font>
    <font>
      <sz val="10"/>
      <color indexed="9"/>
      <name val="Arial"/>
      <family val="2"/>
    </font>
    <font>
      <b/>
      <i/>
      <sz val="11"/>
      <color rgb="FFFF0000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8"/>
      <name val="Arial"/>
      <family val="2"/>
    </font>
    <font>
      <b/>
      <i/>
      <sz val="24"/>
      <color theme="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B7B7B7"/>
        <bgColor rgb="FFB7B7B7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49" fontId="2" fillId="0" borderId="0" xfId="0" applyNumberFormat="1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43" fontId="4" fillId="0" borderId="13" xfId="0" applyNumberFormat="1" applyFont="1" applyFill="1" applyBorder="1" applyAlignment="1">
      <alignment horizontal="center" vertical="center" wrapText="1"/>
    </xf>
    <xf numFmtId="43" fontId="4" fillId="0" borderId="13" xfId="0" applyNumberFormat="1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center"/>
    </xf>
    <xf numFmtId="14" fontId="2" fillId="0" borderId="13" xfId="0" applyNumberFormat="1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14" fontId="2" fillId="0" borderId="14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165" fontId="2" fillId="0" borderId="13" xfId="3" applyNumberFormat="1" applyFont="1" applyBorder="1" applyAlignment="1">
      <alignment horizontal="center"/>
    </xf>
    <xf numFmtId="44" fontId="2" fillId="0" borderId="13" xfId="2" applyFont="1" applyBorder="1" applyAlignment="1">
      <alignment horizontal="center"/>
    </xf>
    <xf numFmtId="0" fontId="0" fillId="0" borderId="0" xfId="0" applyProtection="1">
      <protection locked="0"/>
    </xf>
    <xf numFmtId="2" fontId="2" fillId="0" borderId="15" xfId="0" applyNumberFormat="1" applyFont="1" applyBorder="1" applyAlignment="1">
      <alignment horizontal="center" vertical="center"/>
    </xf>
    <xf numFmtId="9" fontId="0" fillId="0" borderId="0" xfId="0" applyNumberFormat="1" applyProtection="1">
      <protection locked="0"/>
    </xf>
    <xf numFmtId="165" fontId="1" fillId="0" borderId="0" xfId="3" applyNumberFormat="1" applyProtection="1">
      <protection locked="0"/>
    </xf>
    <xf numFmtId="9" fontId="1" fillId="0" borderId="0" xfId="3" applyProtection="1">
      <protection locked="0"/>
    </xf>
    <xf numFmtId="0" fontId="0" fillId="0" borderId="21" xfId="0" applyBorder="1"/>
    <xf numFmtId="0" fontId="0" fillId="0" borderId="21" xfId="0" applyBorder="1" applyAlignment="1">
      <alignment horizontal="center"/>
    </xf>
    <xf numFmtId="2" fontId="5" fillId="0" borderId="31" xfId="0" applyNumberFormat="1" applyFont="1" applyBorder="1"/>
    <xf numFmtId="2" fontId="5" fillId="0" borderId="0" xfId="0" applyNumberFormat="1" applyFont="1" applyBorder="1"/>
    <xf numFmtId="43" fontId="2" fillId="0" borderId="15" xfId="0" applyNumberFormat="1" applyFont="1" applyBorder="1" applyAlignment="1">
      <alignment horizontal="center"/>
    </xf>
    <xf numFmtId="43" fontId="2" fillId="0" borderId="0" xfId="1" applyFont="1" applyAlignment="1">
      <alignment horizontal="right"/>
    </xf>
    <xf numFmtId="9" fontId="0" fillId="0" borderId="0" xfId="3" applyFont="1"/>
    <xf numFmtId="9" fontId="0" fillId="0" borderId="21" xfId="3" applyFont="1" applyBorder="1"/>
    <xf numFmtId="44" fontId="0" fillId="0" borderId="21" xfId="2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10" fontId="0" fillId="0" borderId="0" xfId="3" applyNumberFormat="1" applyFont="1"/>
    <xf numFmtId="0" fontId="0" fillId="0" borderId="21" xfId="0" applyNumberFormat="1" applyBorder="1"/>
    <xf numFmtId="0" fontId="2" fillId="0" borderId="21" xfId="0" applyFont="1" applyBorder="1" applyAlignment="1">
      <alignment horizontal="center" vertical="center"/>
    </xf>
    <xf numFmtId="14" fontId="2" fillId="0" borderId="17" xfId="0" applyNumberFormat="1" applyFont="1" applyBorder="1" applyAlignment="1">
      <alignment horizontal="center" vertical="center"/>
    </xf>
    <xf numFmtId="0" fontId="2" fillId="2" borderId="17" xfId="0" applyFont="1" applyFill="1" applyBorder="1" applyAlignment="1"/>
    <xf numFmtId="0" fontId="2" fillId="2" borderId="2" xfId="0" applyFont="1" applyFill="1" applyBorder="1" applyAlignment="1"/>
    <xf numFmtId="0" fontId="2" fillId="0" borderId="17" xfId="0" applyFont="1" applyFill="1" applyBorder="1" applyAlignment="1"/>
    <xf numFmtId="2" fontId="2" fillId="0" borderId="17" xfId="0" applyNumberFormat="1" applyFont="1" applyBorder="1" applyAlignment="1">
      <alignment horizontal="center" vertical="center"/>
    </xf>
    <xf numFmtId="14" fontId="2" fillId="0" borderId="17" xfId="0" applyNumberFormat="1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/>
    </xf>
    <xf numFmtId="0" fontId="2" fillId="2" borderId="21" xfId="0" applyFont="1" applyFill="1" applyBorder="1" applyAlignment="1"/>
    <xf numFmtId="0" fontId="2" fillId="2" borderId="13" xfId="0" applyFont="1" applyFill="1" applyBorder="1" applyAlignment="1"/>
    <xf numFmtId="0" fontId="2" fillId="0" borderId="21" xfId="0" applyFont="1" applyFill="1" applyBorder="1" applyAlignment="1"/>
    <xf numFmtId="14" fontId="2" fillId="0" borderId="21" xfId="0" applyNumberFormat="1" applyFont="1" applyBorder="1" applyAlignment="1">
      <alignment horizontal="center" vertical="center"/>
    </xf>
    <xf numFmtId="2" fontId="2" fillId="0" borderId="21" xfId="0" applyNumberFormat="1" applyFont="1" applyBorder="1" applyAlignment="1">
      <alignment horizontal="center" vertical="center"/>
    </xf>
    <xf numFmtId="14" fontId="2" fillId="0" borderId="21" xfId="0" applyNumberFormat="1" applyFont="1" applyBorder="1" applyAlignment="1">
      <alignment horizontal="center" vertical="center" wrapText="1"/>
    </xf>
    <xf numFmtId="14" fontId="2" fillId="0" borderId="22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14" fontId="2" fillId="0" borderId="21" xfId="0" applyNumberFormat="1" applyFont="1" applyFill="1" applyBorder="1" applyAlignment="1">
      <alignment horizontal="center" vertical="center"/>
    </xf>
    <xf numFmtId="49" fontId="2" fillId="5" borderId="15" xfId="0" applyNumberFormat="1" applyFont="1" applyFill="1" applyBorder="1" applyAlignment="1">
      <alignment vertical="center"/>
    </xf>
    <xf numFmtId="0" fontId="2" fillId="0" borderId="21" xfId="0" applyFont="1" applyBorder="1" applyAlignment="1">
      <alignment vertical="center"/>
    </xf>
    <xf numFmtId="44" fontId="2" fillId="0" borderId="0" xfId="2" applyFont="1"/>
    <xf numFmtId="0" fontId="8" fillId="0" borderId="26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2" fontId="2" fillId="4" borderId="17" xfId="1" applyNumberFormat="1" applyFont="1" applyFill="1" applyBorder="1" applyAlignment="1">
      <alignment horizontal="center" vertical="center"/>
    </xf>
    <xf numFmtId="2" fontId="2" fillId="3" borderId="15" xfId="1" applyNumberFormat="1" applyFont="1" applyFill="1" applyBorder="1" applyAlignment="1">
      <alignment horizontal="center" vertical="center"/>
    </xf>
    <xf numFmtId="2" fontId="2" fillId="4" borderId="21" xfId="1" applyNumberFormat="1" applyFont="1" applyFill="1" applyBorder="1" applyAlignment="1">
      <alignment horizontal="center" vertical="center"/>
    </xf>
    <xf numFmtId="2" fontId="2" fillId="0" borderId="31" xfId="1" applyNumberFormat="1" applyFont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textRotation="90"/>
    </xf>
    <xf numFmtId="0" fontId="6" fillId="0" borderId="22" xfId="0" applyFont="1" applyBorder="1" applyAlignment="1">
      <alignment horizontal="center" vertical="center" textRotation="90"/>
    </xf>
    <xf numFmtId="20" fontId="6" fillId="0" borderId="13" xfId="0" applyNumberFormat="1" applyFont="1" applyBorder="1" applyAlignment="1">
      <alignment horizontal="center" vertical="center"/>
    </xf>
    <xf numFmtId="2" fontId="6" fillId="0" borderId="13" xfId="0" applyNumberFormat="1" applyFont="1" applyBorder="1" applyAlignment="1">
      <alignment horizontal="center" vertical="center"/>
    </xf>
    <xf numFmtId="43" fontId="6" fillId="0" borderId="13" xfId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43" fontId="6" fillId="0" borderId="13" xfId="1" applyNumberFormat="1" applyFont="1" applyBorder="1" applyAlignment="1">
      <alignment horizontal="center" vertical="center"/>
    </xf>
    <xf numFmtId="166" fontId="6" fillId="0" borderId="13" xfId="0" applyNumberFormat="1" applyFont="1" applyBorder="1" applyAlignment="1">
      <alignment horizontal="center" vertical="center"/>
    </xf>
    <xf numFmtId="20" fontId="6" fillId="0" borderId="21" xfId="0" applyNumberFormat="1" applyFont="1" applyBorder="1" applyAlignment="1">
      <alignment horizontal="center" vertical="center"/>
    </xf>
    <xf numFmtId="2" fontId="6" fillId="0" borderId="21" xfId="0" applyNumberFormat="1" applyFont="1" applyBorder="1" applyAlignment="1">
      <alignment horizontal="center" vertical="center"/>
    </xf>
    <xf numFmtId="43" fontId="6" fillId="0" borderId="21" xfId="1" applyFont="1" applyBorder="1" applyAlignment="1">
      <alignment horizontal="center" vertical="center"/>
    </xf>
    <xf numFmtId="43" fontId="6" fillId="0" borderId="21" xfId="1" applyNumberFormat="1" applyFont="1" applyBorder="1" applyAlignment="1">
      <alignment horizontal="center" vertical="center"/>
    </xf>
    <xf numFmtId="166" fontId="6" fillId="0" borderId="21" xfId="0" applyNumberFormat="1" applyFont="1" applyBorder="1" applyAlignment="1">
      <alignment horizontal="center" vertical="center"/>
    </xf>
    <xf numFmtId="20" fontId="6" fillId="0" borderId="17" xfId="0" applyNumberFormat="1" applyFont="1" applyBorder="1" applyAlignment="1">
      <alignment horizontal="center" vertical="center"/>
    </xf>
    <xf numFmtId="2" fontId="6" fillId="0" borderId="17" xfId="0" applyNumberFormat="1" applyFont="1" applyBorder="1" applyAlignment="1">
      <alignment horizontal="center" vertical="center"/>
    </xf>
    <xf numFmtId="43" fontId="6" fillId="0" borderId="17" xfId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3" fontId="6" fillId="0" borderId="17" xfId="1" applyNumberFormat="1" applyFont="1" applyBorder="1" applyAlignment="1">
      <alignment horizontal="center" vertical="center"/>
    </xf>
    <xf numFmtId="166" fontId="6" fillId="0" borderId="17" xfId="0" applyNumberFormat="1" applyFont="1" applyBorder="1" applyAlignment="1">
      <alignment horizontal="center" vertical="center"/>
    </xf>
    <xf numFmtId="20" fontId="6" fillId="0" borderId="15" xfId="0" applyNumberFormat="1" applyFont="1" applyBorder="1" applyAlignment="1">
      <alignment horizontal="center" vertical="center"/>
    </xf>
    <xf numFmtId="0" fontId="9" fillId="9" borderId="48" xfId="0" applyFont="1" applyFill="1" applyBorder="1" applyAlignment="1">
      <alignment horizontal="center" vertical="center"/>
    </xf>
    <xf numFmtId="0" fontId="0" fillId="0" borderId="48" xfId="0" applyBorder="1" applyAlignment="1">
      <alignment horizontal="left" vertical="center"/>
    </xf>
    <xf numFmtId="14" fontId="0" fillId="0" borderId="48" xfId="0" applyNumberFormat="1" applyBorder="1" applyAlignment="1">
      <alignment horizontal="center" vertical="center"/>
    </xf>
    <xf numFmtId="0" fontId="2" fillId="0" borderId="13" xfId="0" applyFont="1" applyBorder="1" applyAlignment="1">
      <alignment horizontal="center" textRotation="90" wrapText="1"/>
    </xf>
    <xf numFmtId="0" fontId="2" fillId="0" borderId="13" xfId="0" applyFont="1" applyBorder="1" applyAlignment="1">
      <alignment horizontal="center" textRotation="90"/>
    </xf>
    <xf numFmtId="14" fontId="2" fillId="0" borderId="13" xfId="0" applyNumberFormat="1" applyFont="1" applyBorder="1" applyAlignment="1">
      <alignment horizontal="center" vertical="center" wrapText="1"/>
    </xf>
    <xf numFmtId="14" fontId="2" fillId="0" borderId="17" xfId="0" applyNumberFormat="1" applyFont="1" applyFill="1" applyBorder="1" applyAlignment="1"/>
    <xf numFmtId="14" fontId="2" fillId="0" borderId="0" xfId="0" applyNumberFormat="1" applyFont="1" applyAlignment="1">
      <alignment horizontal="center" vertical="center"/>
    </xf>
    <xf numFmtId="168" fontId="2" fillId="0" borderId="13" xfId="1" applyNumberFormat="1" applyFont="1" applyBorder="1" applyAlignment="1">
      <alignment horizontal="center" vertical="center"/>
    </xf>
    <xf numFmtId="168" fontId="2" fillId="0" borderId="21" xfId="1" applyNumberFormat="1" applyFont="1" applyBorder="1" applyAlignment="1">
      <alignment horizontal="center"/>
    </xf>
    <xf numFmtId="168" fontId="2" fillId="0" borderId="21" xfId="1" applyNumberFormat="1" applyFont="1" applyFill="1" applyBorder="1" applyAlignment="1">
      <alignment horizontal="center"/>
    </xf>
    <xf numFmtId="168" fontId="2" fillId="0" borderId="0" xfId="1" applyNumberFormat="1" applyFont="1"/>
    <xf numFmtId="49" fontId="0" fillId="0" borderId="48" xfId="0" applyNumberFormat="1" applyBorder="1" applyAlignment="1">
      <alignment horizontal="left" vertical="center"/>
    </xf>
    <xf numFmtId="49" fontId="2" fillId="6" borderId="22" xfId="0" applyNumberFormat="1" applyFont="1" applyFill="1" applyBorder="1" applyAlignment="1"/>
    <xf numFmtId="49" fontId="2" fillId="6" borderId="27" xfId="0" applyNumberFormat="1" applyFont="1" applyFill="1" applyBorder="1" applyAlignment="1"/>
    <xf numFmtId="0" fontId="9" fillId="9" borderId="49" xfId="0" applyFont="1" applyFill="1" applyBorder="1" applyAlignment="1">
      <alignment horizontal="center" vertical="center"/>
    </xf>
    <xf numFmtId="14" fontId="0" fillId="0" borderId="0" xfId="0" applyNumberFormat="1"/>
    <xf numFmtId="2" fontId="0" fillId="0" borderId="0" xfId="0" applyNumberFormat="1"/>
    <xf numFmtId="43" fontId="6" fillId="10" borderId="13" xfId="1" applyFont="1" applyFill="1" applyBorder="1" applyAlignment="1">
      <alignment horizontal="center" vertical="center"/>
    </xf>
    <xf numFmtId="43" fontId="6" fillId="10" borderId="17" xfId="1" applyFont="1" applyFill="1" applyBorder="1" applyAlignment="1">
      <alignment horizontal="center" vertical="center"/>
    </xf>
    <xf numFmtId="43" fontId="6" fillId="10" borderId="21" xfId="1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left"/>
    </xf>
    <xf numFmtId="0" fontId="2" fillId="10" borderId="13" xfId="0" applyFont="1" applyFill="1" applyBorder="1" applyAlignment="1">
      <alignment horizontal="center"/>
    </xf>
    <xf numFmtId="0" fontId="2" fillId="10" borderId="17" xfId="0" applyFont="1" applyFill="1" applyBorder="1" applyAlignment="1">
      <alignment horizontal="center"/>
    </xf>
    <xf numFmtId="0" fontId="2" fillId="10" borderId="21" xfId="0" applyFont="1" applyFill="1" applyBorder="1" applyAlignment="1">
      <alignment horizontal="center"/>
    </xf>
    <xf numFmtId="49" fontId="2" fillId="10" borderId="13" xfId="1" applyNumberFormat="1" applyFont="1" applyFill="1" applyBorder="1" applyAlignment="1">
      <alignment horizontal="center" vertical="center"/>
    </xf>
    <xf numFmtId="49" fontId="2" fillId="10" borderId="17" xfId="1" applyNumberFormat="1" applyFont="1" applyFill="1" applyBorder="1" applyAlignment="1">
      <alignment horizontal="center"/>
    </xf>
    <xf numFmtId="49" fontId="2" fillId="10" borderId="21" xfId="1" applyNumberFormat="1" applyFont="1" applyFill="1" applyBorder="1" applyAlignment="1">
      <alignment horizontal="center"/>
    </xf>
    <xf numFmtId="0" fontId="2" fillId="10" borderId="13" xfId="0" applyFont="1" applyFill="1" applyBorder="1" applyAlignment="1">
      <alignment horizontal="left" vertical="center"/>
    </xf>
    <xf numFmtId="0" fontId="2" fillId="10" borderId="2" xfId="0" applyFont="1" applyFill="1" applyBorder="1" applyAlignment="1"/>
    <xf numFmtId="0" fontId="2" fillId="10" borderId="13" xfId="0" applyFont="1" applyFill="1" applyBorder="1" applyAlignment="1"/>
    <xf numFmtId="0" fontId="2" fillId="10" borderId="11" xfId="0" applyFont="1" applyFill="1" applyBorder="1" applyAlignment="1">
      <alignment horizontal="left"/>
    </xf>
    <xf numFmtId="0" fontId="2" fillId="10" borderId="16" xfId="0" applyFont="1" applyFill="1" applyBorder="1" applyAlignment="1">
      <alignment horizontal="left"/>
    </xf>
    <xf numFmtId="0" fontId="2" fillId="10" borderId="37" xfId="0" applyFont="1" applyFill="1" applyBorder="1" applyAlignment="1">
      <alignment horizontal="left"/>
    </xf>
    <xf numFmtId="0" fontId="2" fillId="10" borderId="19" xfId="0" applyFont="1" applyFill="1" applyBorder="1" applyAlignment="1">
      <alignment horizontal="left"/>
    </xf>
    <xf numFmtId="0" fontId="2" fillId="10" borderId="20" xfId="0" applyFont="1" applyFill="1" applyBorder="1" applyAlignment="1">
      <alignment horizontal="left"/>
    </xf>
    <xf numFmtId="164" fontId="2" fillId="10" borderId="13" xfId="0" applyNumberFormat="1" applyFont="1" applyFill="1" applyBorder="1" applyAlignment="1">
      <alignment horizontal="center" vertical="center"/>
    </xf>
    <xf numFmtId="164" fontId="2" fillId="10" borderId="17" xfId="0" applyNumberFormat="1" applyFont="1" applyFill="1" applyBorder="1" applyAlignment="1">
      <alignment horizontal="center"/>
    </xf>
    <xf numFmtId="164" fontId="2" fillId="10" borderId="21" xfId="0" applyNumberFormat="1" applyFont="1" applyFill="1" applyBorder="1" applyAlignment="1">
      <alignment horizontal="center"/>
    </xf>
    <xf numFmtId="1" fontId="6" fillId="10" borderId="13" xfId="0" applyNumberFormat="1" applyFont="1" applyFill="1" applyBorder="1" applyAlignment="1">
      <alignment horizontal="center" vertical="center"/>
    </xf>
    <xf numFmtId="1" fontId="6" fillId="10" borderId="17" xfId="0" applyNumberFormat="1" applyFont="1" applyFill="1" applyBorder="1" applyAlignment="1">
      <alignment horizontal="center" vertical="center"/>
    </xf>
    <xf numFmtId="1" fontId="6" fillId="10" borderId="21" xfId="0" applyNumberFormat="1" applyFont="1" applyFill="1" applyBorder="1" applyAlignment="1">
      <alignment horizontal="center" vertical="center"/>
    </xf>
    <xf numFmtId="0" fontId="2" fillId="10" borderId="0" xfId="0" applyFont="1" applyFill="1"/>
    <xf numFmtId="44" fontId="2" fillId="10" borderId="0" xfId="2" applyFont="1" applyFill="1" applyAlignment="1">
      <alignment horizontal="center"/>
    </xf>
    <xf numFmtId="0" fontId="0" fillId="0" borderId="21" xfId="0" applyBorder="1" applyAlignment="1">
      <alignment vertical="center" wrapText="1"/>
    </xf>
    <xf numFmtId="0" fontId="0" fillId="10" borderId="21" xfId="0" applyFill="1" applyBorder="1"/>
    <xf numFmtId="0" fontId="2" fillId="10" borderId="21" xfId="0" applyFont="1" applyFill="1" applyBorder="1" applyAlignment="1">
      <alignment textRotation="90"/>
    </xf>
    <xf numFmtId="0" fontId="2" fillId="0" borderId="21" xfId="0" applyFont="1" applyBorder="1" applyAlignment="1">
      <alignment textRotation="90"/>
    </xf>
    <xf numFmtId="0" fontId="0" fillId="0" borderId="19" xfId="0" applyBorder="1"/>
    <xf numFmtId="0" fontId="0" fillId="0" borderId="26" xfId="0" applyBorder="1"/>
    <xf numFmtId="0" fontId="0" fillId="0" borderId="8" xfId="0" applyBorder="1"/>
    <xf numFmtId="0" fontId="10" fillId="2" borderId="21" xfId="0" applyFont="1" applyFill="1" applyBorder="1"/>
    <xf numFmtId="0" fontId="10" fillId="2" borderId="23" xfId="0" applyFont="1" applyFill="1" applyBorder="1"/>
    <xf numFmtId="0" fontId="10" fillId="2" borderId="8" xfId="0" applyFont="1" applyFill="1" applyBorder="1"/>
    <xf numFmtId="0" fontId="10" fillId="2" borderId="10" xfId="0" applyFont="1" applyFill="1" applyBorder="1"/>
    <xf numFmtId="0" fontId="10" fillId="2" borderId="22" xfId="0" applyFont="1" applyFill="1" applyBorder="1"/>
    <xf numFmtId="0" fontId="10" fillId="2" borderId="27" xfId="0" applyFont="1" applyFill="1" applyBorder="1"/>
    <xf numFmtId="44" fontId="2" fillId="10" borderId="0" xfId="2" applyFont="1" applyFill="1"/>
    <xf numFmtId="44" fontId="2" fillId="0" borderId="0" xfId="2" applyFont="1" applyFill="1"/>
    <xf numFmtId="10" fontId="13" fillId="0" borderId="21" xfId="0" applyNumberFormat="1" applyFont="1" applyBorder="1" applyAlignment="1">
      <alignment vertical="center" wrapText="1"/>
    </xf>
    <xf numFmtId="44" fontId="12" fillId="0" borderId="12" xfId="2" applyFont="1" applyBorder="1" applyAlignment="1" applyProtection="1">
      <protection locked="0"/>
    </xf>
    <xf numFmtId="0" fontId="12" fillId="0" borderId="0" xfId="0" applyFont="1" applyBorder="1" applyAlignment="1" applyProtection="1">
      <alignment textRotation="90"/>
      <protection locked="0"/>
    </xf>
    <xf numFmtId="0" fontId="12" fillId="0" borderId="12" xfId="0" applyFont="1" applyBorder="1" applyAlignment="1" applyProtection="1">
      <alignment textRotation="90"/>
      <protection locked="0"/>
    </xf>
    <xf numFmtId="9" fontId="12" fillId="0" borderId="12" xfId="3" applyFont="1" applyBorder="1" applyAlignment="1" applyProtection="1">
      <alignment horizontal="center" vertical="center" wrapText="1"/>
      <protection locked="0"/>
    </xf>
    <xf numFmtId="44" fontId="2" fillId="0" borderId="21" xfId="2" applyFont="1" applyBorder="1" applyAlignment="1"/>
    <xf numFmtId="44" fontId="2" fillId="0" borderId="21" xfId="2" applyFont="1" applyBorder="1" applyAlignment="1">
      <alignment wrapText="1"/>
    </xf>
    <xf numFmtId="2" fontId="0" fillId="11" borderId="21" xfId="0" applyNumberFormat="1" applyFont="1" applyFill="1" applyBorder="1" applyAlignment="1" applyProtection="1">
      <protection hidden="1"/>
    </xf>
    <xf numFmtId="169" fontId="0" fillId="11" borderId="21" xfId="0" applyNumberFormat="1" applyFont="1" applyFill="1" applyBorder="1" applyAlignment="1" applyProtection="1">
      <protection hidden="1"/>
    </xf>
    <xf numFmtId="44" fontId="0" fillId="11" borderId="21" xfId="2" applyFont="1" applyFill="1" applyBorder="1" applyAlignment="1" applyProtection="1">
      <protection hidden="1"/>
    </xf>
    <xf numFmtId="10" fontId="0" fillId="11" borderId="21" xfId="3" applyNumberFormat="1" applyFont="1" applyFill="1" applyBorder="1" applyAlignment="1" applyProtection="1">
      <protection hidden="1"/>
    </xf>
    <xf numFmtId="1" fontId="6" fillId="10" borderId="14" xfId="0" applyNumberFormat="1" applyFont="1" applyFill="1" applyBorder="1" applyAlignment="1">
      <alignment horizontal="center" vertical="center"/>
    </xf>
    <xf numFmtId="1" fontId="6" fillId="10" borderId="3" xfId="0" applyNumberFormat="1" applyFont="1" applyFill="1" applyBorder="1" applyAlignment="1">
      <alignment horizontal="center" vertical="center"/>
    </xf>
    <xf numFmtId="1" fontId="6" fillId="10" borderId="22" xfId="0" applyNumberFormat="1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textRotation="90"/>
    </xf>
    <xf numFmtId="0" fontId="8" fillId="10" borderId="0" xfId="0" applyFont="1" applyFill="1" applyBorder="1"/>
    <xf numFmtId="0" fontId="8" fillId="0" borderId="0" xfId="0" applyFont="1" applyBorder="1"/>
    <xf numFmtId="0" fontId="8" fillId="0" borderId="50" xfId="0" applyFont="1" applyBorder="1"/>
    <xf numFmtId="0" fontId="2" fillId="0" borderId="34" xfId="0" applyFont="1" applyBorder="1"/>
    <xf numFmtId="0" fontId="2" fillId="0" borderId="0" xfId="0" applyFont="1" applyBorder="1"/>
    <xf numFmtId="0" fontId="2" fillId="0" borderId="50" xfId="0" applyFont="1" applyBorder="1"/>
    <xf numFmtId="0" fontId="7" fillId="0" borderId="0" xfId="0" applyFont="1" applyBorder="1" applyAlignment="1">
      <alignment vertical="center"/>
    </xf>
    <xf numFmtId="0" fontId="0" fillId="0" borderId="50" xfId="0" applyFont="1" applyBorder="1"/>
    <xf numFmtId="0" fontId="2" fillId="0" borderId="13" xfId="0" applyFont="1" applyBorder="1" applyAlignment="1">
      <alignment horizontal="center" textRotation="90"/>
    </xf>
    <xf numFmtId="165" fontId="13" fillId="0" borderId="21" xfId="0" applyNumberFormat="1" applyFont="1" applyFill="1" applyBorder="1" applyAlignment="1">
      <alignment vertical="center" wrapText="1"/>
    </xf>
    <xf numFmtId="10" fontId="13" fillId="0" borderId="21" xfId="0" applyNumberFormat="1" applyFont="1" applyFill="1" applyBorder="1" applyAlignment="1">
      <alignment vertical="center" wrapText="1"/>
    </xf>
    <xf numFmtId="9" fontId="13" fillId="0" borderId="21" xfId="0" applyNumberFormat="1" applyFont="1" applyFill="1" applyBorder="1" applyAlignment="1">
      <alignment vertical="center" wrapText="1"/>
    </xf>
    <xf numFmtId="10" fontId="2" fillId="0" borderId="21" xfId="3" applyNumberFormat="1" applyFont="1" applyFill="1" applyBorder="1" applyAlignment="1">
      <alignment horizontal="center"/>
    </xf>
    <xf numFmtId="165" fontId="2" fillId="0" borderId="21" xfId="3" applyNumberFormat="1" applyFont="1" applyFill="1" applyBorder="1" applyAlignment="1">
      <alignment horizontal="center" wrapText="1"/>
    </xf>
    <xf numFmtId="170" fontId="13" fillId="0" borderId="21" xfId="0" applyNumberFormat="1" applyFont="1" applyFill="1" applyBorder="1" applyAlignment="1">
      <alignment vertical="center" wrapText="1"/>
    </xf>
    <xf numFmtId="44" fontId="2" fillId="0" borderId="21" xfId="2" applyFont="1" applyFill="1" applyBorder="1" applyAlignment="1"/>
    <xf numFmtId="44" fontId="2" fillId="0" borderId="21" xfId="2" applyFont="1" applyBorder="1" applyAlignment="1">
      <alignment horizontal="center"/>
    </xf>
    <xf numFmtId="44" fontId="2" fillId="0" borderId="21" xfId="2" applyFont="1" applyBorder="1"/>
    <xf numFmtId="44" fontId="2" fillId="0" borderId="21" xfId="0" applyNumberFormat="1" applyFont="1" applyBorder="1" applyAlignment="1">
      <alignment horizontal="center"/>
    </xf>
    <xf numFmtId="44" fontId="2" fillId="0" borderId="21" xfId="0" applyNumberFormat="1" applyFont="1" applyBorder="1"/>
    <xf numFmtId="44" fontId="2" fillId="10" borderId="14" xfId="2" applyFont="1" applyFill="1" applyBorder="1" applyAlignment="1">
      <alignment horizontal="center" textRotation="90"/>
    </xf>
    <xf numFmtId="0" fontId="13" fillId="2" borderId="9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textRotation="90" wrapText="1"/>
    </xf>
    <xf numFmtId="10" fontId="2" fillId="0" borderId="0" xfId="3" applyNumberFormat="1" applyFont="1"/>
    <xf numFmtId="17" fontId="0" fillId="0" borderId="0" xfId="0" applyNumberFormat="1"/>
    <xf numFmtId="14" fontId="17" fillId="13" borderId="1" xfId="0" applyNumberFormat="1" applyFont="1" applyFill="1" applyBorder="1" applyAlignment="1">
      <alignment vertical="center"/>
    </xf>
    <xf numFmtId="0" fontId="16" fillId="13" borderId="2" xfId="0" applyNumberFormat="1" applyFont="1" applyFill="1" applyBorder="1" applyAlignment="1">
      <alignment horizontal="center" vertical="center"/>
    </xf>
    <xf numFmtId="0" fontId="8" fillId="0" borderId="39" xfId="0" applyFont="1" applyBorder="1" applyAlignment="1">
      <alignment horizontal="center" vertical="center" textRotation="90"/>
    </xf>
    <xf numFmtId="14" fontId="6" fillId="10" borderId="11" xfId="1" applyNumberFormat="1" applyFont="1" applyFill="1" applyBorder="1" applyAlignment="1">
      <alignment horizontal="center" vertical="center"/>
    </xf>
    <xf numFmtId="2" fontId="2" fillId="0" borderId="34" xfId="0" applyNumberFormat="1" applyFont="1" applyBorder="1"/>
    <xf numFmtId="0" fontId="8" fillId="0" borderId="0" xfId="0" applyFont="1" applyFill="1" applyBorder="1"/>
    <xf numFmtId="1" fontId="8" fillId="0" borderId="0" xfId="0" applyNumberFormat="1" applyFont="1" applyFill="1" applyBorder="1"/>
    <xf numFmtId="1" fontId="8" fillId="0" borderId="34" xfId="0" applyNumberFormat="1" applyFont="1" applyFill="1" applyBorder="1"/>
    <xf numFmtId="2" fontId="2" fillId="0" borderId="0" xfId="0" applyNumberFormat="1" applyFont="1" applyBorder="1"/>
    <xf numFmtId="0" fontId="2" fillId="0" borderId="31" xfId="0" applyFont="1" applyBorder="1"/>
    <xf numFmtId="0" fontId="2" fillId="0" borderId="59" xfId="0" applyFont="1" applyBorder="1" applyAlignment="1">
      <alignment vertical="center" wrapText="1"/>
    </xf>
    <xf numFmtId="20" fontId="6" fillId="10" borderId="13" xfId="0" applyNumberFormat="1" applyFont="1" applyFill="1" applyBorder="1" applyAlignment="1">
      <alignment horizontal="center" vertical="center"/>
    </xf>
    <xf numFmtId="20" fontId="6" fillId="10" borderId="17" xfId="0" applyNumberFormat="1" applyFont="1" applyFill="1" applyBorder="1" applyAlignment="1">
      <alignment horizontal="center" vertical="center"/>
    </xf>
    <xf numFmtId="20" fontId="6" fillId="10" borderId="21" xfId="0" applyNumberFormat="1" applyFont="1" applyFill="1" applyBorder="1" applyAlignment="1">
      <alignment horizontal="center" vertical="center"/>
    </xf>
    <xf numFmtId="14" fontId="6" fillId="10" borderId="13" xfId="1" applyNumberFormat="1" applyFont="1" applyFill="1" applyBorder="1" applyAlignment="1">
      <alignment horizontal="center" vertical="center"/>
    </xf>
    <xf numFmtId="14" fontId="6" fillId="10" borderId="17" xfId="1" applyNumberFormat="1" applyFont="1" applyFill="1" applyBorder="1" applyAlignment="1">
      <alignment horizontal="center" vertical="center"/>
    </xf>
    <xf numFmtId="14" fontId="6" fillId="10" borderId="21" xfId="1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14" fontId="6" fillId="10" borderId="16" xfId="1" applyNumberFormat="1" applyFont="1" applyFill="1" applyBorder="1" applyAlignment="1">
      <alignment horizontal="center" vertical="center"/>
    </xf>
    <xf numFmtId="14" fontId="6" fillId="10" borderId="19" xfId="1" applyNumberFormat="1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 textRotation="90"/>
    </xf>
    <xf numFmtId="0" fontId="6" fillId="2" borderId="45" xfId="1" applyNumberFormat="1" applyFont="1" applyFill="1" applyBorder="1" applyAlignment="1">
      <alignment horizontal="center" vertical="center"/>
    </xf>
    <xf numFmtId="0" fontId="6" fillId="2" borderId="18" xfId="1" applyNumberFormat="1" applyFont="1" applyFill="1" applyBorder="1" applyAlignment="1">
      <alignment horizontal="center" vertical="center"/>
    </xf>
    <xf numFmtId="0" fontId="6" fillId="2" borderId="23" xfId="1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17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6" xfId="0" applyBorder="1" applyAlignment="1">
      <alignment horizontal="center"/>
    </xf>
    <xf numFmtId="0" fontId="11" fillId="2" borderId="21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0" fillId="2" borderId="22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textRotation="90"/>
    </xf>
    <xf numFmtId="0" fontId="2" fillId="0" borderId="17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18" xfId="0" applyFont="1" applyBorder="1" applyAlignment="1">
      <alignment horizontal="center" vertical="center" textRotation="90"/>
    </xf>
    <xf numFmtId="0" fontId="2" fillId="0" borderId="19" xfId="0" applyFont="1" applyBorder="1" applyAlignment="1">
      <alignment horizontal="center" vertical="center" textRotation="90"/>
    </xf>
    <xf numFmtId="0" fontId="2" fillId="0" borderId="21" xfId="0" applyFont="1" applyBorder="1" applyAlignment="1">
      <alignment horizontal="center" vertical="center" textRotation="90"/>
    </xf>
    <xf numFmtId="0" fontId="2" fillId="0" borderId="22" xfId="0" applyFont="1" applyBorder="1" applyAlignment="1">
      <alignment horizontal="center" vertical="center" textRotation="90"/>
    </xf>
    <xf numFmtId="0" fontId="2" fillId="0" borderId="23" xfId="0" applyFont="1" applyBorder="1" applyAlignment="1">
      <alignment horizontal="center" vertical="center" textRotation="90"/>
    </xf>
    <xf numFmtId="0" fontId="2" fillId="0" borderId="38" xfId="0" applyFont="1" applyBorder="1" applyAlignment="1">
      <alignment horizontal="center" vertical="center" textRotation="90"/>
    </xf>
    <xf numFmtId="0" fontId="2" fillId="0" borderId="9" xfId="0" applyFont="1" applyBorder="1" applyAlignment="1">
      <alignment horizontal="center" vertical="center" textRotation="90"/>
    </xf>
    <xf numFmtId="0" fontId="2" fillId="0" borderId="25" xfId="0" applyFont="1" applyBorder="1" applyAlignment="1">
      <alignment horizontal="center" vertical="center" textRotation="90"/>
    </xf>
    <xf numFmtId="0" fontId="2" fillId="0" borderId="47" xfId="0" applyFont="1" applyBorder="1" applyAlignment="1">
      <alignment horizontal="center" vertical="center" textRotation="90"/>
    </xf>
    <xf numFmtId="0" fontId="6" fillId="0" borderId="16" xfId="0" applyFont="1" applyBorder="1" applyAlignment="1">
      <alignment horizontal="center" vertical="center" textRotation="90"/>
    </xf>
    <xf numFmtId="0" fontId="6" fillId="0" borderId="26" xfId="0" applyFont="1" applyBorder="1" applyAlignment="1">
      <alignment horizontal="center" vertical="center" textRotation="90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167" fontId="2" fillId="0" borderId="16" xfId="0" applyNumberFormat="1" applyFont="1" applyBorder="1" applyAlignment="1">
      <alignment horizontal="center" vertical="center"/>
    </xf>
    <xf numFmtId="167" fontId="2" fillId="0" borderId="17" xfId="0" applyNumberFormat="1" applyFont="1" applyBorder="1" applyAlignment="1">
      <alignment horizontal="center" vertical="center"/>
    </xf>
    <xf numFmtId="167" fontId="2" fillId="0" borderId="18" xfId="0" applyNumberFormat="1" applyFont="1" applyBorder="1" applyAlignment="1">
      <alignment horizontal="center" vertical="center"/>
    </xf>
    <xf numFmtId="167" fontId="2" fillId="0" borderId="37" xfId="0" applyNumberFormat="1" applyFont="1" applyBorder="1" applyAlignment="1">
      <alignment horizontal="center" vertical="center"/>
    </xf>
    <xf numFmtId="0" fontId="8" fillId="8" borderId="19" xfId="0" applyFont="1" applyFill="1" applyBorder="1" applyAlignment="1">
      <alignment horizontal="center" vertical="center"/>
    </xf>
    <xf numFmtId="0" fontId="8" fillId="8" borderId="21" xfId="0" applyFont="1" applyFill="1" applyBorder="1" applyAlignment="1">
      <alignment horizontal="center" vertical="center"/>
    </xf>
    <xf numFmtId="0" fontId="8" fillId="8" borderId="23" xfId="0" applyFont="1" applyFill="1" applyBorder="1" applyAlignment="1">
      <alignment horizontal="center" vertical="center"/>
    </xf>
    <xf numFmtId="0" fontId="8" fillId="8" borderId="20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textRotation="90"/>
    </xf>
    <xf numFmtId="0" fontId="2" fillId="2" borderId="8" xfId="0" applyFont="1" applyFill="1" applyBorder="1" applyAlignment="1">
      <alignment horizontal="center" vertical="center" textRotation="90"/>
    </xf>
    <xf numFmtId="9" fontId="2" fillId="0" borderId="54" xfId="0" applyNumberFormat="1" applyFont="1" applyBorder="1" applyAlignment="1">
      <alignment horizontal="center" vertical="center" textRotation="90"/>
    </xf>
    <xf numFmtId="9" fontId="2" fillId="0" borderId="55" xfId="0" applyNumberFormat="1" applyFont="1" applyBorder="1" applyAlignment="1">
      <alignment horizontal="center" vertical="center" textRotation="90"/>
    </xf>
    <xf numFmtId="0" fontId="2" fillId="2" borderId="18" xfId="0" applyFont="1" applyFill="1" applyBorder="1" applyAlignment="1">
      <alignment horizontal="center" vertical="center" textRotation="90"/>
    </xf>
    <xf numFmtId="0" fontId="2" fillId="2" borderId="10" xfId="0" applyFont="1" applyFill="1" applyBorder="1" applyAlignment="1">
      <alignment horizontal="center" vertical="center" textRotation="90"/>
    </xf>
    <xf numFmtId="9" fontId="2" fillId="0" borderId="16" xfId="0" applyNumberFormat="1" applyFont="1" applyBorder="1" applyAlignment="1">
      <alignment horizontal="center" vertical="center" textRotation="90"/>
    </xf>
    <xf numFmtId="9" fontId="2" fillId="0" borderId="26" xfId="0" applyNumberFormat="1" applyFont="1" applyBorder="1" applyAlignment="1">
      <alignment horizontal="center" vertical="center" textRotation="90"/>
    </xf>
    <xf numFmtId="0" fontId="8" fillId="12" borderId="19" xfId="0" applyFont="1" applyFill="1" applyBorder="1" applyAlignment="1">
      <alignment horizontal="center" vertical="center"/>
    </xf>
    <xf numFmtId="0" fontId="8" fillId="12" borderId="21" xfId="0" applyFont="1" applyFill="1" applyBorder="1" applyAlignment="1">
      <alignment horizontal="center" vertical="center"/>
    </xf>
    <xf numFmtId="0" fontId="8" fillId="12" borderId="2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3" fontId="4" fillId="0" borderId="2" xfId="0" applyNumberFormat="1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43" fontId="4" fillId="0" borderId="13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168" fontId="2" fillId="0" borderId="2" xfId="1" applyNumberFormat="1" applyFont="1" applyBorder="1" applyAlignment="1">
      <alignment horizontal="center" vertical="center"/>
    </xf>
    <xf numFmtId="168" fontId="2" fillId="0" borderId="13" xfId="1" applyNumberFormat="1" applyFont="1" applyBorder="1" applyAlignment="1">
      <alignment horizontal="center" vertical="center"/>
    </xf>
    <xf numFmtId="168" fontId="2" fillId="0" borderId="7" xfId="1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textRotation="90"/>
    </xf>
    <xf numFmtId="0" fontId="2" fillId="0" borderId="13" xfId="0" applyFont="1" applyBorder="1" applyAlignment="1">
      <alignment horizontal="center" textRotation="90"/>
    </xf>
    <xf numFmtId="0" fontId="2" fillId="0" borderId="7" xfId="0" applyFont="1" applyBorder="1" applyAlignment="1">
      <alignment horizontal="center" textRotation="90"/>
    </xf>
    <xf numFmtId="171" fontId="15" fillId="13" borderId="40" xfId="0" applyNumberFormat="1" applyFont="1" applyFill="1" applyBorder="1" applyAlignment="1">
      <alignment horizontal="center" vertical="center"/>
    </xf>
    <xf numFmtId="171" fontId="15" fillId="13" borderId="41" xfId="0" applyNumberFormat="1" applyFont="1" applyFill="1" applyBorder="1" applyAlignment="1">
      <alignment horizontal="center" vertical="center"/>
    </xf>
    <xf numFmtId="171" fontId="15" fillId="13" borderId="4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textRotation="90"/>
    </xf>
    <xf numFmtId="0" fontId="2" fillId="0" borderId="15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9" fontId="2" fillId="0" borderId="21" xfId="0" applyNumberFormat="1" applyFont="1" applyBorder="1" applyAlignment="1">
      <alignment horizontal="center" vertical="center" textRotation="90"/>
    </xf>
    <xf numFmtId="0" fontId="2" fillId="0" borderId="33" xfId="0" applyFont="1" applyBorder="1" applyAlignment="1">
      <alignment horizontal="center" vertical="center" textRotation="90"/>
    </xf>
    <xf numFmtId="0" fontId="2" fillId="0" borderId="32" xfId="0" applyFont="1" applyBorder="1" applyAlignment="1">
      <alignment horizontal="center" vertical="center" textRotation="90"/>
    </xf>
    <xf numFmtId="0" fontId="2" fillId="0" borderId="51" xfId="0" applyFont="1" applyBorder="1" applyAlignment="1">
      <alignment horizontal="center" vertical="center" textRotation="90"/>
    </xf>
    <xf numFmtId="0" fontId="2" fillId="0" borderId="34" xfId="0" applyFont="1" applyBorder="1" applyAlignment="1">
      <alignment horizontal="center" vertical="center" textRotation="90"/>
    </xf>
    <xf numFmtId="0" fontId="2" fillId="0" borderId="0" xfId="0" applyFont="1" applyBorder="1" applyAlignment="1">
      <alignment horizontal="center" vertical="center" textRotation="90"/>
    </xf>
    <xf numFmtId="0" fontId="2" fillId="0" borderId="50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textRotation="90"/>
    </xf>
    <xf numFmtId="0" fontId="2" fillId="0" borderId="12" xfId="0" applyFont="1" applyBorder="1" applyAlignment="1">
      <alignment horizontal="center" textRotation="90"/>
    </xf>
    <xf numFmtId="0" fontId="2" fillId="0" borderId="30" xfId="0" applyFont="1" applyBorder="1" applyAlignment="1">
      <alignment horizontal="center" textRotation="90"/>
    </xf>
    <xf numFmtId="9" fontId="2" fillId="0" borderId="23" xfId="0" applyNumberFormat="1" applyFont="1" applyBorder="1" applyAlignment="1">
      <alignment horizontal="center" vertical="center" textRotation="90"/>
    </xf>
    <xf numFmtId="0" fontId="2" fillId="0" borderId="22" xfId="0" applyFont="1" applyBorder="1" applyAlignment="1">
      <alignment horizontal="center" textRotation="90" wrapText="1"/>
    </xf>
    <xf numFmtId="0" fontId="8" fillId="14" borderId="19" xfId="0" applyFont="1" applyFill="1" applyBorder="1" applyAlignment="1">
      <alignment horizontal="center" vertical="center"/>
    </xf>
    <xf numFmtId="0" fontId="8" fillId="14" borderId="21" xfId="0" applyFont="1" applyFill="1" applyBorder="1" applyAlignment="1">
      <alignment horizontal="center" vertical="center"/>
    </xf>
    <xf numFmtId="0" fontId="8" fillId="14" borderId="2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textRotation="90" wrapText="1"/>
    </xf>
    <xf numFmtId="0" fontId="2" fillId="0" borderId="32" xfId="0" applyFont="1" applyBorder="1" applyAlignment="1">
      <alignment horizontal="center" textRotation="90" wrapText="1"/>
    </xf>
    <xf numFmtId="0" fontId="2" fillId="0" borderId="51" xfId="0" applyFont="1" applyBorder="1" applyAlignment="1">
      <alignment horizontal="center" textRotation="90" wrapText="1"/>
    </xf>
    <xf numFmtId="0" fontId="2" fillId="0" borderId="29" xfId="0" applyFont="1" applyBorder="1" applyAlignment="1">
      <alignment horizontal="center" textRotation="90" wrapText="1"/>
    </xf>
    <xf numFmtId="0" fontId="2" fillId="0" borderId="36" xfId="0" applyFont="1" applyBorder="1" applyAlignment="1">
      <alignment horizontal="center" textRotation="90" wrapText="1"/>
    </xf>
    <xf numFmtId="0" fontId="2" fillId="0" borderId="53" xfId="0" applyFont="1" applyBorder="1" applyAlignment="1">
      <alignment horizontal="center" textRotation="90" wrapText="1"/>
    </xf>
    <xf numFmtId="9" fontId="2" fillId="0" borderId="18" xfId="0" applyNumberFormat="1" applyFont="1" applyBorder="1" applyAlignment="1">
      <alignment horizontal="center" vertical="center" textRotation="90"/>
    </xf>
    <xf numFmtId="9" fontId="2" fillId="0" borderId="10" xfId="0" applyNumberFormat="1" applyFont="1" applyBorder="1" applyAlignment="1">
      <alignment horizontal="center" vertical="center" textRotation="90"/>
    </xf>
    <xf numFmtId="0" fontId="2" fillId="0" borderId="43" xfId="0" applyFont="1" applyBorder="1" applyAlignment="1">
      <alignment horizontal="center" textRotation="90" wrapText="1"/>
    </xf>
    <xf numFmtId="0" fontId="2" fillId="0" borderId="46" xfId="0" applyFont="1" applyBorder="1" applyAlignment="1">
      <alignment horizontal="center" textRotation="90" wrapText="1"/>
    </xf>
    <xf numFmtId="0" fontId="2" fillId="0" borderId="9" xfId="0" applyFont="1" applyBorder="1" applyAlignment="1">
      <alignment horizontal="center" textRotation="90"/>
    </xf>
    <xf numFmtId="0" fontId="2" fillId="0" borderId="2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textRotation="90" wrapText="1"/>
    </xf>
    <xf numFmtId="0" fontId="2" fillId="0" borderId="28" xfId="0" applyFont="1" applyBorder="1" applyAlignment="1">
      <alignment horizontal="center" textRotation="90" wrapText="1"/>
    </xf>
    <xf numFmtId="0" fontId="2" fillId="0" borderId="33" xfId="0" applyFont="1" applyBorder="1" applyAlignment="1">
      <alignment horizontal="center" textRotation="90" wrapText="1"/>
    </xf>
    <xf numFmtId="0" fontId="2" fillId="0" borderId="52" xfId="0" applyFont="1" applyBorder="1" applyAlignment="1">
      <alignment horizontal="center" textRotation="90" wrapText="1"/>
    </xf>
    <xf numFmtId="0" fontId="2" fillId="0" borderId="11" xfId="0" applyFont="1" applyBorder="1" applyAlignment="1">
      <alignment horizontal="center" vertical="center" textRotation="90"/>
    </xf>
    <xf numFmtId="0" fontId="2" fillId="0" borderId="44" xfId="0" applyFont="1" applyBorder="1" applyAlignment="1">
      <alignment horizontal="center" vertical="center" textRotation="90"/>
    </xf>
    <xf numFmtId="43" fontId="2" fillId="0" borderId="2" xfId="1" applyFont="1" applyBorder="1" applyAlignment="1">
      <alignment horizontal="center" vertical="center"/>
    </xf>
    <xf numFmtId="43" fontId="2" fillId="0" borderId="13" xfId="1" applyFont="1" applyBorder="1" applyAlignment="1">
      <alignment horizontal="center" vertical="center"/>
    </xf>
    <xf numFmtId="43" fontId="2" fillId="0" borderId="7" xfId="1" applyFont="1" applyBorder="1" applyAlignment="1">
      <alignment horizontal="center" vertical="center"/>
    </xf>
    <xf numFmtId="0" fontId="2" fillId="0" borderId="0" xfId="0" applyFont="1" applyBorder="1" applyAlignment="1">
      <alignment horizontal="center" textRotation="90"/>
    </xf>
    <xf numFmtId="0" fontId="2" fillId="0" borderId="14" xfId="0" applyFont="1" applyBorder="1" applyAlignment="1">
      <alignment horizontal="center" textRotation="9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textRotation="90" wrapText="1"/>
      <protection locked="0"/>
    </xf>
    <xf numFmtId="0" fontId="12" fillId="0" borderId="12" xfId="0" applyFont="1" applyBorder="1" applyAlignment="1" applyProtection="1">
      <alignment horizontal="center" textRotation="90" wrapText="1"/>
      <protection locked="0"/>
    </xf>
    <xf numFmtId="0" fontId="12" fillId="0" borderId="29" xfId="0" applyFont="1" applyBorder="1" applyAlignment="1" applyProtection="1">
      <alignment horizontal="center" textRotation="90" wrapText="1"/>
      <protection locked="0"/>
    </xf>
    <xf numFmtId="0" fontId="12" fillId="0" borderId="28" xfId="0" applyFont="1" applyBorder="1" applyAlignment="1" applyProtection="1">
      <alignment horizontal="center" textRotation="90" wrapText="1"/>
      <protection locked="0"/>
    </xf>
    <xf numFmtId="0" fontId="2" fillId="2" borderId="21" xfId="0" applyFont="1" applyFill="1" applyBorder="1" applyAlignment="1">
      <alignment horizontal="center" textRotation="90"/>
    </xf>
    <xf numFmtId="0" fontId="2" fillId="2" borderId="9" xfId="0" applyFont="1" applyFill="1" applyBorder="1" applyAlignment="1">
      <alignment horizontal="center" textRotation="90"/>
    </xf>
    <xf numFmtId="165" fontId="2" fillId="0" borderId="21" xfId="3" applyNumberFormat="1" applyFont="1" applyBorder="1" applyAlignment="1">
      <alignment horizontal="center" vertical="center" wrapText="1"/>
    </xf>
    <xf numFmtId="165" fontId="2" fillId="0" borderId="9" xfId="3" applyNumberFormat="1" applyFont="1" applyBorder="1" applyAlignment="1">
      <alignment horizontal="center" vertical="center" wrapText="1"/>
    </xf>
    <xf numFmtId="0" fontId="12" fillId="0" borderId="0" xfId="0" applyFont="1" applyBorder="1" applyAlignment="1" applyProtection="1">
      <alignment horizontal="center"/>
      <protection locked="0"/>
    </xf>
    <xf numFmtId="0" fontId="14" fillId="0" borderId="1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2" fillId="0" borderId="15" xfId="0" applyFont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12" fillId="0" borderId="12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>
      <alignment horizontal="center" textRotation="90"/>
    </xf>
    <xf numFmtId="0" fontId="2" fillId="0" borderId="56" xfId="0" applyFont="1" applyBorder="1" applyAlignment="1">
      <alignment horizontal="center" textRotation="90" wrapText="1"/>
    </xf>
    <xf numFmtId="0" fontId="2" fillId="0" borderId="31" xfId="0" applyFont="1" applyBorder="1" applyAlignment="1">
      <alignment horizontal="center" textRotation="90" wrapText="1"/>
    </xf>
    <xf numFmtId="0" fontId="2" fillId="0" borderId="21" xfId="0" applyFont="1" applyBorder="1" applyAlignment="1">
      <alignment horizontal="center" textRotation="90" wrapText="1"/>
    </xf>
    <xf numFmtId="0" fontId="2" fillId="0" borderId="54" xfId="0" applyFont="1" applyBorder="1" applyAlignment="1">
      <alignment horizontal="center" textRotation="90" wrapText="1"/>
    </xf>
    <xf numFmtId="0" fontId="2" fillId="0" borderId="58" xfId="0" applyFont="1" applyBorder="1" applyAlignment="1">
      <alignment horizontal="center" textRotation="90" wrapText="1"/>
    </xf>
    <xf numFmtId="0" fontId="6" fillId="0" borderId="17" xfId="0" applyFont="1" applyBorder="1" applyAlignment="1">
      <alignment horizontal="center" vertical="center" textRotation="90"/>
    </xf>
    <xf numFmtId="0" fontId="6" fillId="0" borderId="8" xfId="0" applyFont="1" applyBorder="1" applyAlignment="1">
      <alignment horizontal="center" vertical="center" textRotation="90"/>
    </xf>
    <xf numFmtId="0" fontId="8" fillId="15" borderId="19" xfId="0" applyFont="1" applyFill="1" applyBorder="1" applyAlignment="1">
      <alignment horizontal="center" vertical="center"/>
    </xf>
    <xf numFmtId="0" fontId="8" fillId="15" borderId="21" xfId="0" applyFont="1" applyFill="1" applyBorder="1" applyAlignment="1">
      <alignment horizontal="center" vertical="center"/>
    </xf>
    <xf numFmtId="0" fontId="8" fillId="15" borderId="23" xfId="0" applyFont="1" applyFill="1" applyBorder="1" applyAlignment="1">
      <alignment horizontal="center" vertical="center"/>
    </xf>
    <xf numFmtId="0" fontId="2" fillId="0" borderId="57" xfId="0" applyFont="1" applyBorder="1" applyAlignment="1">
      <alignment horizontal="center" textRotation="90" wrapText="1"/>
    </xf>
    <xf numFmtId="0" fontId="6" fillId="0" borderId="2" xfId="0" applyFont="1" applyBorder="1" applyAlignment="1">
      <alignment horizontal="center" vertical="center" textRotation="90"/>
    </xf>
    <xf numFmtId="0" fontId="6" fillId="0" borderId="7" xfId="0" applyFont="1" applyBorder="1" applyAlignment="1">
      <alignment horizontal="center" vertical="center" textRotation="90"/>
    </xf>
    <xf numFmtId="0" fontId="6" fillId="0" borderId="18" xfId="0" applyFont="1" applyBorder="1" applyAlignment="1">
      <alignment horizontal="center" vertical="center" textRotation="90"/>
    </xf>
    <xf numFmtId="0" fontId="6" fillId="0" borderId="10" xfId="0" applyFont="1" applyBorder="1" applyAlignment="1">
      <alignment horizontal="center" vertical="center" textRotation="90"/>
    </xf>
    <xf numFmtId="0" fontId="0" fillId="0" borderId="21" xfId="0" applyBorder="1" applyAlignment="1">
      <alignment horizont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122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O570"/>
  <sheetViews>
    <sheetView workbookViewId="0">
      <selection activeCell="F6" sqref="F6"/>
    </sheetView>
  </sheetViews>
  <sheetFormatPr baseColWidth="10" defaultRowHeight="14.4" x14ac:dyDescent="0.3"/>
  <cols>
    <col min="1" max="9" width="11.5546875" customWidth="1"/>
    <col min="10" max="10" width="8.6640625" customWidth="1"/>
    <col min="11" max="19" width="11.5546875" customWidth="1"/>
  </cols>
  <sheetData>
    <row r="2" spans="1:171" ht="15" thickBot="1" x14ac:dyDescent="0.35"/>
    <row r="3" spans="1:171" x14ac:dyDescent="0.3">
      <c r="A3" s="225" t="s">
        <v>3698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2"/>
      <c r="S3" s="220">
        <v>43191</v>
      </c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1"/>
      <c r="AG3" s="221"/>
      <c r="AH3" s="221"/>
      <c r="AI3" s="222"/>
      <c r="AJ3" s="220">
        <v>43221</v>
      </c>
      <c r="AK3" s="221"/>
      <c r="AL3" s="221"/>
      <c r="AM3" s="221"/>
      <c r="AN3" s="221"/>
      <c r="AO3" s="221"/>
      <c r="AP3" s="221"/>
      <c r="AQ3" s="221"/>
      <c r="AR3" s="221"/>
      <c r="AS3" s="221"/>
      <c r="AT3" s="221"/>
      <c r="AU3" s="221"/>
      <c r="AV3" s="221"/>
      <c r="AW3" s="221"/>
      <c r="AX3" s="221"/>
      <c r="AY3" s="221"/>
      <c r="AZ3" s="222"/>
      <c r="BA3" s="220">
        <v>43252</v>
      </c>
      <c r="BB3" s="221"/>
      <c r="BC3" s="221"/>
      <c r="BD3" s="221"/>
      <c r="BE3" s="221"/>
      <c r="BF3" s="221"/>
      <c r="BG3" s="221"/>
      <c r="BH3" s="221"/>
      <c r="BI3" s="221"/>
      <c r="BJ3" s="221"/>
      <c r="BK3" s="221"/>
      <c r="BL3" s="221"/>
      <c r="BM3" s="221"/>
      <c r="BN3" s="221"/>
      <c r="BO3" s="221"/>
      <c r="BP3" s="221"/>
      <c r="BQ3" s="222"/>
      <c r="BR3" s="220">
        <v>43282</v>
      </c>
      <c r="BS3" s="221"/>
      <c r="BT3" s="221"/>
      <c r="BU3" s="221"/>
      <c r="BV3" s="221"/>
      <c r="BW3" s="221"/>
      <c r="BX3" s="221"/>
      <c r="BY3" s="221"/>
      <c r="BZ3" s="221"/>
      <c r="CA3" s="221"/>
      <c r="CB3" s="221"/>
      <c r="CC3" s="221"/>
      <c r="CD3" s="221"/>
      <c r="CE3" s="221"/>
      <c r="CF3" s="221"/>
      <c r="CG3" s="221"/>
      <c r="CH3" s="222"/>
      <c r="CI3" s="220">
        <v>43313</v>
      </c>
      <c r="CJ3" s="221"/>
      <c r="CK3" s="221"/>
      <c r="CL3" s="221"/>
      <c r="CM3" s="221"/>
      <c r="CN3" s="221"/>
      <c r="CO3" s="221"/>
      <c r="CP3" s="221"/>
      <c r="CQ3" s="221"/>
      <c r="CR3" s="221"/>
      <c r="CS3" s="221"/>
      <c r="CT3" s="221"/>
      <c r="CU3" s="221"/>
      <c r="CV3" s="221"/>
      <c r="CW3" s="221"/>
      <c r="CX3" s="221"/>
      <c r="CY3" s="222"/>
      <c r="CZ3" s="220">
        <v>43344</v>
      </c>
      <c r="DA3" s="221"/>
      <c r="DB3" s="221"/>
      <c r="DC3" s="221"/>
      <c r="DD3" s="221"/>
      <c r="DE3" s="221"/>
      <c r="DF3" s="221"/>
      <c r="DG3" s="221"/>
      <c r="DH3" s="221"/>
      <c r="DI3" s="221"/>
      <c r="DJ3" s="221"/>
      <c r="DK3" s="221"/>
      <c r="DL3" s="221"/>
      <c r="DM3" s="221"/>
      <c r="DN3" s="221"/>
      <c r="DO3" s="221"/>
      <c r="DP3" s="222"/>
      <c r="DQ3" s="220">
        <v>43374</v>
      </c>
      <c r="DR3" s="221"/>
      <c r="DS3" s="221"/>
      <c r="DT3" s="221"/>
      <c r="DU3" s="221"/>
      <c r="DV3" s="221"/>
      <c r="DW3" s="221"/>
      <c r="DX3" s="221"/>
      <c r="DY3" s="221"/>
      <c r="DZ3" s="221"/>
      <c r="EA3" s="221"/>
      <c r="EB3" s="221"/>
      <c r="EC3" s="221"/>
      <c r="ED3" s="221"/>
      <c r="EE3" s="221"/>
      <c r="EF3" s="221"/>
      <c r="EG3" s="222"/>
      <c r="EH3" s="220">
        <v>43405</v>
      </c>
      <c r="EI3" s="221"/>
      <c r="EJ3" s="221"/>
      <c r="EK3" s="221"/>
      <c r="EL3" s="221"/>
      <c r="EM3" s="221"/>
      <c r="EN3" s="221"/>
      <c r="EO3" s="221"/>
      <c r="EP3" s="221"/>
      <c r="EQ3" s="221"/>
      <c r="ER3" s="221"/>
      <c r="ES3" s="221"/>
      <c r="ET3" s="221"/>
      <c r="EU3" s="221"/>
      <c r="EV3" s="221"/>
      <c r="EW3" s="221"/>
      <c r="EX3" s="228"/>
      <c r="EY3" s="220">
        <v>43435</v>
      </c>
      <c r="EZ3" s="221"/>
      <c r="FA3" s="221"/>
      <c r="FB3" s="221"/>
      <c r="FC3" s="221"/>
      <c r="FD3" s="221"/>
      <c r="FE3" s="221"/>
      <c r="FF3" s="221"/>
      <c r="FG3" s="221"/>
      <c r="FH3" s="221"/>
      <c r="FI3" s="221"/>
      <c r="FJ3" s="221"/>
      <c r="FK3" s="221"/>
      <c r="FL3" s="221"/>
      <c r="FM3" s="221"/>
      <c r="FN3" s="221"/>
      <c r="FO3" s="222"/>
    </row>
    <row r="4" spans="1:171" ht="14.4" customHeight="1" x14ac:dyDescent="0.3">
      <c r="A4" s="223" t="s">
        <v>3690</v>
      </c>
      <c r="B4" s="224" t="s">
        <v>3691</v>
      </c>
      <c r="C4" s="214" t="s">
        <v>38</v>
      </c>
      <c r="D4" s="214" t="s">
        <v>3693</v>
      </c>
      <c r="E4" s="214" t="s">
        <v>3702</v>
      </c>
      <c r="F4" s="214" t="s">
        <v>44</v>
      </c>
      <c r="G4" s="214"/>
      <c r="H4" s="215" t="s">
        <v>45</v>
      </c>
      <c r="I4" s="215" t="s">
        <v>46</v>
      </c>
      <c r="J4" s="42" t="s">
        <v>47</v>
      </c>
      <c r="K4" s="215" t="s">
        <v>48</v>
      </c>
      <c r="L4" s="215" t="s">
        <v>49</v>
      </c>
      <c r="M4" s="215" t="s">
        <v>50</v>
      </c>
      <c r="N4" s="215" t="s">
        <v>3697</v>
      </c>
      <c r="O4" s="226" t="s">
        <v>3699</v>
      </c>
      <c r="P4" s="226" t="s">
        <v>471</v>
      </c>
      <c r="Q4" s="226" t="s">
        <v>3700</v>
      </c>
      <c r="R4" s="217" t="s">
        <v>3701</v>
      </c>
      <c r="S4" s="227" t="s">
        <v>38</v>
      </c>
      <c r="T4" s="214" t="s">
        <v>3692</v>
      </c>
      <c r="U4" s="214" t="s">
        <v>3693</v>
      </c>
      <c r="V4" s="214" t="s">
        <v>3694</v>
      </c>
      <c r="W4" s="214" t="s">
        <v>44</v>
      </c>
      <c r="X4" s="214"/>
      <c r="Y4" s="215" t="s">
        <v>45</v>
      </c>
      <c r="Z4" s="215" t="s">
        <v>46</v>
      </c>
      <c r="AA4" s="216" t="s">
        <v>47</v>
      </c>
      <c r="AB4" s="216"/>
      <c r="AC4" s="215" t="s">
        <v>48</v>
      </c>
      <c r="AD4" s="215" t="s">
        <v>49</v>
      </c>
      <c r="AE4" s="215" t="s">
        <v>50</v>
      </c>
      <c r="AF4" s="215" t="s">
        <v>3697</v>
      </c>
      <c r="AG4" s="218" t="s">
        <v>3703</v>
      </c>
      <c r="AH4" s="218" t="s">
        <v>3704</v>
      </c>
      <c r="AI4" s="219" t="s">
        <v>3705</v>
      </c>
      <c r="AJ4" s="227" t="s">
        <v>38</v>
      </c>
      <c r="AK4" s="214" t="s">
        <v>3692</v>
      </c>
      <c r="AL4" s="214" t="s">
        <v>3693</v>
      </c>
      <c r="AM4" s="214" t="s">
        <v>3694</v>
      </c>
      <c r="AN4" s="214" t="s">
        <v>44</v>
      </c>
      <c r="AO4" s="214"/>
      <c r="AP4" s="215" t="s">
        <v>45</v>
      </c>
      <c r="AQ4" s="215" t="s">
        <v>46</v>
      </c>
      <c r="AR4" s="216" t="s">
        <v>47</v>
      </c>
      <c r="AS4" s="216"/>
      <c r="AT4" s="215" t="s">
        <v>48</v>
      </c>
      <c r="AU4" s="215" t="s">
        <v>49</v>
      </c>
      <c r="AV4" s="215" t="s">
        <v>50</v>
      </c>
      <c r="AW4" s="215" t="s">
        <v>3697</v>
      </c>
      <c r="AX4" s="218" t="s">
        <v>3703</v>
      </c>
      <c r="AY4" s="218" t="s">
        <v>3704</v>
      </c>
      <c r="AZ4" s="219" t="s">
        <v>3705</v>
      </c>
      <c r="BA4" s="227" t="s">
        <v>38</v>
      </c>
      <c r="BB4" s="214" t="s">
        <v>3692</v>
      </c>
      <c r="BC4" s="214" t="s">
        <v>3693</v>
      </c>
      <c r="BD4" s="214" t="s">
        <v>3694</v>
      </c>
      <c r="BE4" s="214" t="s">
        <v>44</v>
      </c>
      <c r="BF4" s="214"/>
      <c r="BG4" s="215" t="s">
        <v>45</v>
      </c>
      <c r="BH4" s="215" t="s">
        <v>46</v>
      </c>
      <c r="BI4" s="216" t="s">
        <v>47</v>
      </c>
      <c r="BJ4" s="216"/>
      <c r="BK4" s="215" t="s">
        <v>48</v>
      </c>
      <c r="BL4" s="215" t="s">
        <v>49</v>
      </c>
      <c r="BM4" s="215" t="s">
        <v>50</v>
      </c>
      <c r="BN4" s="215" t="s">
        <v>3697</v>
      </c>
      <c r="BO4" s="218" t="s">
        <v>3703</v>
      </c>
      <c r="BP4" s="218" t="s">
        <v>3704</v>
      </c>
      <c r="BQ4" s="219" t="s">
        <v>3705</v>
      </c>
      <c r="BR4" s="227" t="s">
        <v>38</v>
      </c>
      <c r="BS4" s="214" t="s">
        <v>3692</v>
      </c>
      <c r="BT4" s="214" t="s">
        <v>3693</v>
      </c>
      <c r="BU4" s="214" t="s">
        <v>3694</v>
      </c>
      <c r="BV4" s="214" t="s">
        <v>44</v>
      </c>
      <c r="BW4" s="214"/>
      <c r="BX4" s="215" t="s">
        <v>45</v>
      </c>
      <c r="BY4" s="215" t="s">
        <v>46</v>
      </c>
      <c r="BZ4" s="216" t="s">
        <v>47</v>
      </c>
      <c r="CA4" s="216"/>
      <c r="CB4" s="215" t="s">
        <v>48</v>
      </c>
      <c r="CC4" s="215" t="s">
        <v>49</v>
      </c>
      <c r="CD4" s="215" t="s">
        <v>50</v>
      </c>
      <c r="CE4" s="215" t="s">
        <v>3697</v>
      </c>
      <c r="CF4" s="218" t="s">
        <v>3703</v>
      </c>
      <c r="CG4" s="218" t="s">
        <v>3704</v>
      </c>
      <c r="CH4" s="219" t="s">
        <v>3705</v>
      </c>
      <c r="CI4" s="227" t="s">
        <v>38</v>
      </c>
      <c r="CJ4" s="214" t="s">
        <v>3692</v>
      </c>
      <c r="CK4" s="214" t="s">
        <v>3693</v>
      </c>
      <c r="CL4" s="214" t="s">
        <v>3694</v>
      </c>
      <c r="CM4" s="214" t="s">
        <v>44</v>
      </c>
      <c r="CN4" s="214"/>
      <c r="CO4" s="215" t="s">
        <v>45</v>
      </c>
      <c r="CP4" s="215" t="s">
        <v>46</v>
      </c>
      <c r="CQ4" s="216" t="s">
        <v>47</v>
      </c>
      <c r="CR4" s="216"/>
      <c r="CS4" s="215" t="s">
        <v>48</v>
      </c>
      <c r="CT4" s="215" t="s">
        <v>49</v>
      </c>
      <c r="CU4" s="215" t="s">
        <v>50</v>
      </c>
      <c r="CV4" s="215" t="s">
        <v>3697</v>
      </c>
      <c r="CW4" s="218" t="s">
        <v>3703</v>
      </c>
      <c r="CX4" s="218" t="s">
        <v>3704</v>
      </c>
      <c r="CY4" s="219" t="s">
        <v>3705</v>
      </c>
      <c r="CZ4" s="227" t="s">
        <v>38</v>
      </c>
      <c r="DA4" s="214" t="s">
        <v>3692</v>
      </c>
      <c r="DB4" s="214" t="s">
        <v>3693</v>
      </c>
      <c r="DC4" s="214" t="s">
        <v>3694</v>
      </c>
      <c r="DD4" s="214" t="s">
        <v>44</v>
      </c>
      <c r="DE4" s="214"/>
      <c r="DF4" s="215" t="s">
        <v>45</v>
      </c>
      <c r="DG4" s="215" t="s">
        <v>46</v>
      </c>
      <c r="DH4" s="216" t="s">
        <v>47</v>
      </c>
      <c r="DI4" s="216"/>
      <c r="DJ4" s="215" t="s">
        <v>48</v>
      </c>
      <c r="DK4" s="215" t="s">
        <v>49</v>
      </c>
      <c r="DL4" s="215" t="s">
        <v>50</v>
      </c>
      <c r="DM4" s="215" t="s">
        <v>3697</v>
      </c>
      <c r="DN4" s="218" t="s">
        <v>3703</v>
      </c>
      <c r="DO4" s="218" t="s">
        <v>3704</v>
      </c>
      <c r="DP4" s="219" t="s">
        <v>3705</v>
      </c>
      <c r="DQ4" s="227" t="s">
        <v>38</v>
      </c>
      <c r="DR4" s="214" t="s">
        <v>3692</v>
      </c>
      <c r="DS4" s="214" t="s">
        <v>3693</v>
      </c>
      <c r="DT4" s="214" t="s">
        <v>3694</v>
      </c>
      <c r="DU4" s="214" t="s">
        <v>44</v>
      </c>
      <c r="DV4" s="214"/>
      <c r="DW4" s="215" t="s">
        <v>45</v>
      </c>
      <c r="DX4" s="215" t="s">
        <v>46</v>
      </c>
      <c r="DY4" s="216" t="s">
        <v>47</v>
      </c>
      <c r="DZ4" s="216"/>
      <c r="EA4" s="215" t="s">
        <v>48</v>
      </c>
      <c r="EB4" s="215" t="s">
        <v>49</v>
      </c>
      <c r="EC4" s="215" t="s">
        <v>50</v>
      </c>
      <c r="ED4" s="215" t="s">
        <v>3697</v>
      </c>
      <c r="EE4" s="218" t="s">
        <v>3703</v>
      </c>
      <c r="EF4" s="218" t="s">
        <v>3704</v>
      </c>
      <c r="EG4" s="219" t="s">
        <v>3705</v>
      </c>
      <c r="EH4" s="227" t="s">
        <v>38</v>
      </c>
      <c r="EI4" s="214" t="s">
        <v>3692</v>
      </c>
      <c r="EJ4" s="214" t="s">
        <v>3693</v>
      </c>
      <c r="EK4" s="214" t="s">
        <v>3694</v>
      </c>
      <c r="EL4" s="214" t="s">
        <v>44</v>
      </c>
      <c r="EM4" s="214"/>
      <c r="EN4" s="215" t="s">
        <v>45</v>
      </c>
      <c r="EO4" s="215" t="s">
        <v>46</v>
      </c>
      <c r="EP4" s="216" t="s">
        <v>47</v>
      </c>
      <c r="EQ4" s="216"/>
      <c r="ER4" s="215" t="s">
        <v>48</v>
      </c>
      <c r="ES4" s="215" t="s">
        <v>49</v>
      </c>
      <c r="ET4" s="215" t="s">
        <v>50</v>
      </c>
      <c r="EU4" s="215" t="s">
        <v>3697</v>
      </c>
      <c r="EV4" s="218" t="s">
        <v>3703</v>
      </c>
      <c r="EW4" s="218" t="s">
        <v>3704</v>
      </c>
      <c r="EX4" s="229" t="s">
        <v>3705</v>
      </c>
      <c r="EY4" s="227" t="s">
        <v>38</v>
      </c>
      <c r="EZ4" s="214" t="s">
        <v>3692</v>
      </c>
      <c r="FA4" s="214" t="s">
        <v>3693</v>
      </c>
      <c r="FB4" s="214" t="s">
        <v>3694</v>
      </c>
      <c r="FC4" s="214" t="s">
        <v>44</v>
      </c>
      <c r="FD4" s="214"/>
      <c r="FE4" s="215" t="s">
        <v>45</v>
      </c>
      <c r="FF4" s="215" t="s">
        <v>46</v>
      </c>
      <c r="FG4" s="216" t="s">
        <v>47</v>
      </c>
      <c r="FH4" s="216"/>
      <c r="FI4" s="215" t="s">
        <v>48</v>
      </c>
      <c r="FJ4" s="215" t="s">
        <v>49</v>
      </c>
      <c r="FK4" s="215" t="s">
        <v>50</v>
      </c>
      <c r="FL4" s="215" t="s">
        <v>3697</v>
      </c>
      <c r="FM4" s="218" t="s">
        <v>3703</v>
      </c>
      <c r="FN4" s="218" t="s">
        <v>3704</v>
      </c>
      <c r="FO4" s="219" t="s">
        <v>3705</v>
      </c>
    </row>
    <row r="5" spans="1:171" ht="43.2" x14ac:dyDescent="0.3">
      <c r="A5" s="223"/>
      <c r="B5" s="224"/>
      <c r="C5" s="214"/>
      <c r="D5" s="214"/>
      <c r="E5" s="214"/>
      <c r="F5" s="133" t="s">
        <v>3695</v>
      </c>
      <c r="G5" s="133" t="s">
        <v>3696</v>
      </c>
      <c r="H5" s="215"/>
      <c r="I5" s="215"/>
      <c r="J5" s="42" t="s">
        <v>56</v>
      </c>
      <c r="K5" s="215"/>
      <c r="L5" s="215"/>
      <c r="M5" s="215"/>
      <c r="N5" s="215"/>
      <c r="O5" s="226"/>
      <c r="P5" s="226"/>
      <c r="Q5" s="226"/>
      <c r="R5" s="217"/>
      <c r="S5" s="227"/>
      <c r="T5" s="214"/>
      <c r="U5" s="214"/>
      <c r="V5" s="214"/>
      <c r="W5" s="133" t="s">
        <v>3695</v>
      </c>
      <c r="X5" s="133" t="s">
        <v>3696</v>
      </c>
      <c r="Y5" s="215"/>
      <c r="Z5" s="215"/>
      <c r="AA5" s="60" t="s">
        <v>56</v>
      </c>
      <c r="AB5" s="60" t="s">
        <v>57</v>
      </c>
      <c r="AC5" s="215"/>
      <c r="AD5" s="215"/>
      <c r="AE5" s="215"/>
      <c r="AF5" s="215"/>
      <c r="AG5" s="218"/>
      <c r="AH5" s="218"/>
      <c r="AI5" s="219"/>
      <c r="AJ5" s="227"/>
      <c r="AK5" s="214"/>
      <c r="AL5" s="214"/>
      <c r="AM5" s="214"/>
      <c r="AN5" s="133" t="s">
        <v>3695</v>
      </c>
      <c r="AO5" s="133" t="s">
        <v>3696</v>
      </c>
      <c r="AP5" s="215"/>
      <c r="AQ5" s="215"/>
      <c r="AR5" s="60" t="s">
        <v>56</v>
      </c>
      <c r="AS5" s="60" t="s">
        <v>57</v>
      </c>
      <c r="AT5" s="215"/>
      <c r="AU5" s="215"/>
      <c r="AV5" s="215"/>
      <c r="AW5" s="215"/>
      <c r="AX5" s="218"/>
      <c r="AY5" s="218"/>
      <c r="AZ5" s="219"/>
      <c r="BA5" s="227"/>
      <c r="BB5" s="214"/>
      <c r="BC5" s="214"/>
      <c r="BD5" s="214"/>
      <c r="BE5" s="133" t="s">
        <v>3695</v>
      </c>
      <c r="BF5" s="133" t="s">
        <v>3696</v>
      </c>
      <c r="BG5" s="215"/>
      <c r="BH5" s="215"/>
      <c r="BI5" s="60" t="s">
        <v>56</v>
      </c>
      <c r="BJ5" s="60" t="s">
        <v>57</v>
      </c>
      <c r="BK5" s="215"/>
      <c r="BL5" s="215"/>
      <c r="BM5" s="215"/>
      <c r="BN5" s="215"/>
      <c r="BO5" s="218"/>
      <c r="BP5" s="218"/>
      <c r="BQ5" s="219"/>
      <c r="BR5" s="227"/>
      <c r="BS5" s="214"/>
      <c r="BT5" s="214"/>
      <c r="BU5" s="214"/>
      <c r="BV5" s="133" t="s">
        <v>3695</v>
      </c>
      <c r="BW5" s="133" t="s">
        <v>3696</v>
      </c>
      <c r="BX5" s="215"/>
      <c r="BY5" s="215"/>
      <c r="BZ5" s="60" t="s">
        <v>56</v>
      </c>
      <c r="CA5" s="60" t="s">
        <v>57</v>
      </c>
      <c r="CB5" s="215"/>
      <c r="CC5" s="215"/>
      <c r="CD5" s="215"/>
      <c r="CE5" s="215"/>
      <c r="CF5" s="218"/>
      <c r="CG5" s="218"/>
      <c r="CH5" s="219"/>
      <c r="CI5" s="227"/>
      <c r="CJ5" s="214"/>
      <c r="CK5" s="214"/>
      <c r="CL5" s="214"/>
      <c r="CM5" s="133" t="s">
        <v>3695</v>
      </c>
      <c r="CN5" s="133" t="s">
        <v>3696</v>
      </c>
      <c r="CO5" s="215"/>
      <c r="CP5" s="215"/>
      <c r="CQ5" s="60" t="s">
        <v>56</v>
      </c>
      <c r="CR5" s="60" t="s">
        <v>57</v>
      </c>
      <c r="CS5" s="215"/>
      <c r="CT5" s="215"/>
      <c r="CU5" s="215"/>
      <c r="CV5" s="215"/>
      <c r="CW5" s="218"/>
      <c r="CX5" s="218"/>
      <c r="CY5" s="219"/>
      <c r="CZ5" s="227"/>
      <c r="DA5" s="214"/>
      <c r="DB5" s="214"/>
      <c r="DC5" s="214"/>
      <c r="DD5" s="133" t="s">
        <v>3695</v>
      </c>
      <c r="DE5" s="133" t="s">
        <v>3696</v>
      </c>
      <c r="DF5" s="215"/>
      <c r="DG5" s="215"/>
      <c r="DH5" s="60" t="s">
        <v>56</v>
      </c>
      <c r="DI5" s="60" t="s">
        <v>57</v>
      </c>
      <c r="DJ5" s="215"/>
      <c r="DK5" s="215"/>
      <c r="DL5" s="215"/>
      <c r="DM5" s="215"/>
      <c r="DN5" s="218"/>
      <c r="DO5" s="218"/>
      <c r="DP5" s="219"/>
      <c r="DQ5" s="227"/>
      <c r="DR5" s="214"/>
      <c r="DS5" s="214"/>
      <c r="DT5" s="214"/>
      <c r="DU5" s="133" t="s">
        <v>3695</v>
      </c>
      <c r="DV5" s="133" t="s">
        <v>3696</v>
      </c>
      <c r="DW5" s="215"/>
      <c r="DX5" s="215"/>
      <c r="DY5" s="60" t="s">
        <v>56</v>
      </c>
      <c r="DZ5" s="60" t="s">
        <v>57</v>
      </c>
      <c r="EA5" s="215"/>
      <c r="EB5" s="215"/>
      <c r="EC5" s="215"/>
      <c r="ED5" s="215"/>
      <c r="EE5" s="218"/>
      <c r="EF5" s="218"/>
      <c r="EG5" s="219"/>
      <c r="EH5" s="227"/>
      <c r="EI5" s="214"/>
      <c r="EJ5" s="214"/>
      <c r="EK5" s="214"/>
      <c r="EL5" s="133" t="s">
        <v>3695</v>
      </c>
      <c r="EM5" s="133" t="s">
        <v>3696</v>
      </c>
      <c r="EN5" s="215"/>
      <c r="EO5" s="215"/>
      <c r="EP5" s="60" t="s">
        <v>56</v>
      </c>
      <c r="EQ5" s="60" t="s">
        <v>57</v>
      </c>
      <c r="ER5" s="215"/>
      <c r="ES5" s="215"/>
      <c r="ET5" s="215"/>
      <c r="EU5" s="215"/>
      <c r="EV5" s="218"/>
      <c r="EW5" s="218"/>
      <c r="EX5" s="229"/>
      <c r="EY5" s="227"/>
      <c r="EZ5" s="214"/>
      <c r="FA5" s="214"/>
      <c r="FB5" s="214"/>
      <c r="FC5" s="133" t="s">
        <v>3695</v>
      </c>
      <c r="FD5" s="133" t="s">
        <v>3696</v>
      </c>
      <c r="FE5" s="215"/>
      <c r="FF5" s="215"/>
      <c r="FG5" s="60" t="s">
        <v>56</v>
      </c>
      <c r="FH5" s="60" t="s">
        <v>57</v>
      </c>
      <c r="FI5" s="215"/>
      <c r="FJ5" s="215"/>
      <c r="FK5" s="215"/>
      <c r="FL5" s="215"/>
      <c r="FM5" s="218"/>
      <c r="FN5" s="218"/>
      <c r="FO5" s="219"/>
    </row>
    <row r="6" spans="1:171" x14ac:dyDescent="0.3">
      <c r="A6" s="137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140"/>
      <c r="P6" s="140"/>
      <c r="Q6" s="140"/>
      <c r="R6" s="141"/>
      <c r="S6" s="137"/>
      <c r="T6" s="134"/>
      <c r="U6" s="29"/>
      <c r="V6" s="29"/>
      <c r="W6" s="134"/>
      <c r="X6" s="134"/>
      <c r="Y6" s="135"/>
      <c r="Z6" s="135"/>
      <c r="AA6" s="136"/>
      <c r="AB6" s="135"/>
      <c r="AC6" s="135"/>
      <c r="AD6" s="135"/>
      <c r="AE6" s="136"/>
      <c r="AF6" s="29"/>
      <c r="AG6" s="140"/>
      <c r="AH6" s="140"/>
      <c r="AI6" s="141"/>
      <c r="AJ6" s="137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140"/>
      <c r="AY6" s="140"/>
      <c r="AZ6" s="141"/>
      <c r="BA6" s="137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140"/>
      <c r="BP6" s="140"/>
      <c r="BQ6" s="141"/>
      <c r="BR6" s="137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140"/>
      <c r="CG6" s="140"/>
      <c r="CH6" s="141"/>
      <c r="CI6" s="137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140"/>
      <c r="CX6" s="140"/>
      <c r="CY6" s="141"/>
      <c r="CZ6" s="137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140"/>
      <c r="DO6" s="140"/>
      <c r="DP6" s="141"/>
      <c r="DQ6" s="137"/>
      <c r="DR6" s="29"/>
      <c r="DS6" s="29"/>
      <c r="DT6" s="29"/>
      <c r="DU6" s="29"/>
      <c r="DV6" s="29"/>
      <c r="DW6" s="29"/>
      <c r="DX6" s="29"/>
      <c r="DY6" s="29"/>
      <c r="DZ6" s="29"/>
      <c r="EA6" s="29"/>
      <c r="EB6" s="29"/>
      <c r="EC6" s="29"/>
      <c r="ED6" s="29"/>
      <c r="EE6" s="140"/>
      <c r="EF6" s="140"/>
      <c r="EG6" s="141"/>
      <c r="EH6" s="137"/>
      <c r="EI6" s="29"/>
      <c r="EJ6" s="29"/>
      <c r="EK6" s="29"/>
      <c r="EL6" s="29"/>
      <c r="EM6" s="29"/>
      <c r="EN6" s="29"/>
      <c r="EO6" s="29"/>
      <c r="EP6" s="29"/>
      <c r="EQ6" s="29"/>
      <c r="ER6" s="29"/>
      <c r="ES6" s="29"/>
      <c r="ET6" s="29"/>
      <c r="EU6" s="29"/>
      <c r="EV6" s="140"/>
      <c r="EW6" s="140"/>
      <c r="EX6" s="144"/>
      <c r="EY6" s="137"/>
      <c r="EZ6" s="29"/>
      <c r="FA6" s="29"/>
      <c r="FB6" s="29"/>
      <c r="FC6" s="29"/>
      <c r="FD6" s="29"/>
      <c r="FE6" s="29"/>
      <c r="FF6" s="29"/>
      <c r="FG6" s="29"/>
      <c r="FH6" s="29"/>
      <c r="FI6" s="29"/>
      <c r="FJ6" s="29"/>
      <c r="FK6" s="29"/>
      <c r="FL6" s="29"/>
      <c r="FM6" s="140"/>
      <c r="FN6" s="140"/>
      <c r="FO6" s="141"/>
    </row>
    <row r="7" spans="1:171" x14ac:dyDescent="0.3">
      <c r="A7" s="137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140"/>
      <c r="P7" s="140"/>
      <c r="Q7" s="140"/>
      <c r="R7" s="141"/>
      <c r="S7" s="137"/>
      <c r="T7" s="29"/>
      <c r="U7" s="29"/>
      <c r="V7" s="29"/>
      <c r="W7" s="29"/>
      <c r="X7" s="29"/>
      <c r="Y7" s="136"/>
      <c r="Z7" s="136"/>
      <c r="AA7" s="136"/>
      <c r="AB7" s="136"/>
      <c r="AC7" s="136"/>
      <c r="AD7" s="136"/>
      <c r="AE7" s="136"/>
      <c r="AF7" s="29"/>
      <c r="AG7" s="140"/>
      <c r="AH7" s="140"/>
      <c r="AI7" s="141"/>
      <c r="AJ7" s="137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140"/>
      <c r="AY7" s="140"/>
      <c r="AZ7" s="141"/>
      <c r="BA7" s="137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140"/>
      <c r="BP7" s="140"/>
      <c r="BQ7" s="141"/>
      <c r="BR7" s="137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140"/>
      <c r="CG7" s="140"/>
      <c r="CH7" s="141"/>
      <c r="CI7" s="137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140"/>
      <c r="CX7" s="140"/>
      <c r="CY7" s="141"/>
      <c r="CZ7" s="137"/>
      <c r="DA7" s="29"/>
      <c r="DB7" s="29"/>
      <c r="DC7" s="29"/>
      <c r="DD7" s="29"/>
      <c r="DE7" s="29"/>
      <c r="DF7" s="29"/>
      <c r="DG7" s="29"/>
      <c r="DH7" s="29"/>
      <c r="DI7" s="29"/>
      <c r="DJ7" s="29"/>
      <c r="DK7" s="29"/>
      <c r="DL7" s="29"/>
      <c r="DM7" s="29"/>
      <c r="DN7" s="140"/>
      <c r="DO7" s="140"/>
      <c r="DP7" s="141"/>
      <c r="DQ7" s="137"/>
      <c r="DR7" s="29"/>
      <c r="DS7" s="29"/>
      <c r="DT7" s="29"/>
      <c r="DU7" s="29"/>
      <c r="DV7" s="29"/>
      <c r="DW7" s="29"/>
      <c r="DX7" s="29"/>
      <c r="DY7" s="29"/>
      <c r="DZ7" s="29"/>
      <c r="EA7" s="29"/>
      <c r="EB7" s="29"/>
      <c r="EC7" s="29"/>
      <c r="ED7" s="29"/>
      <c r="EE7" s="140"/>
      <c r="EF7" s="140"/>
      <c r="EG7" s="141"/>
      <c r="EH7" s="137"/>
      <c r="EI7" s="29"/>
      <c r="EJ7" s="29"/>
      <c r="EK7" s="29"/>
      <c r="EL7" s="29"/>
      <c r="EM7" s="29"/>
      <c r="EN7" s="29"/>
      <c r="EO7" s="29"/>
      <c r="EP7" s="29"/>
      <c r="EQ7" s="29"/>
      <c r="ER7" s="29"/>
      <c r="ES7" s="29"/>
      <c r="ET7" s="29"/>
      <c r="EU7" s="29"/>
      <c r="EV7" s="140"/>
      <c r="EW7" s="140"/>
      <c r="EX7" s="144"/>
      <c r="EY7" s="137"/>
      <c r="EZ7" s="29"/>
      <c r="FA7" s="29"/>
      <c r="FB7" s="29"/>
      <c r="FC7" s="29"/>
      <c r="FD7" s="29"/>
      <c r="FE7" s="29"/>
      <c r="FF7" s="29"/>
      <c r="FG7" s="29"/>
      <c r="FH7" s="29"/>
      <c r="FI7" s="29"/>
      <c r="FJ7" s="29"/>
      <c r="FK7" s="29"/>
      <c r="FL7" s="29"/>
      <c r="FM7" s="140"/>
      <c r="FN7" s="140"/>
      <c r="FO7" s="141"/>
    </row>
    <row r="8" spans="1:171" x14ac:dyDescent="0.3">
      <c r="A8" s="137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140"/>
      <c r="P8" s="140"/>
      <c r="Q8" s="140"/>
      <c r="R8" s="141"/>
      <c r="S8" s="137"/>
      <c r="T8" s="29"/>
      <c r="U8" s="29"/>
      <c r="V8" s="29"/>
      <c r="W8" s="29"/>
      <c r="X8" s="29"/>
      <c r="Y8" s="29"/>
      <c r="Z8" s="29"/>
      <c r="AA8" s="29"/>
      <c r="AB8" s="29"/>
      <c r="AC8" s="29"/>
      <c r="AD8" s="136"/>
      <c r="AE8" s="136"/>
      <c r="AF8" s="29"/>
      <c r="AG8" s="140"/>
      <c r="AH8" s="140"/>
      <c r="AI8" s="141"/>
      <c r="AJ8" s="137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140"/>
      <c r="AY8" s="140"/>
      <c r="AZ8" s="141"/>
      <c r="BA8" s="137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140"/>
      <c r="BP8" s="140"/>
      <c r="BQ8" s="141"/>
      <c r="BR8" s="137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140"/>
      <c r="CG8" s="140"/>
      <c r="CH8" s="141"/>
      <c r="CI8" s="137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140"/>
      <c r="CX8" s="140"/>
      <c r="CY8" s="141"/>
      <c r="CZ8" s="137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140"/>
      <c r="DO8" s="140"/>
      <c r="DP8" s="141"/>
      <c r="DQ8" s="137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140"/>
      <c r="EF8" s="140"/>
      <c r="EG8" s="141"/>
      <c r="EH8" s="137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140"/>
      <c r="EW8" s="140"/>
      <c r="EX8" s="144"/>
      <c r="EY8" s="137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140"/>
      <c r="FN8" s="140"/>
      <c r="FO8" s="141"/>
    </row>
    <row r="9" spans="1:171" x14ac:dyDescent="0.3">
      <c r="A9" s="137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140"/>
      <c r="P9" s="140"/>
      <c r="Q9" s="140"/>
      <c r="R9" s="141"/>
      <c r="S9" s="137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140"/>
      <c r="AH9" s="140"/>
      <c r="AI9" s="141"/>
      <c r="AJ9" s="137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140"/>
      <c r="AY9" s="140"/>
      <c r="AZ9" s="141"/>
      <c r="BA9" s="137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140"/>
      <c r="BP9" s="140"/>
      <c r="BQ9" s="141"/>
      <c r="BR9" s="137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140"/>
      <c r="CG9" s="140"/>
      <c r="CH9" s="141"/>
      <c r="CI9" s="137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140"/>
      <c r="CX9" s="140"/>
      <c r="CY9" s="141"/>
      <c r="CZ9" s="137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140"/>
      <c r="DO9" s="140"/>
      <c r="DP9" s="141"/>
      <c r="DQ9" s="137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140"/>
      <c r="EF9" s="140"/>
      <c r="EG9" s="141"/>
      <c r="EH9" s="137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  <c r="EU9" s="29"/>
      <c r="EV9" s="140"/>
      <c r="EW9" s="140"/>
      <c r="EX9" s="144"/>
      <c r="EY9" s="137"/>
      <c r="EZ9" s="29"/>
      <c r="FA9" s="29"/>
      <c r="FB9" s="29"/>
      <c r="FC9" s="29"/>
      <c r="FD9" s="29"/>
      <c r="FE9" s="29"/>
      <c r="FF9" s="29"/>
      <c r="FG9" s="29"/>
      <c r="FH9" s="29"/>
      <c r="FI9" s="29"/>
      <c r="FJ9" s="29"/>
      <c r="FK9" s="29"/>
      <c r="FL9" s="29"/>
      <c r="FM9" s="140"/>
      <c r="FN9" s="140"/>
      <c r="FO9" s="141"/>
    </row>
    <row r="10" spans="1:171" x14ac:dyDescent="0.3">
      <c r="A10" s="137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140"/>
      <c r="P10" s="140"/>
      <c r="Q10" s="140"/>
      <c r="R10" s="141"/>
      <c r="S10" s="137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140"/>
      <c r="AH10" s="140"/>
      <c r="AI10" s="141"/>
      <c r="AJ10" s="137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140"/>
      <c r="AY10" s="140"/>
      <c r="AZ10" s="141"/>
      <c r="BA10" s="137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140"/>
      <c r="BP10" s="140"/>
      <c r="BQ10" s="141"/>
      <c r="BR10" s="137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140"/>
      <c r="CG10" s="140"/>
      <c r="CH10" s="141"/>
      <c r="CI10" s="137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140"/>
      <c r="CX10" s="140"/>
      <c r="CY10" s="141"/>
      <c r="CZ10" s="137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140"/>
      <c r="DO10" s="140"/>
      <c r="DP10" s="141"/>
      <c r="DQ10" s="137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140"/>
      <c r="EF10" s="140"/>
      <c r="EG10" s="141"/>
      <c r="EH10" s="137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140"/>
      <c r="EW10" s="140"/>
      <c r="EX10" s="144"/>
      <c r="EY10" s="137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140"/>
      <c r="FN10" s="140"/>
      <c r="FO10" s="141"/>
    </row>
    <row r="11" spans="1:171" x14ac:dyDescent="0.3">
      <c r="A11" s="137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140"/>
      <c r="P11" s="140"/>
      <c r="Q11" s="140"/>
      <c r="R11" s="141"/>
      <c r="S11" s="137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140"/>
      <c r="AH11" s="140"/>
      <c r="AI11" s="141"/>
      <c r="AJ11" s="137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140"/>
      <c r="AY11" s="140"/>
      <c r="AZ11" s="141"/>
      <c r="BA11" s="137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140"/>
      <c r="BP11" s="140"/>
      <c r="BQ11" s="141"/>
      <c r="BR11" s="137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140"/>
      <c r="CG11" s="140"/>
      <c r="CH11" s="141"/>
      <c r="CI11" s="137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140"/>
      <c r="CX11" s="140"/>
      <c r="CY11" s="141"/>
      <c r="CZ11" s="137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140"/>
      <c r="DO11" s="140"/>
      <c r="DP11" s="141"/>
      <c r="DQ11" s="137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140"/>
      <c r="EF11" s="140"/>
      <c r="EG11" s="141"/>
      <c r="EH11" s="137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140"/>
      <c r="EW11" s="140"/>
      <c r="EX11" s="144"/>
      <c r="EY11" s="137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140"/>
      <c r="FN11" s="140"/>
      <c r="FO11" s="141"/>
    </row>
    <row r="12" spans="1:171" x14ac:dyDescent="0.3">
      <c r="A12" s="137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140"/>
      <c r="P12" s="140"/>
      <c r="Q12" s="140"/>
      <c r="R12" s="141"/>
      <c r="S12" s="137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140"/>
      <c r="AH12" s="140"/>
      <c r="AI12" s="141"/>
      <c r="AJ12" s="137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140"/>
      <c r="AY12" s="140"/>
      <c r="AZ12" s="141"/>
      <c r="BA12" s="137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140"/>
      <c r="BP12" s="140"/>
      <c r="BQ12" s="141"/>
      <c r="BR12" s="137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140"/>
      <c r="CG12" s="140"/>
      <c r="CH12" s="141"/>
      <c r="CI12" s="137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140"/>
      <c r="CX12" s="140"/>
      <c r="CY12" s="141"/>
      <c r="CZ12" s="137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140"/>
      <c r="DO12" s="140"/>
      <c r="DP12" s="141"/>
      <c r="DQ12" s="137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140"/>
      <c r="EF12" s="140"/>
      <c r="EG12" s="141"/>
      <c r="EH12" s="137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140"/>
      <c r="EW12" s="140"/>
      <c r="EX12" s="144"/>
      <c r="EY12" s="137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140"/>
      <c r="FN12" s="140"/>
      <c r="FO12" s="141"/>
    </row>
    <row r="13" spans="1:171" x14ac:dyDescent="0.3">
      <c r="A13" s="137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140"/>
      <c r="P13" s="140"/>
      <c r="Q13" s="140"/>
      <c r="R13" s="141"/>
      <c r="S13" s="137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140"/>
      <c r="AH13" s="140"/>
      <c r="AI13" s="141"/>
      <c r="AJ13" s="137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140"/>
      <c r="AY13" s="140"/>
      <c r="AZ13" s="141"/>
      <c r="BA13" s="137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140"/>
      <c r="BP13" s="140"/>
      <c r="BQ13" s="141"/>
      <c r="BR13" s="137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140"/>
      <c r="CG13" s="140"/>
      <c r="CH13" s="141"/>
      <c r="CI13" s="137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140"/>
      <c r="CX13" s="140"/>
      <c r="CY13" s="141"/>
      <c r="CZ13" s="137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140"/>
      <c r="DO13" s="140"/>
      <c r="DP13" s="141"/>
      <c r="DQ13" s="137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140"/>
      <c r="EF13" s="140"/>
      <c r="EG13" s="141"/>
      <c r="EH13" s="137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140"/>
      <c r="EW13" s="140"/>
      <c r="EX13" s="144"/>
      <c r="EY13" s="137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140"/>
      <c r="FN13" s="140"/>
      <c r="FO13" s="141"/>
    </row>
    <row r="14" spans="1:171" x14ac:dyDescent="0.3">
      <c r="A14" s="137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140"/>
      <c r="P14" s="140"/>
      <c r="Q14" s="140"/>
      <c r="R14" s="141"/>
      <c r="S14" s="137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140"/>
      <c r="AH14" s="140"/>
      <c r="AI14" s="141"/>
      <c r="AJ14" s="137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140"/>
      <c r="AY14" s="140"/>
      <c r="AZ14" s="141"/>
      <c r="BA14" s="137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140"/>
      <c r="BP14" s="140"/>
      <c r="BQ14" s="141"/>
      <c r="BR14" s="137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140"/>
      <c r="CG14" s="140"/>
      <c r="CH14" s="141"/>
      <c r="CI14" s="137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140"/>
      <c r="CX14" s="140"/>
      <c r="CY14" s="141"/>
      <c r="CZ14" s="137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140"/>
      <c r="DO14" s="140"/>
      <c r="DP14" s="141"/>
      <c r="DQ14" s="137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140"/>
      <c r="EF14" s="140"/>
      <c r="EG14" s="141"/>
      <c r="EH14" s="137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140"/>
      <c r="EW14" s="140"/>
      <c r="EX14" s="144"/>
      <c r="EY14" s="137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  <c r="FL14" s="29"/>
      <c r="FM14" s="140"/>
      <c r="FN14" s="140"/>
      <c r="FO14" s="141"/>
    </row>
    <row r="15" spans="1:171" x14ac:dyDescent="0.3">
      <c r="A15" s="137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140"/>
      <c r="P15" s="140"/>
      <c r="Q15" s="140"/>
      <c r="R15" s="141"/>
      <c r="S15" s="137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140"/>
      <c r="AH15" s="140"/>
      <c r="AI15" s="141"/>
      <c r="AJ15" s="137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140"/>
      <c r="AY15" s="140"/>
      <c r="AZ15" s="141"/>
      <c r="BA15" s="137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140"/>
      <c r="BP15" s="140"/>
      <c r="BQ15" s="141"/>
      <c r="BR15" s="137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140"/>
      <c r="CG15" s="140"/>
      <c r="CH15" s="141"/>
      <c r="CI15" s="137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140"/>
      <c r="CX15" s="140"/>
      <c r="CY15" s="141"/>
      <c r="CZ15" s="137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140"/>
      <c r="DO15" s="140"/>
      <c r="DP15" s="141"/>
      <c r="DQ15" s="137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140"/>
      <c r="EF15" s="140"/>
      <c r="EG15" s="141"/>
      <c r="EH15" s="137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140"/>
      <c r="EW15" s="140"/>
      <c r="EX15" s="144"/>
      <c r="EY15" s="137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140"/>
      <c r="FN15" s="140"/>
      <c r="FO15" s="141"/>
    </row>
    <row r="16" spans="1:171" x14ac:dyDescent="0.3">
      <c r="A16" s="137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140"/>
      <c r="P16" s="140"/>
      <c r="Q16" s="140"/>
      <c r="R16" s="141"/>
      <c r="S16" s="137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140"/>
      <c r="AH16" s="140"/>
      <c r="AI16" s="141"/>
      <c r="AJ16" s="137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140"/>
      <c r="AY16" s="140"/>
      <c r="AZ16" s="141"/>
      <c r="BA16" s="137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140"/>
      <c r="BP16" s="140"/>
      <c r="BQ16" s="141"/>
      <c r="BR16" s="137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140"/>
      <c r="CG16" s="140"/>
      <c r="CH16" s="141"/>
      <c r="CI16" s="137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140"/>
      <c r="CX16" s="140"/>
      <c r="CY16" s="141"/>
      <c r="CZ16" s="137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140"/>
      <c r="DO16" s="140"/>
      <c r="DP16" s="141"/>
      <c r="DQ16" s="137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140"/>
      <c r="EF16" s="140"/>
      <c r="EG16" s="141"/>
      <c r="EH16" s="137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140"/>
      <c r="EW16" s="140"/>
      <c r="EX16" s="144"/>
      <c r="EY16" s="137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140"/>
      <c r="FN16" s="140"/>
      <c r="FO16" s="141"/>
    </row>
    <row r="17" spans="1:171" x14ac:dyDescent="0.3">
      <c r="A17" s="137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140"/>
      <c r="P17" s="140"/>
      <c r="Q17" s="140"/>
      <c r="R17" s="141"/>
      <c r="S17" s="137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140"/>
      <c r="AH17" s="140"/>
      <c r="AI17" s="141"/>
      <c r="AJ17" s="137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140"/>
      <c r="AY17" s="140"/>
      <c r="AZ17" s="141"/>
      <c r="BA17" s="137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140"/>
      <c r="BP17" s="140"/>
      <c r="BQ17" s="141"/>
      <c r="BR17" s="137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140"/>
      <c r="CG17" s="140"/>
      <c r="CH17" s="141"/>
      <c r="CI17" s="137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140"/>
      <c r="CX17" s="140"/>
      <c r="CY17" s="141"/>
      <c r="CZ17" s="137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140"/>
      <c r="DO17" s="140"/>
      <c r="DP17" s="141"/>
      <c r="DQ17" s="137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140"/>
      <c r="EF17" s="140"/>
      <c r="EG17" s="141"/>
      <c r="EH17" s="137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140"/>
      <c r="EW17" s="140"/>
      <c r="EX17" s="144"/>
      <c r="EY17" s="137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140"/>
      <c r="FN17" s="140"/>
      <c r="FO17" s="141"/>
    </row>
    <row r="18" spans="1:171" x14ac:dyDescent="0.3">
      <c r="A18" s="137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140"/>
      <c r="P18" s="140"/>
      <c r="Q18" s="140"/>
      <c r="R18" s="141"/>
      <c r="S18" s="137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140"/>
      <c r="AH18" s="140"/>
      <c r="AI18" s="141"/>
      <c r="AJ18" s="137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140"/>
      <c r="AY18" s="140"/>
      <c r="AZ18" s="141"/>
      <c r="BA18" s="137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140"/>
      <c r="BP18" s="140"/>
      <c r="BQ18" s="141"/>
      <c r="BR18" s="137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140"/>
      <c r="CG18" s="140"/>
      <c r="CH18" s="141"/>
      <c r="CI18" s="137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140"/>
      <c r="CX18" s="140"/>
      <c r="CY18" s="141"/>
      <c r="CZ18" s="137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140"/>
      <c r="DO18" s="140"/>
      <c r="DP18" s="141"/>
      <c r="DQ18" s="137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140"/>
      <c r="EF18" s="140"/>
      <c r="EG18" s="141"/>
      <c r="EH18" s="137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140"/>
      <c r="EW18" s="140"/>
      <c r="EX18" s="144"/>
      <c r="EY18" s="137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140"/>
      <c r="FN18" s="140"/>
      <c r="FO18" s="141"/>
    </row>
    <row r="19" spans="1:171" x14ac:dyDescent="0.3">
      <c r="A19" s="137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140"/>
      <c r="P19" s="140"/>
      <c r="Q19" s="140"/>
      <c r="R19" s="141"/>
      <c r="S19" s="137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140"/>
      <c r="AH19" s="140"/>
      <c r="AI19" s="141"/>
      <c r="AJ19" s="137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140"/>
      <c r="AY19" s="140"/>
      <c r="AZ19" s="141"/>
      <c r="BA19" s="137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140"/>
      <c r="BP19" s="140"/>
      <c r="BQ19" s="141"/>
      <c r="BR19" s="137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140"/>
      <c r="CG19" s="140"/>
      <c r="CH19" s="141"/>
      <c r="CI19" s="137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140"/>
      <c r="CX19" s="140"/>
      <c r="CY19" s="141"/>
      <c r="CZ19" s="137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140"/>
      <c r="DO19" s="140"/>
      <c r="DP19" s="141"/>
      <c r="DQ19" s="137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140"/>
      <c r="EF19" s="140"/>
      <c r="EG19" s="141"/>
      <c r="EH19" s="137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140"/>
      <c r="EW19" s="140"/>
      <c r="EX19" s="144"/>
      <c r="EY19" s="137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140"/>
      <c r="FN19" s="140"/>
      <c r="FO19" s="141"/>
    </row>
    <row r="20" spans="1:171" x14ac:dyDescent="0.3">
      <c r="A20" s="137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140"/>
      <c r="P20" s="140"/>
      <c r="Q20" s="140"/>
      <c r="R20" s="141"/>
      <c r="S20" s="137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140"/>
      <c r="AH20" s="140"/>
      <c r="AI20" s="141"/>
      <c r="AJ20" s="137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140"/>
      <c r="AY20" s="140"/>
      <c r="AZ20" s="141"/>
      <c r="BA20" s="137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140"/>
      <c r="BP20" s="140"/>
      <c r="BQ20" s="141"/>
      <c r="BR20" s="137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140"/>
      <c r="CG20" s="140"/>
      <c r="CH20" s="141"/>
      <c r="CI20" s="137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140"/>
      <c r="CX20" s="140"/>
      <c r="CY20" s="141"/>
      <c r="CZ20" s="137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140"/>
      <c r="DO20" s="140"/>
      <c r="DP20" s="141"/>
      <c r="DQ20" s="137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140"/>
      <c r="EF20" s="140"/>
      <c r="EG20" s="141"/>
      <c r="EH20" s="137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140"/>
      <c r="EW20" s="140"/>
      <c r="EX20" s="144"/>
      <c r="EY20" s="137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140"/>
      <c r="FN20" s="140"/>
      <c r="FO20" s="141"/>
    </row>
    <row r="21" spans="1:171" x14ac:dyDescent="0.3">
      <c r="A21" s="137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140"/>
      <c r="P21" s="140"/>
      <c r="Q21" s="140"/>
      <c r="R21" s="141"/>
      <c r="S21" s="137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140"/>
      <c r="AH21" s="140"/>
      <c r="AI21" s="141"/>
      <c r="AJ21" s="137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140"/>
      <c r="AY21" s="140"/>
      <c r="AZ21" s="141"/>
      <c r="BA21" s="137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140"/>
      <c r="BP21" s="140"/>
      <c r="BQ21" s="141"/>
      <c r="BR21" s="137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140"/>
      <c r="CG21" s="140"/>
      <c r="CH21" s="141"/>
      <c r="CI21" s="137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140"/>
      <c r="CX21" s="140"/>
      <c r="CY21" s="141"/>
      <c r="CZ21" s="137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140"/>
      <c r="DO21" s="140"/>
      <c r="DP21" s="141"/>
      <c r="DQ21" s="137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140"/>
      <c r="EF21" s="140"/>
      <c r="EG21" s="141"/>
      <c r="EH21" s="137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140"/>
      <c r="EW21" s="140"/>
      <c r="EX21" s="144"/>
      <c r="EY21" s="137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140"/>
      <c r="FN21" s="140"/>
      <c r="FO21" s="141"/>
    </row>
    <row r="22" spans="1:171" x14ac:dyDescent="0.3">
      <c r="A22" s="137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140"/>
      <c r="P22" s="140"/>
      <c r="Q22" s="140"/>
      <c r="R22" s="141"/>
      <c r="S22" s="137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140"/>
      <c r="AH22" s="140"/>
      <c r="AI22" s="141"/>
      <c r="AJ22" s="137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140"/>
      <c r="AY22" s="140"/>
      <c r="AZ22" s="141"/>
      <c r="BA22" s="137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140"/>
      <c r="BP22" s="140"/>
      <c r="BQ22" s="141"/>
      <c r="BR22" s="137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140"/>
      <c r="CG22" s="140"/>
      <c r="CH22" s="141"/>
      <c r="CI22" s="137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140"/>
      <c r="CX22" s="140"/>
      <c r="CY22" s="141"/>
      <c r="CZ22" s="137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140"/>
      <c r="DO22" s="140"/>
      <c r="DP22" s="141"/>
      <c r="DQ22" s="137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140"/>
      <c r="EF22" s="140"/>
      <c r="EG22" s="141"/>
      <c r="EH22" s="137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140"/>
      <c r="EW22" s="140"/>
      <c r="EX22" s="144"/>
      <c r="EY22" s="137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140"/>
      <c r="FN22" s="140"/>
      <c r="FO22" s="141"/>
    </row>
    <row r="23" spans="1:171" x14ac:dyDescent="0.3">
      <c r="A23" s="137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140"/>
      <c r="P23" s="140"/>
      <c r="Q23" s="140"/>
      <c r="R23" s="141"/>
      <c r="S23" s="137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140"/>
      <c r="AH23" s="140"/>
      <c r="AI23" s="141"/>
      <c r="AJ23" s="137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140"/>
      <c r="AY23" s="140"/>
      <c r="AZ23" s="141"/>
      <c r="BA23" s="137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140"/>
      <c r="BP23" s="140"/>
      <c r="BQ23" s="141"/>
      <c r="BR23" s="137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140"/>
      <c r="CG23" s="140"/>
      <c r="CH23" s="141"/>
      <c r="CI23" s="137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140"/>
      <c r="CX23" s="140"/>
      <c r="CY23" s="141"/>
      <c r="CZ23" s="137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140"/>
      <c r="DO23" s="140"/>
      <c r="DP23" s="141"/>
      <c r="DQ23" s="137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140"/>
      <c r="EF23" s="140"/>
      <c r="EG23" s="141"/>
      <c r="EH23" s="137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140"/>
      <c r="EW23" s="140"/>
      <c r="EX23" s="144"/>
      <c r="EY23" s="137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140"/>
      <c r="FN23" s="140"/>
      <c r="FO23" s="141"/>
    </row>
    <row r="24" spans="1:171" x14ac:dyDescent="0.3">
      <c r="A24" s="137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140"/>
      <c r="P24" s="140"/>
      <c r="Q24" s="140"/>
      <c r="R24" s="141"/>
      <c r="S24" s="137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140"/>
      <c r="AH24" s="140"/>
      <c r="AI24" s="141"/>
      <c r="AJ24" s="137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140"/>
      <c r="AY24" s="140"/>
      <c r="AZ24" s="141"/>
      <c r="BA24" s="137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140"/>
      <c r="BP24" s="140"/>
      <c r="BQ24" s="141"/>
      <c r="BR24" s="137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140"/>
      <c r="CG24" s="140"/>
      <c r="CH24" s="141"/>
      <c r="CI24" s="137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140"/>
      <c r="CX24" s="140"/>
      <c r="CY24" s="141"/>
      <c r="CZ24" s="137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140"/>
      <c r="DO24" s="140"/>
      <c r="DP24" s="141"/>
      <c r="DQ24" s="137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140"/>
      <c r="EF24" s="140"/>
      <c r="EG24" s="141"/>
      <c r="EH24" s="137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140"/>
      <c r="EW24" s="140"/>
      <c r="EX24" s="144"/>
      <c r="EY24" s="137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140"/>
      <c r="FN24" s="140"/>
      <c r="FO24" s="141"/>
    </row>
    <row r="25" spans="1:171" x14ac:dyDescent="0.3">
      <c r="A25" s="137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140"/>
      <c r="P25" s="140"/>
      <c r="Q25" s="140"/>
      <c r="R25" s="141"/>
      <c r="S25" s="137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140"/>
      <c r="AH25" s="140"/>
      <c r="AI25" s="141"/>
      <c r="AJ25" s="137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140"/>
      <c r="AY25" s="140"/>
      <c r="AZ25" s="141"/>
      <c r="BA25" s="137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140"/>
      <c r="BP25" s="140"/>
      <c r="BQ25" s="141"/>
      <c r="BR25" s="137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140"/>
      <c r="CG25" s="140"/>
      <c r="CH25" s="141"/>
      <c r="CI25" s="137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140"/>
      <c r="CX25" s="140"/>
      <c r="CY25" s="141"/>
      <c r="CZ25" s="137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140"/>
      <c r="DO25" s="140"/>
      <c r="DP25" s="141"/>
      <c r="DQ25" s="137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140"/>
      <c r="EF25" s="140"/>
      <c r="EG25" s="141"/>
      <c r="EH25" s="137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140"/>
      <c r="EW25" s="140"/>
      <c r="EX25" s="144"/>
      <c r="EY25" s="137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140"/>
      <c r="FN25" s="140"/>
      <c r="FO25" s="141"/>
    </row>
    <row r="26" spans="1:171" x14ac:dyDescent="0.3">
      <c r="A26" s="137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140"/>
      <c r="P26" s="140"/>
      <c r="Q26" s="140"/>
      <c r="R26" s="141"/>
      <c r="S26" s="137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140"/>
      <c r="AH26" s="140"/>
      <c r="AI26" s="141"/>
      <c r="AJ26" s="137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140"/>
      <c r="AY26" s="140"/>
      <c r="AZ26" s="141"/>
      <c r="BA26" s="137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140"/>
      <c r="BP26" s="140"/>
      <c r="BQ26" s="141"/>
      <c r="BR26" s="137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140"/>
      <c r="CG26" s="140"/>
      <c r="CH26" s="141"/>
      <c r="CI26" s="137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140"/>
      <c r="CX26" s="140"/>
      <c r="CY26" s="141"/>
      <c r="CZ26" s="137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140"/>
      <c r="DO26" s="140"/>
      <c r="DP26" s="141"/>
      <c r="DQ26" s="137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140"/>
      <c r="EF26" s="140"/>
      <c r="EG26" s="141"/>
      <c r="EH26" s="137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140"/>
      <c r="EW26" s="140"/>
      <c r="EX26" s="144"/>
      <c r="EY26" s="137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140"/>
      <c r="FN26" s="140"/>
      <c r="FO26" s="141"/>
    </row>
    <row r="27" spans="1:171" x14ac:dyDescent="0.3">
      <c r="A27" s="137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140"/>
      <c r="P27" s="140"/>
      <c r="Q27" s="140"/>
      <c r="R27" s="141"/>
      <c r="S27" s="137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140"/>
      <c r="AH27" s="140"/>
      <c r="AI27" s="141"/>
      <c r="AJ27" s="137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140"/>
      <c r="AY27" s="140"/>
      <c r="AZ27" s="141"/>
      <c r="BA27" s="137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140"/>
      <c r="BP27" s="140"/>
      <c r="BQ27" s="141"/>
      <c r="BR27" s="137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140"/>
      <c r="CG27" s="140"/>
      <c r="CH27" s="141"/>
      <c r="CI27" s="137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140"/>
      <c r="CX27" s="140"/>
      <c r="CY27" s="141"/>
      <c r="CZ27" s="137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140"/>
      <c r="DO27" s="140"/>
      <c r="DP27" s="141"/>
      <c r="DQ27" s="137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140"/>
      <c r="EF27" s="140"/>
      <c r="EG27" s="141"/>
      <c r="EH27" s="137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140"/>
      <c r="EW27" s="140"/>
      <c r="EX27" s="144"/>
      <c r="EY27" s="137"/>
      <c r="EZ27" s="29"/>
      <c r="FA27" s="29"/>
      <c r="FB27" s="29"/>
      <c r="FC27" s="29"/>
      <c r="FD27" s="29"/>
      <c r="FE27" s="29"/>
      <c r="FF27" s="29"/>
      <c r="FG27" s="29"/>
      <c r="FH27" s="29"/>
      <c r="FI27" s="29"/>
      <c r="FJ27" s="29"/>
      <c r="FK27" s="29"/>
      <c r="FL27" s="29"/>
      <c r="FM27" s="140"/>
      <c r="FN27" s="140"/>
      <c r="FO27" s="141"/>
    </row>
    <row r="28" spans="1:171" x14ac:dyDescent="0.3">
      <c r="A28" s="137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140"/>
      <c r="P28" s="140"/>
      <c r="Q28" s="140"/>
      <c r="R28" s="141"/>
      <c r="S28" s="137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140"/>
      <c r="AH28" s="140"/>
      <c r="AI28" s="141"/>
      <c r="AJ28" s="137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140"/>
      <c r="AY28" s="140"/>
      <c r="AZ28" s="141"/>
      <c r="BA28" s="137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140"/>
      <c r="BP28" s="140"/>
      <c r="BQ28" s="141"/>
      <c r="BR28" s="137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140"/>
      <c r="CG28" s="140"/>
      <c r="CH28" s="141"/>
      <c r="CI28" s="137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140"/>
      <c r="CX28" s="140"/>
      <c r="CY28" s="141"/>
      <c r="CZ28" s="137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140"/>
      <c r="DO28" s="140"/>
      <c r="DP28" s="141"/>
      <c r="DQ28" s="137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140"/>
      <c r="EF28" s="140"/>
      <c r="EG28" s="141"/>
      <c r="EH28" s="137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140"/>
      <c r="EW28" s="140"/>
      <c r="EX28" s="144"/>
      <c r="EY28" s="137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140"/>
      <c r="FN28" s="140"/>
      <c r="FO28" s="141"/>
    </row>
    <row r="29" spans="1:171" x14ac:dyDescent="0.3">
      <c r="A29" s="137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140"/>
      <c r="P29" s="140"/>
      <c r="Q29" s="140"/>
      <c r="R29" s="141"/>
      <c r="S29" s="137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140"/>
      <c r="AH29" s="140"/>
      <c r="AI29" s="141"/>
      <c r="AJ29" s="137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140"/>
      <c r="AY29" s="140"/>
      <c r="AZ29" s="141"/>
      <c r="BA29" s="137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140"/>
      <c r="BP29" s="140"/>
      <c r="BQ29" s="141"/>
      <c r="BR29" s="137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140"/>
      <c r="CG29" s="140"/>
      <c r="CH29" s="141"/>
      <c r="CI29" s="137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140"/>
      <c r="CX29" s="140"/>
      <c r="CY29" s="141"/>
      <c r="CZ29" s="137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140"/>
      <c r="DO29" s="140"/>
      <c r="DP29" s="141"/>
      <c r="DQ29" s="137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140"/>
      <c r="EF29" s="140"/>
      <c r="EG29" s="141"/>
      <c r="EH29" s="137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140"/>
      <c r="EW29" s="140"/>
      <c r="EX29" s="144"/>
      <c r="EY29" s="137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140"/>
      <c r="FN29" s="140"/>
      <c r="FO29" s="141"/>
    </row>
    <row r="30" spans="1:171" x14ac:dyDescent="0.3">
      <c r="A30" s="137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140"/>
      <c r="P30" s="140"/>
      <c r="Q30" s="140"/>
      <c r="R30" s="141"/>
      <c r="S30" s="137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140"/>
      <c r="AH30" s="140"/>
      <c r="AI30" s="141"/>
      <c r="AJ30" s="137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140"/>
      <c r="AY30" s="140"/>
      <c r="AZ30" s="141"/>
      <c r="BA30" s="137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140"/>
      <c r="BP30" s="140"/>
      <c r="BQ30" s="141"/>
      <c r="BR30" s="137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140"/>
      <c r="CG30" s="140"/>
      <c r="CH30" s="141"/>
      <c r="CI30" s="137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140"/>
      <c r="CX30" s="140"/>
      <c r="CY30" s="141"/>
      <c r="CZ30" s="137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140"/>
      <c r="DO30" s="140"/>
      <c r="DP30" s="141"/>
      <c r="DQ30" s="137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140"/>
      <c r="EF30" s="140"/>
      <c r="EG30" s="141"/>
      <c r="EH30" s="137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140"/>
      <c r="EW30" s="140"/>
      <c r="EX30" s="144"/>
      <c r="EY30" s="137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140"/>
      <c r="FN30" s="140"/>
      <c r="FO30" s="141"/>
    </row>
    <row r="31" spans="1:171" x14ac:dyDescent="0.3">
      <c r="A31" s="137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140"/>
      <c r="P31" s="140"/>
      <c r="Q31" s="140"/>
      <c r="R31" s="141"/>
      <c r="S31" s="137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140"/>
      <c r="AH31" s="140"/>
      <c r="AI31" s="141"/>
      <c r="AJ31" s="137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140"/>
      <c r="AY31" s="140"/>
      <c r="AZ31" s="141"/>
      <c r="BA31" s="137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140"/>
      <c r="BP31" s="140"/>
      <c r="BQ31" s="141"/>
      <c r="BR31" s="137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140"/>
      <c r="CG31" s="140"/>
      <c r="CH31" s="141"/>
      <c r="CI31" s="137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140"/>
      <c r="CX31" s="140"/>
      <c r="CY31" s="141"/>
      <c r="CZ31" s="137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140"/>
      <c r="DO31" s="140"/>
      <c r="DP31" s="141"/>
      <c r="DQ31" s="137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140"/>
      <c r="EF31" s="140"/>
      <c r="EG31" s="141"/>
      <c r="EH31" s="137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140"/>
      <c r="EW31" s="140"/>
      <c r="EX31" s="144"/>
      <c r="EY31" s="137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140"/>
      <c r="FN31" s="140"/>
      <c r="FO31" s="141"/>
    </row>
    <row r="32" spans="1:171" x14ac:dyDescent="0.3">
      <c r="A32" s="137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140"/>
      <c r="P32" s="140"/>
      <c r="Q32" s="140"/>
      <c r="R32" s="141"/>
      <c r="S32" s="137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140"/>
      <c r="AH32" s="140"/>
      <c r="AI32" s="141"/>
      <c r="AJ32" s="137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140"/>
      <c r="AY32" s="140"/>
      <c r="AZ32" s="141"/>
      <c r="BA32" s="137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140"/>
      <c r="BP32" s="140"/>
      <c r="BQ32" s="141"/>
      <c r="BR32" s="137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140"/>
      <c r="CG32" s="140"/>
      <c r="CH32" s="141"/>
      <c r="CI32" s="137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140"/>
      <c r="CX32" s="140"/>
      <c r="CY32" s="141"/>
      <c r="CZ32" s="137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140"/>
      <c r="DO32" s="140"/>
      <c r="DP32" s="141"/>
      <c r="DQ32" s="137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140"/>
      <c r="EF32" s="140"/>
      <c r="EG32" s="141"/>
      <c r="EH32" s="137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140"/>
      <c r="EW32" s="140"/>
      <c r="EX32" s="144"/>
      <c r="EY32" s="137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140"/>
      <c r="FN32" s="140"/>
      <c r="FO32" s="141"/>
    </row>
    <row r="33" spans="1:171" x14ac:dyDescent="0.3">
      <c r="A33" s="137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140"/>
      <c r="P33" s="140"/>
      <c r="Q33" s="140"/>
      <c r="R33" s="141"/>
      <c r="S33" s="137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140"/>
      <c r="AH33" s="140"/>
      <c r="AI33" s="141"/>
      <c r="AJ33" s="137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140"/>
      <c r="AY33" s="140"/>
      <c r="AZ33" s="141"/>
      <c r="BA33" s="137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140"/>
      <c r="BP33" s="140"/>
      <c r="BQ33" s="141"/>
      <c r="BR33" s="137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140"/>
      <c r="CG33" s="140"/>
      <c r="CH33" s="141"/>
      <c r="CI33" s="137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140"/>
      <c r="CX33" s="140"/>
      <c r="CY33" s="141"/>
      <c r="CZ33" s="137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140"/>
      <c r="DO33" s="140"/>
      <c r="DP33" s="141"/>
      <c r="DQ33" s="137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140"/>
      <c r="EF33" s="140"/>
      <c r="EG33" s="141"/>
      <c r="EH33" s="137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  <c r="ET33" s="29"/>
      <c r="EU33" s="29"/>
      <c r="EV33" s="140"/>
      <c r="EW33" s="140"/>
      <c r="EX33" s="144"/>
      <c r="EY33" s="137"/>
      <c r="EZ33" s="29"/>
      <c r="FA33" s="29"/>
      <c r="FB33" s="29"/>
      <c r="FC33" s="29"/>
      <c r="FD33" s="29"/>
      <c r="FE33" s="29"/>
      <c r="FF33" s="29"/>
      <c r="FG33" s="29"/>
      <c r="FH33" s="29"/>
      <c r="FI33" s="29"/>
      <c r="FJ33" s="29"/>
      <c r="FK33" s="29"/>
      <c r="FL33" s="29"/>
      <c r="FM33" s="140"/>
      <c r="FN33" s="140"/>
      <c r="FO33" s="141"/>
    </row>
    <row r="34" spans="1:171" x14ac:dyDescent="0.3">
      <c r="A34" s="137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140"/>
      <c r="P34" s="140"/>
      <c r="Q34" s="140"/>
      <c r="R34" s="141"/>
      <c r="S34" s="137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140"/>
      <c r="AH34" s="140"/>
      <c r="AI34" s="141"/>
      <c r="AJ34" s="137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140"/>
      <c r="AY34" s="140"/>
      <c r="AZ34" s="141"/>
      <c r="BA34" s="137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140"/>
      <c r="BP34" s="140"/>
      <c r="BQ34" s="141"/>
      <c r="BR34" s="137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140"/>
      <c r="CG34" s="140"/>
      <c r="CH34" s="141"/>
      <c r="CI34" s="137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140"/>
      <c r="CX34" s="140"/>
      <c r="CY34" s="141"/>
      <c r="CZ34" s="137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140"/>
      <c r="DO34" s="140"/>
      <c r="DP34" s="141"/>
      <c r="DQ34" s="137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140"/>
      <c r="EF34" s="140"/>
      <c r="EG34" s="141"/>
      <c r="EH34" s="137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140"/>
      <c r="EW34" s="140"/>
      <c r="EX34" s="144"/>
      <c r="EY34" s="137"/>
      <c r="EZ34" s="29"/>
      <c r="FA34" s="29"/>
      <c r="FB34" s="29"/>
      <c r="FC34" s="29"/>
      <c r="FD34" s="29"/>
      <c r="FE34" s="29"/>
      <c r="FF34" s="29"/>
      <c r="FG34" s="29"/>
      <c r="FH34" s="29"/>
      <c r="FI34" s="29"/>
      <c r="FJ34" s="29"/>
      <c r="FK34" s="29"/>
      <c r="FL34" s="29"/>
      <c r="FM34" s="140"/>
      <c r="FN34" s="140"/>
      <c r="FO34" s="141"/>
    </row>
    <row r="35" spans="1:171" x14ac:dyDescent="0.3">
      <c r="A35" s="137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140"/>
      <c r="P35" s="140"/>
      <c r="Q35" s="140"/>
      <c r="R35" s="141"/>
      <c r="S35" s="137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140"/>
      <c r="AH35" s="140"/>
      <c r="AI35" s="141"/>
      <c r="AJ35" s="137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140"/>
      <c r="AY35" s="140"/>
      <c r="AZ35" s="141"/>
      <c r="BA35" s="137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140"/>
      <c r="BP35" s="140"/>
      <c r="BQ35" s="141"/>
      <c r="BR35" s="137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140"/>
      <c r="CG35" s="140"/>
      <c r="CH35" s="141"/>
      <c r="CI35" s="137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140"/>
      <c r="CX35" s="140"/>
      <c r="CY35" s="141"/>
      <c r="CZ35" s="137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140"/>
      <c r="DO35" s="140"/>
      <c r="DP35" s="141"/>
      <c r="DQ35" s="137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140"/>
      <c r="EF35" s="140"/>
      <c r="EG35" s="141"/>
      <c r="EH35" s="137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  <c r="EU35" s="29"/>
      <c r="EV35" s="140"/>
      <c r="EW35" s="140"/>
      <c r="EX35" s="144"/>
      <c r="EY35" s="137"/>
      <c r="EZ35" s="29"/>
      <c r="FA35" s="29"/>
      <c r="FB35" s="29"/>
      <c r="FC35" s="29"/>
      <c r="FD35" s="29"/>
      <c r="FE35" s="29"/>
      <c r="FF35" s="29"/>
      <c r="FG35" s="29"/>
      <c r="FH35" s="29"/>
      <c r="FI35" s="29"/>
      <c r="FJ35" s="29"/>
      <c r="FK35" s="29"/>
      <c r="FL35" s="29"/>
      <c r="FM35" s="140"/>
      <c r="FN35" s="140"/>
      <c r="FO35" s="141"/>
    </row>
    <row r="36" spans="1:171" x14ac:dyDescent="0.3">
      <c r="A36" s="137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140"/>
      <c r="P36" s="140"/>
      <c r="Q36" s="140"/>
      <c r="R36" s="141"/>
      <c r="S36" s="137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140"/>
      <c r="AH36" s="140"/>
      <c r="AI36" s="141"/>
      <c r="AJ36" s="137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140"/>
      <c r="AY36" s="140"/>
      <c r="AZ36" s="141"/>
      <c r="BA36" s="137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140"/>
      <c r="BP36" s="140"/>
      <c r="BQ36" s="141"/>
      <c r="BR36" s="137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140"/>
      <c r="CG36" s="140"/>
      <c r="CH36" s="141"/>
      <c r="CI36" s="137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140"/>
      <c r="CX36" s="140"/>
      <c r="CY36" s="141"/>
      <c r="CZ36" s="137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  <c r="DM36" s="29"/>
      <c r="DN36" s="140"/>
      <c r="DO36" s="140"/>
      <c r="DP36" s="141"/>
      <c r="DQ36" s="137"/>
      <c r="DR36" s="29"/>
      <c r="DS36" s="29"/>
      <c r="DT36" s="29"/>
      <c r="DU36" s="29"/>
      <c r="DV36" s="29"/>
      <c r="DW36" s="29"/>
      <c r="DX36" s="29"/>
      <c r="DY36" s="29"/>
      <c r="DZ36" s="29"/>
      <c r="EA36" s="29"/>
      <c r="EB36" s="29"/>
      <c r="EC36" s="29"/>
      <c r="ED36" s="29"/>
      <c r="EE36" s="140"/>
      <c r="EF36" s="140"/>
      <c r="EG36" s="141"/>
      <c r="EH36" s="137"/>
      <c r="EI36" s="29"/>
      <c r="EJ36" s="29"/>
      <c r="EK36" s="29"/>
      <c r="EL36" s="29"/>
      <c r="EM36" s="29"/>
      <c r="EN36" s="29"/>
      <c r="EO36" s="29"/>
      <c r="EP36" s="29"/>
      <c r="EQ36" s="29"/>
      <c r="ER36" s="29"/>
      <c r="ES36" s="29"/>
      <c r="ET36" s="29"/>
      <c r="EU36" s="29"/>
      <c r="EV36" s="140"/>
      <c r="EW36" s="140"/>
      <c r="EX36" s="144"/>
      <c r="EY36" s="137"/>
      <c r="EZ36" s="29"/>
      <c r="FA36" s="29"/>
      <c r="FB36" s="29"/>
      <c r="FC36" s="29"/>
      <c r="FD36" s="29"/>
      <c r="FE36" s="29"/>
      <c r="FF36" s="29"/>
      <c r="FG36" s="29"/>
      <c r="FH36" s="29"/>
      <c r="FI36" s="29"/>
      <c r="FJ36" s="29"/>
      <c r="FK36" s="29"/>
      <c r="FL36" s="29"/>
      <c r="FM36" s="140"/>
      <c r="FN36" s="140"/>
      <c r="FO36" s="141"/>
    </row>
    <row r="37" spans="1:171" x14ac:dyDescent="0.3">
      <c r="A37" s="137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140"/>
      <c r="P37" s="140"/>
      <c r="Q37" s="140"/>
      <c r="R37" s="141"/>
      <c r="S37" s="137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140"/>
      <c r="AH37" s="140"/>
      <c r="AI37" s="141"/>
      <c r="AJ37" s="137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140"/>
      <c r="AY37" s="140"/>
      <c r="AZ37" s="141"/>
      <c r="BA37" s="137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140"/>
      <c r="BP37" s="140"/>
      <c r="BQ37" s="141"/>
      <c r="BR37" s="137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140"/>
      <c r="CG37" s="140"/>
      <c r="CH37" s="141"/>
      <c r="CI37" s="137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140"/>
      <c r="CX37" s="140"/>
      <c r="CY37" s="141"/>
      <c r="CZ37" s="137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140"/>
      <c r="DO37" s="140"/>
      <c r="DP37" s="141"/>
      <c r="DQ37" s="137"/>
      <c r="DR37" s="29"/>
      <c r="DS37" s="29"/>
      <c r="DT37" s="29"/>
      <c r="DU37" s="29"/>
      <c r="DV37" s="29"/>
      <c r="DW37" s="29"/>
      <c r="DX37" s="29"/>
      <c r="DY37" s="29"/>
      <c r="DZ37" s="29"/>
      <c r="EA37" s="29"/>
      <c r="EB37" s="29"/>
      <c r="EC37" s="29"/>
      <c r="ED37" s="29"/>
      <c r="EE37" s="140"/>
      <c r="EF37" s="140"/>
      <c r="EG37" s="141"/>
      <c r="EH37" s="137"/>
      <c r="EI37" s="29"/>
      <c r="EJ37" s="29"/>
      <c r="EK37" s="29"/>
      <c r="EL37" s="29"/>
      <c r="EM37" s="29"/>
      <c r="EN37" s="29"/>
      <c r="EO37" s="29"/>
      <c r="EP37" s="29"/>
      <c r="EQ37" s="29"/>
      <c r="ER37" s="29"/>
      <c r="ES37" s="29"/>
      <c r="ET37" s="29"/>
      <c r="EU37" s="29"/>
      <c r="EV37" s="140"/>
      <c r="EW37" s="140"/>
      <c r="EX37" s="144"/>
      <c r="EY37" s="137"/>
      <c r="EZ37" s="29"/>
      <c r="FA37" s="29"/>
      <c r="FB37" s="29"/>
      <c r="FC37" s="29"/>
      <c r="FD37" s="29"/>
      <c r="FE37" s="29"/>
      <c r="FF37" s="29"/>
      <c r="FG37" s="29"/>
      <c r="FH37" s="29"/>
      <c r="FI37" s="29"/>
      <c r="FJ37" s="29"/>
      <c r="FK37" s="29"/>
      <c r="FL37" s="29"/>
      <c r="FM37" s="140"/>
      <c r="FN37" s="140"/>
      <c r="FO37" s="141"/>
    </row>
    <row r="38" spans="1:171" x14ac:dyDescent="0.3">
      <c r="A38" s="137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140"/>
      <c r="P38" s="140"/>
      <c r="Q38" s="140"/>
      <c r="R38" s="141"/>
      <c r="S38" s="137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140"/>
      <c r="AH38" s="140"/>
      <c r="AI38" s="141"/>
      <c r="AJ38" s="137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140"/>
      <c r="AY38" s="140"/>
      <c r="AZ38" s="141"/>
      <c r="BA38" s="137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140"/>
      <c r="BP38" s="140"/>
      <c r="BQ38" s="141"/>
      <c r="BR38" s="137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140"/>
      <c r="CG38" s="140"/>
      <c r="CH38" s="141"/>
      <c r="CI38" s="137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140"/>
      <c r="CX38" s="140"/>
      <c r="CY38" s="141"/>
      <c r="CZ38" s="137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  <c r="DM38" s="29"/>
      <c r="DN38" s="140"/>
      <c r="DO38" s="140"/>
      <c r="DP38" s="141"/>
      <c r="DQ38" s="137"/>
      <c r="DR38" s="29"/>
      <c r="DS38" s="29"/>
      <c r="DT38" s="29"/>
      <c r="DU38" s="29"/>
      <c r="DV38" s="29"/>
      <c r="DW38" s="29"/>
      <c r="DX38" s="29"/>
      <c r="DY38" s="29"/>
      <c r="DZ38" s="29"/>
      <c r="EA38" s="29"/>
      <c r="EB38" s="29"/>
      <c r="EC38" s="29"/>
      <c r="ED38" s="29"/>
      <c r="EE38" s="140"/>
      <c r="EF38" s="140"/>
      <c r="EG38" s="141"/>
      <c r="EH38" s="137"/>
      <c r="EI38" s="29"/>
      <c r="EJ38" s="29"/>
      <c r="EK38" s="29"/>
      <c r="EL38" s="29"/>
      <c r="EM38" s="29"/>
      <c r="EN38" s="29"/>
      <c r="EO38" s="29"/>
      <c r="EP38" s="29"/>
      <c r="EQ38" s="29"/>
      <c r="ER38" s="29"/>
      <c r="ES38" s="29"/>
      <c r="ET38" s="29"/>
      <c r="EU38" s="29"/>
      <c r="EV38" s="140"/>
      <c r="EW38" s="140"/>
      <c r="EX38" s="144"/>
      <c r="EY38" s="137"/>
      <c r="EZ38" s="29"/>
      <c r="FA38" s="29"/>
      <c r="FB38" s="29"/>
      <c r="FC38" s="29"/>
      <c r="FD38" s="29"/>
      <c r="FE38" s="29"/>
      <c r="FF38" s="29"/>
      <c r="FG38" s="29"/>
      <c r="FH38" s="29"/>
      <c r="FI38" s="29"/>
      <c r="FJ38" s="29"/>
      <c r="FK38" s="29"/>
      <c r="FL38" s="29"/>
      <c r="FM38" s="140"/>
      <c r="FN38" s="140"/>
      <c r="FO38" s="141"/>
    </row>
    <row r="39" spans="1:171" x14ac:dyDescent="0.3">
      <c r="A39" s="137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140"/>
      <c r="P39" s="140"/>
      <c r="Q39" s="140"/>
      <c r="R39" s="141"/>
      <c r="S39" s="137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140"/>
      <c r="AH39" s="140"/>
      <c r="AI39" s="141"/>
      <c r="AJ39" s="137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140"/>
      <c r="AY39" s="140"/>
      <c r="AZ39" s="141"/>
      <c r="BA39" s="137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140"/>
      <c r="BP39" s="140"/>
      <c r="BQ39" s="141"/>
      <c r="BR39" s="137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140"/>
      <c r="CG39" s="140"/>
      <c r="CH39" s="141"/>
      <c r="CI39" s="137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140"/>
      <c r="CX39" s="140"/>
      <c r="CY39" s="141"/>
      <c r="CZ39" s="137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  <c r="DM39" s="29"/>
      <c r="DN39" s="140"/>
      <c r="DO39" s="140"/>
      <c r="DP39" s="141"/>
      <c r="DQ39" s="137"/>
      <c r="DR39" s="29"/>
      <c r="DS39" s="29"/>
      <c r="DT39" s="29"/>
      <c r="DU39" s="29"/>
      <c r="DV39" s="29"/>
      <c r="DW39" s="29"/>
      <c r="DX39" s="29"/>
      <c r="DY39" s="29"/>
      <c r="DZ39" s="29"/>
      <c r="EA39" s="29"/>
      <c r="EB39" s="29"/>
      <c r="EC39" s="29"/>
      <c r="ED39" s="29"/>
      <c r="EE39" s="140"/>
      <c r="EF39" s="140"/>
      <c r="EG39" s="141"/>
      <c r="EH39" s="137"/>
      <c r="EI39" s="29"/>
      <c r="EJ39" s="29"/>
      <c r="EK39" s="29"/>
      <c r="EL39" s="29"/>
      <c r="EM39" s="29"/>
      <c r="EN39" s="29"/>
      <c r="EO39" s="29"/>
      <c r="EP39" s="29"/>
      <c r="EQ39" s="29"/>
      <c r="ER39" s="29"/>
      <c r="ES39" s="29"/>
      <c r="ET39" s="29"/>
      <c r="EU39" s="29"/>
      <c r="EV39" s="140"/>
      <c r="EW39" s="140"/>
      <c r="EX39" s="144"/>
      <c r="EY39" s="137"/>
      <c r="EZ39" s="29"/>
      <c r="FA39" s="29"/>
      <c r="FB39" s="29"/>
      <c r="FC39" s="29"/>
      <c r="FD39" s="29"/>
      <c r="FE39" s="29"/>
      <c r="FF39" s="29"/>
      <c r="FG39" s="29"/>
      <c r="FH39" s="29"/>
      <c r="FI39" s="29"/>
      <c r="FJ39" s="29"/>
      <c r="FK39" s="29"/>
      <c r="FL39" s="29"/>
      <c r="FM39" s="140"/>
      <c r="FN39" s="140"/>
      <c r="FO39" s="141"/>
    </row>
    <row r="40" spans="1:171" x14ac:dyDescent="0.3">
      <c r="A40" s="137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140"/>
      <c r="P40" s="140"/>
      <c r="Q40" s="140"/>
      <c r="R40" s="141"/>
      <c r="S40" s="137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140"/>
      <c r="AH40" s="140"/>
      <c r="AI40" s="141"/>
      <c r="AJ40" s="137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140"/>
      <c r="AY40" s="140"/>
      <c r="AZ40" s="141"/>
      <c r="BA40" s="137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140"/>
      <c r="BP40" s="140"/>
      <c r="BQ40" s="141"/>
      <c r="BR40" s="137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140"/>
      <c r="CG40" s="140"/>
      <c r="CH40" s="141"/>
      <c r="CI40" s="137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140"/>
      <c r="CX40" s="140"/>
      <c r="CY40" s="141"/>
      <c r="CZ40" s="137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  <c r="DN40" s="140"/>
      <c r="DO40" s="140"/>
      <c r="DP40" s="141"/>
      <c r="DQ40" s="137"/>
      <c r="DR40" s="29"/>
      <c r="DS40" s="29"/>
      <c r="DT40" s="29"/>
      <c r="DU40" s="29"/>
      <c r="DV40" s="29"/>
      <c r="DW40" s="29"/>
      <c r="DX40" s="29"/>
      <c r="DY40" s="29"/>
      <c r="DZ40" s="29"/>
      <c r="EA40" s="29"/>
      <c r="EB40" s="29"/>
      <c r="EC40" s="29"/>
      <c r="ED40" s="29"/>
      <c r="EE40" s="140"/>
      <c r="EF40" s="140"/>
      <c r="EG40" s="141"/>
      <c r="EH40" s="137"/>
      <c r="EI40" s="29"/>
      <c r="EJ40" s="29"/>
      <c r="EK40" s="29"/>
      <c r="EL40" s="29"/>
      <c r="EM40" s="29"/>
      <c r="EN40" s="29"/>
      <c r="EO40" s="29"/>
      <c r="EP40" s="29"/>
      <c r="EQ40" s="29"/>
      <c r="ER40" s="29"/>
      <c r="ES40" s="29"/>
      <c r="ET40" s="29"/>
      <c r="EU40" s="29"/>
      <c r="EV40" s="140"/>
      <c r="EW40" s="140"/>
      <c r="EX40" s="144"/>
      <c r="EY40" s="137"/>
      <c r="EZ40" s="29"/>
      <c r="FA40" s="29"/>
      <c r="FB40" s="29"/>
      <c r="FC40" s="29"/>
      <c r="FD40" s="29"/>
      <c r="FE40" s="29"/>
      <c r="FF40" s="29"/>
      <c r="FG40" s="29"/>
      <c r="FH40" s="29"/>
      <c r="FI40" s="29"/>
      <c r="FJ40" s="29"/>
      <c r="FK40" s="29"/>
      <c r="FL40" s="29"/>
      <c r="FM40" s="140"/>
      <c r="FN40" s="140"/>
      <c r="FO40" s="141"/>
    </row>
    <row r="41" spans="1:171" x14ac:dyDescent="0.3">
      <c r="A41" s="137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140"/>
      <c r="P41" s="140"/>
      <c r="Q41" s="140"/>
      <c r="R41" s="141"/>
      <c r="S41" s="137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140"/>
      <c r="AH41" s="140"/>
      <c r="AI41" s="141"/>
      <c r="AJ41" s="137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140"/>
      <c r="AY41" s="140"/>
      <c r="AZ41" s="141"/>
      <c r="BA41" s="137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140"/>
      <c r="BP41" s="140"/>
      <c r="BQ41" s="141"/>
      <c r="BR41" s="137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140"/>
      <c r="CG41" s="140"/>
      <c r="CH41" s="141"/>
      <c r="CI41" s="137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140"/>
      <c r="CX41" s="140"/>
      <c r="CY41" s="141"/>
      <c r="CZ41" s="137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140"/>
      <c r="DO41" s="140"/>
      <c r="DP41" s="141"/>
      <c r="DQ41" s="137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140"/>
      <c r="EF41" s="140"/>
      <c r="EG41" s="141"/>
      <c r="EH41" s="137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140"/>
      <c r="EW41" s="140"/>
      <c r="EX41" s="144"/>
      <c r="EY41" s="137"/>
      <c r="EZ41" s="29"/>
      <c r="FA41" s="29"/>
      <c r="FB41" s="29"/>
      <c r="FC41" s="29"/>
      <c r="FD41" s="29"/>
      <c r="FE41" s="29"/>
      <c r="FF41" s="29"/>
      <c r="FG41" s="29"/>
      <c r="FH41" s="29"/>
      <c r="FI41" s="29"/>
      <c r="FJ41" s="29"/>
      <c r="FK41" s="29"/>
      <c r="FL41" s="29"/>
      <c r="FM41" s="140"/>
      <c r="FN41" s="140"/>
      <c r="FO41" s="141"/>
    </row>
    <row r="42" spans="1:171" x14ac:dyDescent="0.3">
      <c r="A42" s="137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140"/>
      <c r="P42" s="140"/>
      <c r="Q42" s="140"/>
      <c r="R42" s="141"/>
      <c r="S42" s="137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140"/>
      <c r="AH42" s="140"/>
      <c r="AI42" s="141"/>
      <c r="AJ42" s="137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140"/>
      <c r="AY42" s="140"/>
      <c r="AZ42" s="141"/>
      <c r="BA42" s="137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140"/>
      <c r="BP42" s="140"/>
      <c r="BQ42" s="141"/>
      <c r="BR42" s="137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140"/>
      <c r="CG42" s="140"/>
      <c r="CH42" s="141"/>
      <c r="CI42" s="137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140"/>
      <c r="CX42" s="140"/>
      <c r="CY42" s="141"/>
      <c r="CZ42" s="137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  <c r="DM42" s="29"/>
      <c r="DN42" s="140"/>
      <c r="DO42" s="140"/>
      <c r="DP42" s="141"/>
      <c r="DQ42" s="137"/>
      <c r="DR42" s="29"/>
      <c r="DS42" s="29"/>
      <c r="DT42" s="29"/>
      <c r="DU42" s="29"/>
      <c r="DV42" s="29"/>
      <c r="DW42" s="29"/>
      <c r="DX42" s="29"/>
      <c r="DY42" s="29"/>
      <c r="DZ42" s="29"/>
      <c r="EA42" s="29"/>
      <c r="EB42" s="29"/>
      <c r="EC42" s="29"/>
      <c r="ED42" s="29"/>
      <c r="EE42" s="140"/>
      <c r="EF42" s="140"/>
      <c r="EG42" s="141"/>
      <c r="EH42" s="137"/>
      <c r="EI42" s="29"/>
      <c r="EJ42" s="29"/>
      <c r="EK42" s="29"/>
      <c r="EL42" s="29"/>
      <c r="EM42" s="29"/>
      <c r="EN42" s="29"/>
      <c r="EO42" s="29"/>
      <c r="EP42" s="29"/>
      <c r="EQ42" s="29"/>
      <c r="ER42" s="29"/>
      <c r="ES42" s="29"/>
      <c r="ET42" s="29"/>
      <c r="EU42" s="29"/>
      <c r="EV42" s="140"/>
      <c r="EW42" s="140"/>
      <c r="EX42" s="144"/>
      <c r="EY42" s="137"/>
      <c r="EZ42" s="29"/>
      <c r="FA42" s="29"/>
      <c r="FB42" s="29"/>
      <c r="FC42" s="29"/>
      <c r="FD42" s="29"/>
      <c r="FE42" s="29"/>
      <c r="FF42" s="29"/>
      <c r="FG42" s="29"/>
      <c r="FH42" s="29"/>
      <c r="FI42" s="29"/>
      <c r="FJ42" s="29"/>
      <c r="FK42" s="29"/>
      <c r="FL42" s="29"/>
      <c r="FM42" s="140"/>
      <c r="FN42" s="140"/>
      <c r="FO42" s="141"/>
    </row>
    <row r="43" spans="1:171" x14ac:dyDescent="0.3">
      <c r="A43" s="137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140"/>
      <c r="P43" s="140"/>
      <c r="Q43" s="140"/>
      <c r="R43" s="141"/>
      <c r="S43" s="137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140"/>
      <c r="AH43" s="140"/>
      <c r="AI43" s="141"/>
      <c r="AJ43" s="137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140"/>
      <c r="AY43" s="140"/>
      <c r="AZ43" s="141"/>
      <c r="BA43" s="137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140"/>
      <c r="BP43" s="140"/>
      <c r="BQ43" s="141"/>
      <c r="BR43" s="137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140"/>
      <c r="CG43" s="140"/>
      <c r="CH43" s="141"/>
      <c r="CI43" s="137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140"/>
      <c r="CX43" s="140"/>
      <c r="CY43" s="141"/>
      <c r="CZ43" s="137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  <c r="DM43" s="29"/>
      <c r="DN43" s="140"/>
      <c r="DO43" s="140"/>
      <c r="DP43" s="141"/>
      <c r="DQ43" s="137"/>
      <c r="DR43" s="29"/>
      <c r="DS43" s="29"/>
      <c r="DT43" s="29"/>
      <c r="DU43" s="29"/>
      <c r="DV43" s="29"/>
      <c r="DW43" s="29"/>
      <c r="DX43" s="29"/>
      <c r="DY43" s="29"/>
      <c r="DZ43" s="29"/>
      <c r="EA43" s="29"/>
      <c r="EB43" s="29"/>
      <c r="EC43" s="29"/>
      <c r="ED43" s="29"/>
      <c r="EE43" s="140"/>
      <c r="EF43" s="140"/>
      <c r="EG43" s="141"/>
      <c r="EH43" s="137"/>
      <c r="EI43" s="29"/>
      <c r="EJ43" s="29"/>
      <c r="EK43" s="29"/>
      <c r="EL43" s="29"/>
      <c r="EM43" s="29"/>
      <c r="EN43" s="29"/>
      <c r="EO43" s="29"/>
      <c r="EP43" s="29"/>
      <c r="EQ43" s="29"/>
      <c r="ER43" s="29"/>
      <c r="ES43" s="29"/>
      <c r="ET43" s="29"/>
      <c r="EU43" s="29"/>
      <c r="EV43" s="140"/>
      <c r="EW43" s="140"/>
      <c r="EX43" s="144"/>
      <c r="EY43" s="137"/>
      <c r="EZ43" s="29"/>
      <c r="FA43" s="29"/>
      <c r="FB43" s="29"/>
      <c r="FC43" s="29"/>
      <c r="FD43" s="29"/>
      <c r="FE43" s="29"/>
      <c r="FF43" s="29"/>
      <c r="FG43" s="29"/>
      <c r="FH43" s="29"/>
      <c r="FI43" s="29"/>
      <c r="FJ43" s="29"/>
      <c r="FK43" s="29"/>
      <c r="FL43" s="29"/>
      <c r="FM43" s="140"/>
      <c r="FN43" s="140"/>
      <c r="FO43" s="141"/>
    </row>
    <row r="44" spans="1:171" x14ac:dyDescent="0.3">
      <c r="A44" s="137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140"/>
      <c r="P44" s="140"/>
      <c r="Q44" s="140"/>
      <c r="R44" s="141"/>
      <c r="S44" s="137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140"/>
      <c r="AH44" s="140"/>
      <c r="AI44" s="141"/>
      <c r="AJ44" s="137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140"/>
      <c r="AY44" s="140"/>
      <c r="AZ44" s="141"/>
      <c r="BA44" s="137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140"/>
      <c r="BP44" s="140"/>
      <c r="BQ44" s="141"/>
      <c r="BR44" s="137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140"/>
      <c r="CG44" s="140"/>
      <c r="CH44" s="141"/>
      <c r="CI44" s="137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140"/>
      <c r="CX44" s="140"/>
      <c r="CY44" s="141"/>
      <c r="CZ44" s="137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  <c r="DM44" s="29"/>
      <c r="DN44" s="140"/>
      <c r="DO44" s="140"/>
      <c r="DP44" s="141"/>
      <c r="DQ44" s="137"/>
      <c r="DR44" s="29"/>
      <c r="DS44" s="29"/>
      <c r="DT44" s="29"/>
      <c r="DU44" s="29"/>
      <c r="DV44" s="29"/>
      <c r="DW44" s="29"/>
      <c r="DX44" s="29"/>
      <c r="DY44" s="29"/>
      <c r="DZ44" s="29"/>
      <c r="EA44" s="29"/>
      <c r="EB44" s="29"/>
      <c r="EC44" s="29"/>
      <c r="ED44" s="29"/>
      <c r="EE44" s="140"/>
      <c r="EF44" s="140"/>
      <c r="EG44" s="141"/>
      <c r="EH44" s="137"/>
      <c r="EI44" s="29"/>
      <c r="EJ44" s="29"/>
      <c r="EK44" s="29"/>
      <c r="EL44" s="29"/>
      <c r="EM44" s="29"/>
      <c r="EN44" s="29"/>
      <c r="EO44" s="29"/>
      <c r="EP44" s="29"/>
      <c r="EQ44" s="29"/>
      <c r="ER44" s="29"/>
      <c r="ES44" s="29"/>
      <c r="ET44" s="29"/>
      <c r="EU44" s="29"/>
      <c r="EV44" s="140"/>
      <c r="EW44" s="140"/>
      <c r="EX44" s="144"/>
      <c r="EY44" s="137"/>
      <c r="EZ44" s="29"/>
      <c r="FA44" s="29"/>
      <c r="FB44" s="29"/>
      <c r="FC44" s="29"/>
      <c r="FD44" s="29"/>
      <c r="FE44" s="29"/>
      <c r="FF44" s="29"/>
      <c r="FG44" s="29"/>
      <c r="FH44" s="29"/>
      <c r="FI44" s="29"/>
      <c r="FJ44" s="29"/>
      <c r="FK44" s="29"/>
      <c r="FL44" s="29"/>
      <c r="FM44" s="140"/>
      <c r="FN44" s="140"/>
      <c r="FO44" s="141"/>
    </row>
    <row r="45" spans="1:171" x14ac:dyDescent="0.3">
      <c r="A45" s="137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140"/>
      <c r="P45" s="140"/>
      <c r="Q45" s="140"/>
      <c r="R45" s="141"/>
      <c r="S45" s="137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140"/>
      <c r="AH45" s="140"/>
      <c r="AI45" s="141"/>
      <c r="AJ45" s="137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140"/>
      <c r="AY45" s="140"/>
      <c r="AZ45" s="141"/>
      <c r="BA45" s="137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140"/>
      <c r="BP45" s="140"/>
      <c r="BQ45" s="141"/>
      <c r="BR45" s="137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140"/>
      <c r="CG45" s="140"/>
      <c r="CH45" s="141"/>
      <c r="CI45" s="137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140"/>
      <c r="CX45" s="140"/>
      <c r="CY45" s="141"/>
      <c r="CZ45" s="137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  <c r="DM45" s="29"/>
      <c r="DN45" s="140"/>
      <c r="DO45" s="140"/>
      <c r="DP45" s="141"/>
      <c r="DQ45" s="137"/>
      <c r="DR45" s="29"/>
      <c r="DS45" s="29"/>
      <c r="DT45" s="29"/>
      <c r="DU45" s="29"/>
      <c r="DV45" s="29"/>
      <c r="DW45" s="29"/>
      <c r="DX45" s="29"/>
      <c r="DY45" s="29"/>
      <c r="DZ45" s="29"/>
      <c r="EA45" s="29"/>
      <c r="EB45" s="29"/>
      <c r="EC45" s="29"/>
      <c r="ED45" s="29"/>
      <c r="EE45" s="140"/>
      <c r="EF45" s="140"/>
      <c r="EG45" s="141"/>
      <c r="EH45" s="137"/>
      <c r="EI45" s="29"/>
      <c r="EJ45" s="29"/>
      <c r="EK45" s="29"/>
      <c r="EL45" s="29"/>
      <c r="EM45" s="29"/>
      <c r="EN45" s="29"/>
      <c r="EO45" s="29"/>
      <c r="EP45" s="29"/>
      <c r="EQ45" s="29"/>
      <c r="ER45" s="29"/>
      <c r="ES45" s="29"/>
      <c r="ET45" s="29"/>
      <c r="EU45" s="29"/>
      <c r="EV45" s="140"/>
      <c r="EW45" s="140"/>
      <c r="EX45" s="144"/>
      <c r="EY45" s="137"/>
      <c r="EZ45" s="29"/>
      <c r="FA45" s="29"/>
      <c r="FB45" s="29"/>
      <c r="FC45" s="29"/>
      <c r="FD45" s="29"/>
      <c r="FE45" s="29"/>
      <c r="FF45" s="29"/>
      <c r="FG45" s="29"/>
      <c r="FH45" s="29"/>
      <c r="FI45" s="29"/>
      <c r="FJ45" s="29"/>
      <c r="FK45" s="29"/>
      <c r="FL45" s="29"/>
      <c r="FM45" s="140"/>
      <c r="FN45" s="140"/>
      <c r="FO45" s="141"/>
    </row>
    <row r="46" spans="1:171" x14ac:dyDescent="0.3">
      <c r="A46" s="137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140"/>
      <c r="P46" s="140"/>
      <c r="Q46" s="140"/>
      <c r="R46" s="141"/>
      <c r="S46" s="137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140"/>
      <c r="AH46" s="140"/>
      <c r="AI46" s="141"/>
      <c r="AJ46" s="137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140"/>
      <c r="AY46" s="140"/>
      <c r="AZ46" s="141"/>
      <c r="BA46" s="137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140"/>
      <c r="BP46" s="140"/>
      <c r="BQ46" s="141"/>
      <c r="BR46" s="137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140"/>
      <c r="CG46" s="140"/>
      <c r="CH46" s="141"/>
      <c r="CI46" s="137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140"/>
      <c r="CX46" s="140"/>
      <c r="CY46" s="141"/>
      <c r="CZ46" s="137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  <c r="DM46" s="29"/>
      <c r="DN46" s="140"/>
      <c r="DO46" s="140"/>
      <c r="DP46" s="141"/>
      <c r="DQ46" s="137"/>
      <c r="DR46" s="29"/>
      <c r="DS46" s="29"/>
      <c r="DT46" s="29"/>
      <c r="DU46" s="29"/>
      <c r="DV46" s="29"/>
      <c r="DW46" s="29"/>
      <c r="DX46" s="29"/>
      <c r="DY46" s="29"/>
      <c r="DZ46" s="29"/>
      <c r="EA46" s="29"/>
      <c r="EB46" s="29"/>
      <c r="EC46" s="29"/>
      <c r="ED46" s="29"/>
      <c r="EE46" s="140"/>
      <c r="EF46" s="140"/>
      <c r="EG46" s="141"/>
      <c r="EH46" s="137"/>
      <c r="EI46" s="29"/>
      <c r="EJ46" s="29"/>
      <c r="EK46" s="29"/>
      <c r="EL46" s="29"/>
      <c r="EM46" s="29"/>
      <c r="EN46" s="29"/>
      <c r="EO46" s="29"/>
      <c r="EP46" s="29"/>
      <c r="EQ46" s="29"/>
      <c r="ER46" s="29"/>
      <c r="ES46" s="29"/>
      <c r="ET46" s="29"/>
      <c r="EU46" s="29"/>
      <c r="EV46" s="140"/>
      <c r="EW46" s="140"/>
      <c r="EX46" s="144"/>
      <c r="EY46" s="137"/>
      <c r="EZ46" s="29"/>
      <c r="FA46" s="29"/>
      <c r="FB46" s="29"/>
      <c r="FC46" s="29"/>
      <c r="FD46" s="29"/>
      <c r="FE46" s="29"/>
      <c r="FF46" s="29"/>
      <c r="FG46" s="29"/>
      <c r="FH46" s="29"/>
      <c r="FI46" s="29"/>
      <c r="FJ46" s="29"/>
      <c r="FK46" s="29"/>
      <c r="FL46" s="29"/>
      <c r="FM46" s="140"/>
      <c r="FN46" s="140"/>
      <c r="FO46" s="141"/>
    </row>
    <row r="47" spans="1:171" x14ac:dyDescent="0.3">
      <c r="A47" s="137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140"/>
      <c r="P47" s="140"/>
      <c r="Q47" s="140"/>
      <c r="R47" s="141"/>
      <c r="S47" s="137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140"/>
      <c r="AH47" s="140"/>
      <c r="AI47" s="141"/>
      <c r="AJ47" s="137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140"/>
      <c r="AY47" s="140"/>
      <c r="AZ47" s="141"/>
      <c r="BA47" s="137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140"/>
      <c r="BP47" s="140"/>
      <c r="BQ47" s="141"/>
      <c r="BR47" s="137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140"/>
      <c r="CG47" s="140"/>
      <c r="CH47" s="141"/>
      <c r="CI47" s="137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140"/>
      <c r="CX47" s="140"/>
      <c r="CY47" s="141"/>
      <c r="CZ47" s="137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  <c r="DM47" s="29"/>
      <c r="DN47" s="140"/>
      <c r="DO47" s="140"/>
      <c r="DP47" s="141"/>
      <c r="DQ47" s="137"/>
      <c r="DR47" s="29"/>
      <c r="DS47" s="29"/>
      <c r="DT47" s="29"/>
      <c r="DU47" s="29"/>
      <c r="DV47" s="29"/>
      <c r="DW47" s="29"/>
      <c r="DX47" s="29"/>
      <c r="DY47" s="29"/>
      <c r="DZ47" s="29"/>
      <c r="EA47" s="29"/>
      <c r="EB47" s="29"/>
      <c r="EC47" s="29"/>
      <c r="ED47" s="29"/>
      <c r="EE47" s="140"/>
      <c r="EF47" s="140"/>
      <c r="EG47" s="141"/>
      <c r="EH47" s="137"/>
      <c r="EI47" s="29"/>
      <c r="EJ47" s="29"/>
      <c r="EK47" s="29"/>
      <c r="EL47" s="29"/>
      <c r="EM47" s="29"/>
      <c r="EN47" s="29"/>
      <c r="EO47" s="29"/>
      <c r="EP47" s="29"/>
      <c r="EQ47" s="29"/>
      <c r="ER47" s="29"/>
      <c r="ES47" s="29"/>
      <c r="ET47" s="29"/>
      <c r="EU47" s="29"/>
      <c r="EV47" s="140"/>
      <c r="EW47" s="140"/>
      <c r="EX47" s="144"/>
      <c r="EY47" s="137"/>
      <c r="EZ47" s="29"/>
      <c r="FA47" s="29"/>
      <c r="FB47" s="29"/>
      <c r="FC47" s="29"/>
      <c r="FD47" s="29"/>
      <c r="FE47" s="29"/>
      <c r="FF47" s="29"/>
      <c r="FG47" s="29"/>
      <c r="FH47" s="29"/>
      <c r="FI47" s="29"/>
      <c r="FJ47" s="29"/>
      <c r="FK47" s="29"/>
      <c r="FL47" s="29"/>
      <c r="FM47" s="140"/>
      <c r="FN47" s="140"/>
      <c r="FO47" s="141"/>
    </row>
    <row r="48" spans="1:171" x14ac:dyDescent="0.3">
      <c r="A48" s="137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140"/>
      <c r="P48" s="140"/>
      <c r="Q48" s="140"/>
      <c r="R48" s="141"/>
      <c r="S48" s="137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140"/>
      <c r="AH48" s="140"/>
      <c r="AI48" s="141"/>
      <c r="AJ48" s="137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140"/>
      <c r="AY48" s="140"/>
      <c r="AZ48" s="141"/>
      <c r="BA48" s="137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140"/>
      <c r="BP48" s="140"/>
      <c r="BQ48" s="141"/>
      <c r="BR48" s="137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140"/>
      <c r="CG48" s="140"/>
      <c r="CH48" s="141"/>
      <c r="CI48" s="137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140"/>
      <c r="CX48" s="140"/>
      <c r="CY48" s="141"/>
      <c r="CZ48" s="137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  <c r="DM48" s="29"/>
      <c r="DN48" s="140"/>
      <c r="DO48" s="140"/>
      <c r="DP48" s="141"/>
      <c r="DQ48" s="137"/>
      <c r="DR48" s="29"/>
      <c r="DS48" s="29"/>
      <c r="DT48" s="29"/>
      <c r="DU48" s="29"/>
      <c r="DV48" s="29"/>
      <c r="DW48" s="29"/>
      <c r="DX48" s="29"/>
      <c r="DY48" s="29"/>
      <c r="DZ48" s="29"/>
      <c r="EA48" s="29"/>
      <c r="EB48" s="29"/>
      <c r="EC48" s="29"/>
      <c r="ED48" s="29"/>
      <c r="EE48" s="140"/>
      <c r="EF48" s="140"/>
      <c r="EG48" s="141"/>
      <c r="EH48" s="137"/>
      <c r="EI48" s="29"/>
      <c r="EJ48" s="29"/>
      <c r="EK48" s="29"/>
      <c r="EL48" s="29"/>
      <c r="EM48" s="29"/>
      <c r="EN48" s="29"/>
      <c r="EO48" s="29"/>
      <c r="EP48" s="29"/>
      <c r="EQ48" s="29"/>
      <c r="ER48" s="29"/>
      <c r="ES48" s="29"/>
      <c r="ET48" s="29"/>
      <c r="EU48" s="29"/>
      <c r="EV48" s="140"/>
      <c r="EW48" s="140"/>
      <c r="EX48" s="144"/>
      <c r="EY48" s="137"/>
      <c r="EZ48" s="29"/>
      <c r="FA48" s="29"/>
      <c r="FB48" s="29"/>
      <c r="FC48" s="29"/>
      <c r="FD48" s="29"/>
      <c r="FE48" s="29"/>
      <c r="FF48" s="29"/>
      <c r="FG48" s="29"/>
      <c r="FH48" s="29"/>
      <c r="FI48" s="29"/>
      <c r="FJ48" s="29"/>
      <c r="FK48" s="29"/>
      <c r="FL48" s="29"/>
      <c r="FM48" s="140"/>
      <c r="FN48" s="140"/>
      <c r="FO48" s="141"/>
    </row>
    <row r="49" spans="1:171" x14ac:dyDescent="0.3">
      <c r="A49" s="137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140"/>
      <c r="P49" s="140"/>
      <c r="Q49" s="140"/>
      <c r="R49" s="141"/>
      <c r="S49" s="137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140"/>
      <c r="AH49" s="140"/>
      <c r="AI49" s="141"/>
      <c r="AJ49" s="137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140"/>
      <c r="AY49" s="140"/>
      <c r="AZ49" s="141"/>
      <c r="BA49" s="137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140"/>
      <c r="BP49" s="140"/>
      <c r="BQ49" s="141"/>
      <c r="BR49" s="137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140"/>
      <c r="CG49" s="140"/>
      <c r="CH49" s="141"/>
      <c r="CI49" s="137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140"/>
      <c r="CX49" s="140"/>
      <c r="CY49" s="141"/>
      <c r="CZ49" s="137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  <c r="DM49" s="29"/>
      <c r="DN49" s="140"/>
      <c r="DO49" s="140"/>
      <c r="DP49" s="141"/>
      <c r="DQ49" s="137"/>
      <c r="DR49" s="29"/>
      <c r="DS49" s="29"/>
      <c r="DT49" s="29"/>
      <c r="DU49" s="29"/>
      <c r="DV49" s="29"/>
      <c r="DW49" s="29"/>
      <c r="DX49" s="29"/>
      <c r="DY49" s="29"/>
      <c r="DZ49" s="29"/>
      <c r="EA49" s="29"/>
      <c r="EB49" s="29"/>
      <c r="EC49" s="29"/>
      <c r="ED49" s="29"/>
      <c r="EE49" s="140"/>
      <c r="EF49" s="140"/>
      <c r="EG49" s="141"/>
      <c r="EH49" s="137"/>
      <c r="EI49" s="29"/>
      <c r="EJ49" s="29"/>
      <c r="EK49" s="29"/>
      <c r="EL49" s="29"/>
      <c r="EM49" s="29"/>
      <c r="EN49" s="29"/>
      <c r="EO49" s="29"/>
      <c r="EP49" s="29"/>
      <c r="EQ49" s="29"/>
      <c r="ER49" s="29"/>
      <c r="ES49" s="29"/>
      <c r="ET49" s="29"/>
      <c r="EU49" s="29"/>
      <c r="EV49" s="140"/>
      <c r="EW49" s="140"/>
      <c r="EX49" s="144"/>
      <c r="EY49" s="137"/>
      <c r="EZ49" s="29"/>
      <c r="FA49" s="29"/>
      <c r="FB49" s="29"/>
      <c r="FC49" s="29"/>
      <c r="FD49" s="29"/>
      <c r="FE49" s="29"/>
      <c r="FF49" s="29"/>
      <c r="FG49" s="29"/>
      <c r="FH49" s="29"/>
      <c r="FI49" s="29"/>
      <c r="FJ49" s="29"/>
      <c r="FK49" s="29"/>
      <c r="FL49" s="29"/>
      <c r="FM49" s="140"/>
      <c r="FN49" s="140"/>
      <c r="FO49" s="141"/>
    </row>
    <row r="50" spans="1:171" x14ac:dyDescent="0.3">
      <c r="A50" s="137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140"/>
      <c r="P50" s="140"/>
      <c r="Q50" s="140"/>
      <c r="R50" s="141"/>
      <c r="S50" s="137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140"/>
      <c r="AH50" s="140"/>
      <c r="AI50" s="141"/>
      <c r="AJ50" s="137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140"/>
      <c r="AY50" s="140"/>
      <c r="AZ50" s="141"/>
      <c r="BA50" s="137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140"/>
      <c r="BP50" s="140"/>
      <c r="BQ50" s="141"/>
      <c r="BR50" s="137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140"/>
      <c r="CG50" s="140"/>
      <c r="CH50" s="141"/>
      <c r="CI50" s="137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140"/>
      <c r="CX50" s="140"/>
      <c r="CY50" s="141"/>
      <c r="CZ50" s="137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  <c r="DM50" s="29"/>
      <c r="DN50" s="140"/>
      <c r="DO50" s="140"/>
      <c r="DP50" s="141"/>
      <c r="DQ50" s="137"/>
      <c r="DR50" s="29"/>
      <c r="DS50" s="29"/>
      <c r="DT50" s="29"/>
      <c r="DU50" s="29"/>
      <c r="DV50" s="29"/>
      <c r="DW50" s="29"/>
      <c r="DX50" s="29"/>
      <c r="DY50" s="29"/>
      <c r="DZ50" s="29"/>
      <c r="EA50" s="29"/>
      <c r="EB50" s="29"/>
      <c r="EC50" s="29"/>
      <c r="ED50" s="29"/>
      <c r="EE50" s="140"/>
      <c r="EF50" s="140"/>
      <c r="EG50" s="141"/>
      <c r="EH50" s="137"/>
      <c r="EI50" s="29"/>
      <c r="EJ50" s="29"/>
      <c r="EK50" s="29"/>
      <c r="EL50" s="29"/>
      <c r="EM50" s="29"/>
      <c r="EN50" s="29"/>
      <c r="EO50" s="29"/>
      <c r="EP50" s="29"/>
      <c r="EQ50" s="29"/>
      <c r="ER50" s="29"/>
      <c r="ES50" s="29"/>
      <c r="ET50" s="29"/>
      <c r="EU50" s="29"/>
      <c r="EV50" s="140"/>
      <c r="EW50" s="140"/>
      <c r="EX50" s="144"/>
      <c r="EY50" s="137"/>
      <c r="EZ50" s="29"/>
      <c r="FA50" s="29"/>
      <c r="FB50" s="29"/>
      <c r="FC50" s="29"/>
      <c r="FD50" s="29"/>
      <c r="FE50" s="29"/>
      <c r="FF50" s="29"/>
      <c r="FG50" s="29"/>
      <c r="FH50" s="29"/>
      <c r="FI50" s="29"/>
      <c r="FJ50" s="29"/>
      <c r="FK50" s="29"/>
      <c r="FL50" s="29"/>
      <c r="FM50" s="140"/>
      <c r="FN50" s="140"/>
      <c r="FO50" s="141"/>
    </row>
    <row r="51" spans="1:171" x14ac:dyDescent="0.3">
      <c r="A51" s="137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140"/>
      <c r="P51" s="140"/>
      <c r="Q51" s="140"/>
      <c r="R51" s="141"/>
      <c r="S51" s="137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140"/>
      <c r="AH51" s="140"/>
      <c r="AI51" s="141"/>
      <c r="AJ51" s="137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140"/>
      <c r="AY51" s="140"/>
      <c r="AZ51" s="141"/>
      <c r="BA51" s="137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140"/>
      <c r="BP51" s="140"/>
      <c r="BQ51" s="141"/>
      <c r="BR51" s="137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140"/>
      <c r="CG51" s="140"/>
      <c r="CH51" s="141"/>
      <c r="CI51" s="137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140"/>
      <c r="CX51" s="140"/>
      <c r="CY51" s="141"/>
      <c r="CZ51" s="137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  <c r="DM51" s="29"/>
      <c r="DN51" s="140"/>
      <c r="DO51" s="140"/>
      <c r="DP51" s="141"/>
      <c r="DQ51" s="137"/>
      <c r="DR51" s="29"/>
      <c r="DS51" s="29"/>
      <c r="DT51" s="29"/>
      <c r="DU51" s="29"/>
      <c r="DV51" s="29"/>
      <c r="DW51" s="29"/>
      <c r="DX51" s="29"/>
      <c r="DY51" s="29"/>
      <c r="DZ51" s="29"/>
      <c r="EA51" s="29"/>
      <c r="EB51" s="29"/>
      <c r="EC51" s="29"/>
      <c r="ED51" s="29"/>
      <c r="EE51" s="140"/>
      <c r="EF51" s="140"/>
      <c r="EG51" s="141"/>
      <c r="EH51" s="137"/>
      <c r="EI51" s="29"/>
      <c r="EJ51" s="29"/>
      <c r="EK51" s="29"/>
      <c r="EL51" s="29"/>
      <c r="EM51" s="29"/>
      <c r="EN51" s="29"/>
      <c r="EO51" s="29"/>
      <c r="EP51" s="29"/>
      <c r="EQ51" s="29"/>
      <c r="ER51" s="29"/>
      <c r="ES51" s="29"/>
      <c r="ET51" s="29"/>
      <c r="EU51" s="29"/>
      <c r="EV51" s="140"/>
      <c r="EW51" s="140"/>
      <c r="EX51" s="144"/>
      <c r="EY51" s="137"/>
      <c r="EZ51" s="29"/>
      <c r="FA51" s="29"/>
      <c r="FB51" s="29"/>
      <c r="FC51" s="29"/>
      <c r="FD51" s="29"/>
      <c r="FE51" s="29"/>
      <c r="FF51" s="29"/>
      <c r="FG51" s="29"/>
      <c r="FH51" s="29"/>
      <c r="FI51" s="29"/>
      <c r="FJ51" s="29"/>
      <c r="FK51" s="29"/>
      <c r="FL51" s="29"/>
      <c r="FM51" s="140"/>
      <c r="FN51" s="140"/>
      <c r="FO51" s="141"/>
    </row>
    <row r="52" spans="1:171" x14ac:dyDescent="0.3">
      <c r="A52" s="137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140"/>
      <c r="P52" s="140"/>
      <c r="Q52" s="140"/>
      <c r="R52" s="141"/>
      <c r="S52" s="137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140"/>
      <c r="AH52" s="140"/>
      <c r="AI52" s="141"/>
      <c r="AJ52" s="137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140"/>
      <c r="AY52" s="140"/>
      <c r="AZ52" s="141"/>
      <c r="BA52" s="137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140"/>
      <c r="BP52" s="140"/>
      <c r="BQ52" s="141"/>
      <c r="BR52" s="137"/>
      <c r="BS52" s="29"/>
      <c r="BT52" s="29"/>
      <c r="BU52" s="29"/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140"/>
      <c r="CG52" s="140"/>
      <c r="CH52" s="141"/>
      <c r="CI52" s="137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140"/>
      <c r="CX52" s="140"/>
      <c r="CY52" s="141"/>
      <c r="CZ52" s="137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  <c r="DM52" s="29"/>
      <c r="DN52" s="140"/>
      <c r="DO52" s="140"/>
      <c r="DP52" s="141"/>
      <c r="DQ52" s="137"/>
      <c r="DR52" s="29"/>
      <c r="DS52" s="29"/>
      <c r="DT52" s="29"/>
      <c r="DU52" s="29"/>
      <c r="DV52" s="29"/>
      <c r="DW52" s="29"/>
      <c r="DX52" s="29"/>
      <c r="DY52" s="29"/>
      <c r="DZ52" s="29"/>
      <c r="EA52" s="29"/>
      <c r="EB52" s="29"/>
      <c r="EC52" s="29"/>
      <c r="ED52" s="29"/>
      <c r="EE52" s="140"/>
      <c r="EF52" s="140"/>
      <c r="EG52" s="141"/>
      <c r="EH52" s="137"/>
      <c r="EI52" s="29"/>
      <c r="EJ52" s="29"/>
      <c r="EK52" s="29"/>
      <c r="EL52" s="29"/>
      <c r="EM52" s="29"/>
      <c r="EN52" s="29"/>
      <c r="EO52" s="29"/>
      <c r="EP52" s="29"/>
      <c r="EQ52" s="29"/>
      <c r="ER52" s="29"/>
      <c r="ES52" s="29"/>
      <c r="ET52" s="29"/>
      <c r="EU52" s="29"/>
      <c r="EV52" s="140"/>
      <c r="EW52" s="140"/>
      <c r="EX52" s="144"/>
      <c r="EY52" s="137"/>
      <c r="EZ52" s="29"/>
      <c r="FA52" s="29"/>
      <c r="FB52" s="29"/>
      <c r="FC52" s="29"/>
      <c r="FD52" s="29"/>
      <c r="FE52" s="29"/>
      <c r="FF52" s="29"/>
      <c r="FG52" s="29"/>
      <c r="FH52" s="29"/>
      <c r="FI52" s="29"/>
      <c r="FJ52" s="29"/>
      <c r="FK52" s="29"/>
      <c r="FL52" s="29"/>
      <c r="FM52" s="140"/>
      <c r="FN52" s="140"/>
      <c r="FO52" s="141"/>
    </row>
    <row r="53" spans="1:171" x14ac:dyDescent="0.3">
      <c r="A53" s="137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140"/>
      <c r="P53" s="140"/>
      <c r="Q53" s="140"/>
      <c r="R53" s="141"/>
      <c r="S53" s="137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140"/>
      <c r="AH53" s="140"/>
      <c r="AI53" s="141"/>
      <c r="AJ53" s="137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140"/>
      <c r="AY53" s="140"/>
      <c r="AZ53" s="141"/>
      <c r="BA53" s="137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140"/>
      <c r="BP53" s="140"/>
      <c r="BQ53" s="141"/>
      <c r="BR53" s="137"/>
      <c r="BS53" s="29"/>
      <c r="BT53" s="29"/>
      <c r="BU53" s="29"/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140"/>
      <c r="CG53" s="140"/>
      <c r="CH53" s="141"/>
      <c r="CI53" s="137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140"/>
      <c r="CX53" s="140"/>
      <c r="CY53" s="141"/>
      <c r="CZ53" s="137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  <c r="DM53" s="29"/>
      <c r="DN53" s="140"/>
      <c r="DO53" s="140"/>
      <c r="DP53" s="141"/>
      <c r="DQ53" s="137"/>
      <c r="DR53" s="29"/>
      <c r="DS53" s="29"/>
      <c r="DT53" s="29"/>
      <c r="DU53" s="29"/>
      <c r="DV53" s="29"/>
      <c r="DW53" s="29"/>
      <c r="DX53" s="29"/>
      <c r="DY53" s="29"/>
      <c r="DZ53" s="29"/>
      <c r="EA53" s="29"/>
      <c r="EB53" s="29"/>
      <c r="EC53" s="29"/>
      <c r="ED53" s="29"/>
      <c r="EE53" s="140"/>
      <c r="EF53" s="140"/>
      <c r="EG53" s="141"/>
      <c r="EH53" s="137"/>
      <c r="EI53" s="29"/>
      <c r="EJ53" s="29"/>
      <c r="EK53" s="29"/>
      <c r="EL53" s="29"/>
      <c r="EM53" s="29"/>
      <c r="EN53" s="29"/>
      <c r="EO53" s="29"/>
      <c r="EP53" s="29"/>
      <c r="EQ53" s="29"/>
      <c r="ER53" s="29"/>
      <c r="ES53" s="29"/>
      <c r="ET53" s="29"/>
      <c r="EU53" s="29"/>
      <c r="EV53" s="140"/>
      <c r="EW53" s="140"/>
      <c r="EX53" s="144"/>
      <c r="EY53" s="137"/>
      <c r="EZ53" s="29"/>
      <c r="FA53" s="29"/>
      <c r="FB53" s="29"/>
      <c r="FC53" s="29"/>
      <c r="FD53" s="29"/>
      <c r="FE53" s="29"/>
      <c r="FF53" s="29"/>
      <c r="FG53" s="29"/>
      <c r="FH53" s="29"/>
      <c r="FI53" s="29"/>
      <c r="FJ53" s="29"/>
      <c r="FK53" s="29"/>
      <c r="FL53" s="29"/>
      <c r="FM53" s="140"/>
      <c r="FN53" s="140"/>
      <c r="FO53" s="141"/>
    </row>
    <row r="54" spans="1:171" x14ac:dyDescent="0.3">
      <c r="A54" s="137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140"/>
      <c r="P54" s="140"/>
      <c r="Q54" s="140"/>
      <c r="R54" s="141"/>
      <c r="S54" s="137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140"/>
      <c r="AH54" s="140"/>
      <c r="AI54" s="141"/>
      <c r="AJ54" s="137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140"/>
      <c r="AY54" s="140"/>
      <c r="AZ54" s="141"/>
      <c r="BA54" s="137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140"/>
      <c r="BP54" s="140"/>
      <c r="BQ54" s="141"/>
      <c r="BR54" s="137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140"/>
      <c r="CG54" s="140"/>
      <c r="CH54" s="141"/>
      <c r="CI54" s="137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140"/>
      <c r="CX54" s="140"/>
      <c r="CY54" s="141"/>
      <c r="CZ54" s="137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  <c r="DM54" s="29"/>
      <c r="DN54" s="140"/>
      <c r="DO54" s="140"/>
      <c r="DP54" s="141"/>
      <c r="DQ54" s="137"/>
      <c r="DR54" s="29"/>
      <c r="DS54" s="29"/>
      <c r="DT54" s="29"/>
      <c r="DU54" s="29"/>
      <c r="DV54" s="29"/>
      <c r="DW54" s="29"/>
      <c r="DX54" s="29"/>
      <c r="DY54" s="29"/>
      <c r="DZ54" s="29"/>
      <c r="EA54" s="29"/>
      <c r="EB54" s="29"/>
      <c r="EC54" s="29"/>
      <c r="ED54" s="29"/>
      <c r="EE54" s="140"/>
      <c r="EF54" s="140"/>
      <c r="EG54" s="141"/>
      <c r="EH54" s="137"/>
      <c r="EI54" s="29"/>
      <c r="EJ54" s="29"/>
      <c r="EK54" s="29"/>
      <c r="EL54" s="29"/>
      <c r="EM54" s="29"/>
      <c r="EN54" s="29"/>
      <c r="EO54" s="29"/>
      <c r="EP54" s="29"/>
      <c r="EQ54" s="29"/>
      <c r="ER54" s="29"/>
      <c r="ES54" s="29"/>
      <c r="ET54" s="29"/>
      <c r="EU54" s="29"/>
      <c r="EV54" s="140"/>
      <c r="EW54" s="140"/>
      <c r="EX54" s="144"/>
      <c r="EY54" s="137"/>
      <c r="EZ54" s="29"/>
      <c r="FA54" s="29"/>
      <c r="FB54" s="29"/>
      <c r="FC54" s="29"/>
      <c r="FD54" s="29"/>
      <c r="FE54" s="29"/>
      <c r="FF54" s="29"/>
      <c r="FG54" s="29"/>
      <c r="FH54" s="29"/>
      <c r="FI54" s="29"/>
      <c r="FJ54" s="29"/>
      <c r="FK54" s="29"/>
      <c r="FL54" s="29"/>
      <c r="FM54" s="140"/>
      <c r="FN54" s="140"/>
      <c r="FO54" s="141"/>
    </row>
    <row r="55" spans="1:171" x14ac:dyDescent="0.3">
      <c r="A55" s="137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140"/>
      <c r="P55" s="140"/>
      <c r="Q55" s="140"/>
      <c r="R55" s="141"/>
      <c r="S55" s="137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140"/>
      <c r="AH55" s="140"/>
      <c r="AI55" s="141"/>
      <c r="AJ55" s="137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140"/>
      <c r="AY55" s="140"/>
      <c r="AZ55" s="141"/>
      <c r="BA55" s="137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140"/>
      <c r="BP55" s="140"/>
      <c r="BQ55" s="141"/>
      <c r="BR55" s="137"/>
      <c r="BS55" s="29"/>
      <c r="BT55" s="29"/>
      <c r="BU55" s="29"/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140"/>
      <c r="CG55" s="140"/>
      <c r="CH55" s="141"/>
      <c r="CI55" s="137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140"/>
      <c r="CX55" s="140"/>
      <c r="CY55" s="141"/>
      <c r="CZ55" s="137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  <c r="DM55" s="29"/>
      <c r="DN55" s="140"/>
      <c r="DO55" s="140"/>
      <c r="DP55" s="141"/>
      <c r="DQ55" s="137"/>
      <c r="DR55" s="29"/>
      <c r="DS55" s="29"/>
      <c r="DT55" s="29"/>
      <c r="DU55" s="29"/>
      <c r="DV55" s="29"/>
      <c r="DW55" s="29"/>
      <c r="DX55" s="29"/>
      <c r="DY55" s="29"/>
      <c r="DZ55" s="29"/>
      <c r="EA55" s="29"/>
      <c r="EB55" s="29"/>
      <c r="EC55" s="29"/>
      <c r="ED55" s="29"/>
      <c r="EE55" s="140"/>
      <c r="EF55" s="140"/>
      <c r="EG55" s="141"/>
      <c r="EH55" s="137"/>
      <c r="EI55" s="29"/>
      <c r="EJ55" s="29"/>
      <c r="EK55" s="29"/>
      <c r="EL55" s="29"/>
      <c r="EM55" s="29"/>
      <c r="EN55" s="29"/>
      <c r="EO55" s="29"/>
      <c r="EP55" s="29"/>
      <c r="EQ55" s="29"/>
      <c r="ER55" s="29"/>
      <c r="ES55" s="29"/>
      <c r="ET55" s="29"/>
      <c r="EU55" s="29"/>
      <c r="EV55" s="140"/>
      <c r="EW55" s="140"/>
      <c r="EX55" s="144"/>
      <c r="EY55" s="137"/>
      <c r="EZ55" s="29"/>
      <c r="FA55" s="29"/>
      <c r="FB55" s="29"/>
      <c r="FC55" s="29"/>
      <c r="FD55" s="29"/>
      <c r="FE55" s="29"/>
      <c r="FF55" s="29"/>
      <c r="FG55" s="29"/>
      <c r="FH55" s="29"/>
      <c r="FI55" s="29"/>
      <c r="FJ55" s="29"/>
      <c r="FK55" s="29"/>
      <c r="FL55" s="29"/>
      <c r="FM55" s="140"/>
      <c r="FN55" s="140"/>
      <c r="FO55" s="141"/>
    </row>
    <row r="56" spans="1:171" x14ac:dyDescent="0.3">
      <c r="A56" s="137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140"/>
      <c r="P56" s="140"/>
      <c r="Q56" s="140"/>
      <c r="R56" s="141"/>
      <c r="S56" s="137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140"/>
      <c r="AH56" s="140"/>
      <c r="AI56" s="141"/>
      <c r="AJ56" s="137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140"/>
      <c r="AY56" s="140"/>
      <c r="AZ56" s="141"/>
      <c r="BA56" s="137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140"/>
      <c r="BP56" s="140"/>
      <c r="BQ56" s="141"/>
      <c r="BR56" s="137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140"/>
      <c r="CG56" s="140"/>
      <c r="CH56" s="141"/>
      <c r="CI56" s="137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140"/>
      <c r="CX56" s="140"/>
      <c r="CY56" s="141"/>
      <c r="CZ56" s="137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  <c r="DM56" s="29"/>
      <c r="DN56" s="140"/>
      <c r="DO56" s="140"/>
      <c r="DP56" s="141"/>
      <c r="DQ56" s="137"/>
      <c r="DR56" s="29"/>
      <c r="DS56" s="29"/>
      <c r="DT56" s="29"/>
      <c r="DU56" s="29"/>
      <c r="DV56" s="29"/>
      <c r="DW56" s="29"/>
      <c r="DX56" s="29"/>
      <c r="DY56" s="29"/>
      <c r="DZ56" s="29"/>
      <c r="EA56" s="29"/>
      <c r="EB56" s="29"/>
      <c r="EC56" s="29"/>
      <c r="ED56" s="29"/>
      <c r="EE56" s="140"/>
      <c r="EF56" s="140"/>
      <c r="EG56" s="141"/>
      <c r="EH56" s="137"/>
      <c r="EI56" s="29"/>
      <c r="EJ56" s="29"/>
      <c r="EK56" s="29"/>
      <c r="EL56" s="29"/>
      <c r="EM56" s="29"/>
      <c r="EN56" s="29"/>
      <c r="EO56" s="29"/>
      <c r="EP56" s="29"/>
      <c r="EQ56" s="29"/>
      <c r="ER56" s="29"/>
      <c r="ES56" s="29"/>
      <c r="ET56" s="29"/>
      <c r="EU56" s="29"/>
      <c r="EV56" s="140"/>
      <c r="EW56" s="140"/>
      <c r="EX56" s="144"/>
      <c r="EY56" s="137"/>
      <c r="EZ56" s="29"/>
      <c r="FA56" s="29"/>
      <c r="FB56" s="29"/>
      <c r="FC56" s="29"/>
      <c r="FD56" s="29"/>
      <c r="FE56" s="29"/>
      <c r="FF56" s="29"/>
      <c r="FG56" s="29"/>
      <c r="FH56" s="29"/>
      <c r="FI56" s="29"/>
      <c r="FJ56" s="29"/>
      <c r="FK56" s="29"/>
      <c r="FL56" s="29"/>
      <c r="FM56" s="140"/>
      <c r="FN56" s="140"/>
      <c r="FO56" s="141"/>
    </row>
    <row r="57" spans="1:171" x14ac:dyDescent="0.3">
      <c r="A57" s="137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140"/>
      <c r="P57" s="140"/>
      <c r="Q57" s="140"/>
      <c r="R57" s="141"/>
      <c r="S57" s="137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140"/>
      <c r="AH57" s="140"/>
      <c r="AI57" s="141"/>
      <c r="AJ57" s="137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140"/>
      <c r="AY57" s="140"/>
      <c r="AZ57" s="141"/>
      <c r="BA57" s="137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140"/>
      <c r="BP57" s="140"/>
      <c r="BQ57" s="141"/>
      <c r="BR57" s="137"/>
      <c r="BS57" s="29"/>
      <c r="BT57" s="29"/>
      <c r="BU57" s="29"/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140"/>
      <c r="CG57" s="140"/>
      <c r="CH57" s="141"/>
      <c r="CI57" s="137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140"/>
      <c r="CX57" s="140"/>
      <c r="CY57" s="141"/>
      <c r="CZ57" s="137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  <c r="DM57" s="29"/>
      <c r="DN57" s="140"/>
      <c r="DO57" s="140"/>
      <c r="DP57" s="141"/>
      <c r="DQ57" s="137"/>
      <c r="DR57" s="29"/>
      <c r="DS57" s="29"/>
      <c r="DT57" s="29"/>
      <c r="DU57" s="29"/>
      <c r="DV57" s="29"/>
      <c r="DW57" s="29"/>
      <c r="DX57" s="29"/>
      <c r="DY57" s="29"/>
      <c r="DZ57" s="29"/>
      <c r="EA57" s="29"/>
      <c r="EB57" s="29"/>
      <c r="EC57" s="29"/>
      <c r="ED57" s="29"/>
      <c r="EE57" s="140"/>
      <c r="EF57" s="140"/>
      <c r="EG57" s="141"/>
      <c r="EH57" s="137"/>
      <c r="EI57" s="29"/>
      <c r="EJ57" s="29"/>
      <c r="EK57" s="29"/>
      <c r="EL57" s="29"/>
      <c r="EM57" s="29"/>
      <c r="EN57" s="29"/>
      <c r="EO57" s="29"/>
      <c r="EP57" s="29"/>
      <c r="EQ57" s="29"/>
      <c r="ER57" s="29"/>
      <c r="ES57" s="29"/>
      <c r="ET57" s="29"/>
      <c r="EU57" s="29"/>
      <c r="EV57" s="140"/>
      <c r="EW57" s="140"/>
      <c r="EX57" s="144"/>
      <c r="EY57" s="137"/>
      <c r="EZ57" s="29"/>
      <c r="FA57" s="29"/>
      <c r="FB57" s="29"/>
      <c r="FC57" s="29"/>
      <c r="FD57" s="29"/>
      <c r="FE57" s="29"/>
      <c r="FF57" s="29"/>
      <c r="FG57" s="29"/>
      <c r="FH57" s="29"/>
      <c r="FI57" s="29"/>
      <c r="FJ57" s="29"/>
      <c r="FK57" s="29"/>
      <c r="FL57" s="29"/>
      <c r="FM57" s="140"/>
      <c r="FN57" s="140"/>
      <c r="FO57" s="141"/>
    </row>
    <row r="58" spans="1:171" x14ac:dyDescent="0.3">
      <c r="A58" s="137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140"/>
      <c r="P58" s="140"/>
      <c r="Q58" s="140"/>
      <c r="R58" s="141"/>
      <c r="S58" s="137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140"/>
      <c r="AH58" s="140"/>
      <c r="AI58" s="141"/>
      <c r="AJ58" s="137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140"/>
      <c r="AY58" s="140"/>
      <c r="AZ58" s="141"/>
      <c r="BA58" s="137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140"/>
      <c r="BP58" s="140"/>
      <c r="BQ58" s="141"/>
      <c r="BR58" s="137"/>
      <c r="BS58" s="29"/>
      <c r="BT58" s="29"/>
      <c r="BU58" s="29"/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140"/>
      <c r="CG58" s="140"/>
      <c r="CH58" s="141"/>
      <c r="CI58" s="137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140"/>
      <c r="CX58" s="140"/>
      <c r="CY58" s="141"/>
      <c r="CZ58" s="137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  <c r="DM58" s="29"/>
      <c r="DN58" s="140"/>
      <c r="DO58" s="140"/>
      <c r="DP58" s="141"/>
      <c r="DQ58" s="137"/>
      <c r="DR58" s="29"/>
      <c r="DS58" s="29"/>
      <c r="DT58" s="29"/>
      <c r="DU58" s="29"/>
      <c r="DV58" s="29"/>
      <c r="DW58" s="29"/>
      <c r="DX58" s="29"/>
      <c r="DY58" s="29"/>
      <c r="DZ58" s="29"/>
      <c r="EA58" s="29"/>
      <c r="EB58" s="29"/>
      <c r="EC58" s="29"/>
      <c r="ED58" s="29"/>
      <c r="EE58" s="140"/>
      <c r="EF58" s="140"/>
      <c r="EG58" s="141"/>
      <c r="EH58" s="137"/>
      <c r="EI58" s="29"/>
      <c r="EJ58" s="29"/>
      <c r="EK58" s="29"/>
      <c r="EL58" s="29"/>
      <c r="EM58" s="29"/>
      <c r="EN58" s="29"/>
      <c r="EO58" s="29"/>
      <c r="EP58" s="29"/>
      <c r="EQ58" s="29"/>
      <c r="ER58" s="29"/>
      <c r="ES58" s="29"/>
      <c r="ET58" s="29"/>
      <c r="EU58" s="29"/>
      <c r="EV58" s="140"/>
      <c r="EW58" s="140"/>
      <c r="EX58" s="144"/>
      <c r="EY58" s="137"/>
      <c r="EZ58" s="29"/>
      <c r="FA58" s="29"/>
      <c r="FB58" s="29"/>
      <c r="FC58" s="29"/>
      <c r="FD58" s="29"/>
      <c r="FE58" s="29"/>
      <c r="FF58" s="29"/>
      <c r="FG58" s="29"/>
      <c r="FH58" s="29"/>
      <c r="FI58" s="29"/>
      <c r="FJ58" s="29"/>
      <c r="FK58" s="29"/>
      <c r="FL58" s="29"/>
      <c r="FM58" s="140"/>
      <c r="FN58" s="140"/>
      <c r="FO58" s="141"/>
    </row>
    <row r="59" spans="1:171" x14ac:dyDescent="0.3">
      <c r="A59" s="137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140"/>
      <c r="P59" s="140"/>
      <c r="Q59" s="140"/>
      <c r="R59" s="141"/>
      <c r="S59" s="137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140"/>
      <c r="AH59" s="140"/>
      <c r="AI59" s="141"/>
      <c r="AJ59" s="137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140"/>
      <c r="AY59" s="140"/>
      <c r="AZ59" s="141"/>
      <c r="BA59" s="137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140"/>
      <c r="BP59" s="140"/>
      <c r="BQ59" s="141"/>
      <c r="BR59" s="137"/>
      <c r="BS59" s="29"/>
      <c r="BT59" s="29"/>
      <c r="BU59" s="29"/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140"/>
      <c r="CG59" s="140"/>
      <c r="CH59" s="141"/>
      <c r="CI59" s="137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140"/>
      <c r="CX59" s="140"/>
      <c r="CY59" s="141"/>
      <c r="CZ59" s="137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  <c r="DM59" s="29"/>
      <c r="DN59" s="140"/>
      <c r="DO59" s="140"/>
      <c r="DP59" s="141"/>
      <c r="DQ59" s="137"/>
      <c r="DR59" s="29"/>
      <c r="DS59" s="29"/>
      <c r="DT59" s="29"/>
      <c r="DU59" s="29"/>
      <c r="DV59" s="29"/>
      <c r="DW59" s="29"/>
      <c r="DX59" s="29"/>
      <c r="DY59" s="29"/>
      <c r="DZ59" s="29"/>
      <c r="EA59" s="29"/>
      <c r="EB59" s="29"/>
      <c r="EC59" s="29"/>
      <c r="ED59" s="29"/>
      <c r="EE59" s="140"/>
      <c r="EF59" s="140"/>
      <c r="EG59" s="141"/>
      <c r="EH59" s="137"/>
      <c r="EI59" s="29"/>
      <c r="EJ59" s="29"/>
      <c r="EK59" s="29"/>
      <c r="EL59" s="29"/>
      <c r="EM59" s="29"/>
      <c r="EN59" s="29"/>
      <c r="EO59" s="29"/>
      <c r="EP59" s="29"/>
      <c r="EQ59" s="29"/>
      <c r="ER59" s="29"/>
      <c r="ES59" s="29"/>
      <c r="ET59" s="29"/>
      <c r="EU59" s="29"/>
      <c r="EV59" s="140"/>
      <c r="EW59" s="140"/>
      <c r="EX59" s="144"/>
      <c r="EY59" s="137"/>
      <c r="EZ59" s="29"/>
      <c r="FA59" s="29"/>
      <c r="FB59" s="29"/>
      <c r="FC59" s="29"/>
      <c r="FD59" s="29"/>
      <c r="FE59" s="29"/>
      <c r="FF59" s="29"/>
      <c r="FG59" s="29"/>
      <c r="FH59" s="29"/>
      <c r="FI59" s="29"/>
      <c r="FJ59" s="29"/>
      <c r="FK59" s="29"/>
      <c r="FL59" s="29"/>
      <c r="FM59" s="140"/>
      <c r="FN59" s="140"/>
      <c r="FO59" s="141"/>
    </row>
    <row r="60" spans="1:171" x14ac:dyDescent="0.3">
      <c r="A60" s="137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140"/>
      <c r="P60" s="140"/>
      <c r="Q60" s="140"/>
      <c r="R60" s="141"/>
      <c r="S60" s="137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140"/>
      <c r="AH60" s="140"/>
      <c r="AI60" s="141"/>
      <c r="AJ60" s="137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140"/>
      <c r="AY60" s="140"/>
      <c r="AZ60" s="141"/>
      <c r="BA60" s="137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140"/>
      <c r="BP60" s="140"/>
      <c r="BQ60" s="141"/>
      <c r="BR60" s="137"/>
      <c r="BS60" s="29"/>
      <c r="BT60" s="29"/>
      <c r="BU60" s="29"/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140"/>
      <c r="CG60" s="140"/>
      <c r="CH60" s="141"/>
      <c r="CI60" s="137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140"/>
      <c r="CX60" s="140"/>
      <c r="CY60" s="141"/>
      <c r="CZ60" s="137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  <c r="DM60" s="29"/>
      <c r="DN60" s="140"/>
      <c r="DO60" s="140"/>
      <c r="DP60" s="141"/>
      <c r="DQ60" s="137"/>
      <c r="DR60" s="29"/>
      <c r="DS60" s="29"/>
      <c r="DT60" s="29"/>
      <c r="DU60" s="29"/>
      <c r="DV60" s="29"/>
      <c r="DW60" s="29"/>
      <c r="DX60" s="29"/>
      <c r="DY60" s="29"/>
      <c r="DZ60" s="29"/>
      <c r="EA60" s="29"/>
      <c r="EB60" s="29"/>
      <c r="EC60" s="29"/>
      <c r="ED60" s="29"/>
      <c r="EE60" s="140"/>
      <c r="EF60" s="140"/>
      <c r="EG60" s="141"/>
      <c r="EH60" s="137"/>
      <c r="EI60" s="29"/>
      <c r="EJ60" s="29"/>
      <c r="EK60" s="29"/>
      <c r="EL60" s="29"/>
      <c r="EM60" s="29"/>
      <c r="EN60" s="29"/>
      <c r="EO60" s="29"/>
      <c r="EP60" s="29"/>
      <c r="EQ60" s="29"/>
      <c r="ER60" s="29"/>
      <c r="ES60" s="29"/>
      <c r="ET60" s="29"/>
      <c r="EU60" s="29"/>
      <c r="EV60" s="140"/>
      <c r="EW60" s="140"/>
      <c r="EX60" s="144"/>
      <c r="EY60" s="137"/>
      <c r="EZ60" s="29"/>
      <c r="FA60" s="29"/>
      <c r="FB60" s="29"/>
      <c r="FC60" s="29"/>
      <c r="FD60" s="29"/>
      <c r="FE60" s="29"/>
      <c r="FF60" s="29"/>
      <c r="FG60" s="29"/>
      <c r="FH60" s="29"/>
      <c r="FI60" s="29"/>
      <c r="FJ60" s="29"/>
      <c r="FK60" s="29"/>
      <c r="FL60" s="29"/>
      <c r="FM60" s="140"/>
      <c r="FN60" s="140"/>
      <c r="FO60" s="141"/>
    </row>
    <row r="61" spans="1:171" x14ac:dyDescent="0.3">
      <c r="A61" s="137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140"/>
      <c r="P61" s="140"/>
      <c r="Q61" s="140"/>
      <c r="R61" s="141"/>
      <c r="S61" s="137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140"/>
      <c r="AH61" s="140"/>
      <c r="AI61" s="141"/>
      <c r="AJ61" s="137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140"/>
      <c r="AY61" s="140"/>
      <c r="AZ61" s="141"/>
      <c r="BA61" s="137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140"/>
      <c r="BP61" s="140"/>
      <c r="BQ61" s="141"/>
      <c r="BR61" s="137"/>
      <c r="BS61" s="29"/>
      <c r="BT61" s="29"/>
      <c r="BU61" s="29"/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140"/>
      <c r="CG61" s="140"/>
      <c r="CH61" s="141"/>
      <c r="CI61" s="137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140"/>
      <c r="CX61" s="140"/>
      <c r="CY61" s="141"/>
      <c r="CZ61" s="137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  <c r="DM61" s="29"/>
      <c r="DN61" s="140"/>
      <c r="DO61" s="140"/>
      <c r="DP61" s="141"/>
      <c r="DQ61" s="137"/>
      <c r="DR61" s="29"/>
      <c r="DS61" s="29"/>
      <c r="DT61" s="29"/>
      <c r="DU61" s="29"/>
      <c r="DV61" s="29"/>
      <c r="DW61" s="29"/>
      <c r="DX61" s="29"/>
      <c r="DY61" s="29"/>
      <c r="DZ61" s="29"/>
      <c r="EA61" s="29"/>
      <c r="EB61" s="29"/>
      <c r="EC61" s="29"/>
      <c r="ED61" s="29"/>
      <c r="EE61" s="140"/>
      <c r="EF61" s="140"/>
      <c r="EG61" s="141"/>
      <c r="EH61" s="137"/>
      <c r="EI61" s="29"/>
      <c r="EJ61" s="29"/>
      <c r="EK61" s="29"/>
      <c r="EL61" s="29"/>
      <c r="EM61" s="29"/>
      <c r="EN61" s="29"/>
      <c r="EO61" s="29"/>
      <c r="EP61" s="29"/>
      <c r="EQ61" s="29"/>
      <c r="ER61" s="29"/>
      <c r="ES61" s="29"/>
      <c r="ET61" s="29"/>
      <c r="EU61" s="29"/>
      <c r="EV61" s="140"/>
      <c r="EW61" s="140"/>
      <c r="EX61" s="144"/>
      <c r="EY61" s="137"/>
      <c r="EZ61" s="29"/>
      <c r="FA61" s="29"/>
      <c r="FB61" s="29"/>
      <c r="FC61" s="29"/>
      <c r="FD61" s="29"/>
      <c r="FE61" s="29"/>
      <c r="FF61" s="29"/>
      <c r="FG61" s="29"/>
      <c r="FH61" s="29"/>
      <c r="FI61" s="29"/>
      <c r="FJ61" s="29"/>
      <c r="FK61" s="29"/>
      <c r="FL61" s="29"/>
      <c r="FM61" s="140"/>
      <c r="FN61" s="140"/>
      <c r="FO61" s="141"/>
    </row>
    <row r="62" spans="1:171" x14ac:dyDescent="0.3">
      <c r="A62" s="137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140"/>
      <c r="P62" s="140"/>
      <c r="Q62" s="140"/>
      <c r="R62" s="141"/>
      <c r="S62" s="137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140"/>
      <c r="AH62" s="140"/>
      <c r="AI62" s="141"/>
      <c r="AJ62" s="137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140"/>
      <c r="AY62" s="140"/>
      <c r="AZ62" s="141"/>
      <c r="BA62" s="137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140"/>
      <c r="BP62" s="140"/>
      <c r="BQ62" s="141"/>
      <c r="BR62" s="137"/>
      <c r="BS62" s="29"/>
      <c r="BT62" s="29"/>
      <c r="BU62" s="29"/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140"/>
      <c r="CG62" s="140"/>
      <c r="CH62" s="141"/>
      <c r="CI62" s="137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140"/>
      <c r="CX62" s="140"/>
      <c r="CY62" s="141"/>
      <c r="CZ62" s="137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  <c r="DM62" s="29"/>
      <c r="DN62" s="140"/>
      <c r="DO62" s="140"/>
      <c r="DP62" s="141"/>
      <c r="DQ62" s="137"/>
      <c r="DR62" s="29"/>
      <c r="DS62" s="29"/>
      <c r="DT62" s="29"/>
      <c r="DU62" s="29"/>
      <c r="DV62" s="29"/>
      <c r="DW62" s="29"/>
      <c r="DX62" s="29"/>
      <c r="DY62" s="29"/>
      <c r="DZ62" s="29"/>
      <c r="EA62" s="29"/>
      <c r="EB62" s="29"/>
      <c r="EC62" s="29"/>
      <c r="ED62" s="29"/>
      <c r="EE62" s="140"/>
      <c r="EF62" s="140"/>
      <c r="EG62" s="141"/>
      <c r="EH62" s="137"/>
      <c r="EI62" s="29"/>
      <c r="EJ62" s="29"/>
      <c r="EK62" s="29"/>
      <c r="EL62" s="29"/>
      <c r="EM62" s="29"/>
      <c r="EN62" s="29"/>
      <c r="EO62" s="29"/>
      <c r="EP62" s="29"/>
      <c r="EQ62" s="29"/>
      <c r="ER62" s="29"/>
      <c r="ES62" s="29"/>
      <c r="ET62" s="29"/>
      <c r="EU62" s="29"/>
      <c r="EV62" s="140"/>
      <c r="EW62" s="140"/>
      <c r="EX62" s="144"/>
      <c r="EY62" s="137"/>
      <c r="EZ62" s="29"/>
      <c r="FA62" s="29"/>
      <c r="FB62" s="29"/>
      <c r="FC62" s="29"/>
      <c r="FD62" s="29"/>
      <c r="FE62" s="29"/>
      <c r="FF62" s="29"/>
      <c r="FG62" s="29"/>
      <c r="FH62" s="29"/>
      <c r="FI62" s="29"/>
      <c r="FJ62" s="29"/>
      <c r="FK62" s="29"/>
      <c r="FL62" s="29"/>
      <c r="FM62" s="140"/>
      <c r="FN62" s="140"/>
      <c r="FO62" s="141"/>
    </row>
    <row r="63" spans="1:171" x14ac:dyDescent="0.3">
      <c r="A63" s="137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140"/>
      <c r="P63" s="140"/>
      <c r="Q63" s="140"/>
      <c r="R63" s="141"/>
      <c r="S63" s="137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140"/>
      <c r="AH63" s="140"/>
      <c r="AI63" s="141"/>
      <c r="AJ63" s="137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140"/>
      <c r="AY63" s="140"/>
      <c r="AZ63" s="141"/>
      <c r="BA63" s="137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  <c r="BN63" s="29"/>
      <c r="BO63" s="140"/>
      <c r="BP63" s="140"/>
      <c r="BQ63" s="141"/>
      <c r="BR63" s="137"/>
      <c r="BS63" s="29"/>
      <c r="BT63" s="29"/>
      <c r="BU63" s="29"/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140"/>
      <c r="CG63" s="140"/>
      <c r="CH63" s="141"/>
      <c r="CI63" s="137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140"/>
      <c r="CX63" s="140"/>
      <c r="CY63" s="141"/>
      <c r="CZ63" s="137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  <c r="DM63" s="29"/>
      <c r="DN63" s="140"/>
      <c r="DO63" s="140"/>
      <c r="DP63" s="141"/>
      <c r="DQ63" s="137"/>
      <c r="DR63" s="29"/>
      <c r="DS63" s="29"/>
      <c r="DT63" s="29"/>
      <c r="DU63" s="29"/>
      <c r="DV63" s="29"/>
      <c r="DW63" s="29"/>
      <c r="DX63" s="29"/>
      <c r="DY63" s="29"/>
      <c r="DZ63" s="29"/>
      <c r="EA63" s="29"/>
      <c r="EB63" s="29"/>
      <c r="EC63" s="29"/>
      <c r="ED63" s="29"/>
      <c r="EE63" s="140"/>
      <c r="EF63" s="140"/>
      <c r="EG63" s="141"/>
      <c r="EH63" s="137"/>
      <c r="EI63" s="29"/>
      <c r="EJ63" s="29"/>
      <c r="EK63" s="29"/>
      <c r="EL63" s="29"/>
      <c r="EM63" s="29"/>
      <c r="EN63" s="29"/>
      <c r="EO63" s="29"/>
      <c r="EP63" s="29"/>
      <c r="EQ63" s="29"/>
      <c r="ER63" s="29"/>
      <c r="ES63" s="29"/>
      <c r="ET63" s="29"/>
      <c r="EU63" s="29"/>
      <c r="EV63" s="140"/>
      <c r="EW63" s="140"/>
      <c r="EX63" s="144"/>
      <c r="EY63" s="137"/>
      <c r="EZ63" s="29"/>
      <c r="FA63" s="29"/>
      <c r="FB63" s="29"/>
      <c r="FC63" s="29"/>
      <c r="FD63" s="29"/>
      <c r="FE63" s="29"/>
      <c r="FF63" s="29"/>
      <c r="FG63" s="29"/>
      <c r="FH63" s="29"/>
      <c r="FI63" s="29"/>
      <c r="FJ63" s="29"/>
      <c r="FK63" s="29"/>
      <c r="FL63" s="29"/>
      <c r="FM63" s="140"/>
      <c r="FN63" s="140"/>
      <c r="FO63" s="141"/>
    </row>
    <row r="64" spans="1:171" x14ac:dyDescent="0.3">
      <c r="A64" s="137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140"/>
      <c r="P64" s="140"/>
      <c r="Q64" s="140"/>
      <c r="R64" s="141"/>
      <c r="S64" s="137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140"/>
      <c r="AH64" s="140"/>
      <c r="AI64" s="141"/>
      <c r="AJ64" s="137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140"/>
      <c r="AY64" s="140"/>
      <c r="AZ64" s="141"/>
      <c r="BA64" s="137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140"/>
      <c r="BP64" s="140"/>
      <c r="BQ64" s="141"/>
      <c r="BR64" s="137"/>
      <c r="BS64" s="29"/>
      <c r="BT64" s="29"/>
      <c r="BU64" s="29"/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140"/>
      <c r="CG64" s="140"/>
      <c r="CH64" s="141"/>
      <c r="CI64" s="137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140"/>
      <c r="CX64" s="140"/>
      <c r="CY64" s="141"/>
      <c r="CZ64" s="137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  <c r="DM64" s="29"/>
      <c r="DN64" s="140"/>
      <c r="DO64" s="140"/>
      <c r="DP64" s="141"/>
      <c r="DQ64" s="137"/>
      <c r="DR64" s="29"/>
      <c r="DS64" s="29"/>
      <c r="DT64" s="29"/>
      <c r="DU64" s="29"/>
      <c r="DV64" s="29"/>
      <c r="DW64" s="29"/>
      <c r="DX64" s="29"/>
      <c r="DY64" s="29"/>
      <c r="DZ64" s="29"/>
      <c r="EA64" s="29"/>
      <c r="EB64" s="29"/>
      <c r="EC64" s="29"/>
      <c r="ED64" s="29"/>
      <c r="EE64" s="140"/>
      <c r="EF64" s="140"/>
      <c r="EG64" s="141"/>
      <c r="EH64" s="137"/>
      <c r="EI64" s="29"/>
      <c r="EJ64" s="29"/>
      <c r="EK64" s="29"/>
      <c r="EL64" s="29"/>
      <c r="EM64" s="29"/>
      <c r="EN64" s="29"/>
      <c r="EO64" s="29"/>
      <c r="EP64" s="29"/>
      <c r="EQ64" s="29"/>
      <c r="ER64" s="29"/>
      <c r="ES64" s="29"/>
      <c r="ET64" s="29"/>
      <c r="EU64" s="29"/>
      <c r="EV64" s="140"/>
      <c r="EW64" s="140"/>
      <c r="EX64" s="144"/>
      <c r="EY64" s="137"/>
      <c r="EZ64" s="29"/>
      <c r="FA64" s="29"/>
      <c r="FB64" s="29"/>
      <c r="FC64" s="29"/>
      <c r="FD64" s="29"/>
      <c r="FE64" s="29"/>
      <c r="FF64" s="29"/>
      <c r="FG64" s="29"/>
      <c r="FH64" s="29"/>
      <c r="FI64" s="29"/>
      <c r="FJ64" s="29"/>
      <c r="FK64" s="29"/>
      <c r="FL64" s="29"/>
      <c r="FM64" s="140"/>
      <c r="FN64" s="140"/>
      <c r="FO64" s="141"/>
    </row>
    <row r="65" spans="1:171" x14ac:dyDescent="0.3">
      <c r="A65" s="137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140"/>
      <c r="P65" s="140"/>
      <c r="Q65" s="140"/>
      <c r="R65" s="141"/>
      <c r="S65" s="137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140"/>
      <c r="AH65" s="140"/>
      <c r="AI65" s="141"/>
      <c r="AJ65" s="137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140"/>
      <c r="AY65" s="140"/>
      <c r="AZ65" s="141"/>
      <c r="BA65" s="137"/>
      <c r="BB65" s="29"/>
      <c r="BC65" s="29"/>
      <c r="BD65" s="29"/>
      <c r="BE65" s="29"/>
      <c r="BF65" s="29"/>
      <c r="BG65" s="29"/>
      <c r="BH65" s="29"/>
      <c r="BI65" s="29"/>
      <c r="BJ65" s="29"/>
      <c r="BK65" s="29"/>
      <c r="BL65" s="29"/>
      <c r="BM65" s="29"/>
      <c r="BN65" s="29"/>
      <c r="BO65" s="140"/>
      <c r="BP65" s="140"/>
      <c r="BQ65" s="141"/>
      <c r="BR65" s="137"/>
      <c r="BS65" s="29"/>
      <c r="BT65" s="29"/>
      <c r="BU65" s="29"/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140"/>
      <c r="CG65" s="140"/>
      <c r="CH65" s="141"/>
      <c r="CI65" s="137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140"/>
      <c r="CX65" s="140"/>
      <c r="CY65" s="141"/>
      <c r="CZ65" s="137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  <c r="DM65" s="29"/>
      <c r="DN65" s="140"/>
      <c r="DO65" s="140"/>
      <c r="DP65" s="141"/>
      <c r="DQ65" s="137"/>
      <c r="DR65" s="29"/>
      <c r="DS65" s="29"/>
      <c r="DT65" s="29"/>
      <c r="DU65" s="29"/>
      <c r="DV65" s="29"/>
      <c r="DW65" s="29"/>
      <c r="DX65" s="29"/>
      <c r="DY65" s="29"/>
      <c r="DZ65" s="29"/>
      <c r="EA65" s="29"/>
      <c r="EB65" s="29"/>
      <c r="EC65" s="29"/>
      <c r="ED65" s="29"/>
      <c r="EE65" s="140"/>
      <c r="EF65" s="140"/>
      <c r="EG65" s="141"/>
      <c r="EH65" s="137"/>
      <c r="EI65" s="29"/>
      <c r="EJ65" s="29"/>
      <c r="EK65" s="29"/>
      <c r="EL65" s="29"/>
      <c r="EM65" s="29"/>
      <c r="EN65" s="29"/>
      <c r="EO65" s="29"/>
      <c r="EP65" s="29"/>
      <c r="EQ65" s="29"/>
      <c r="ER65" s="29"/>
      <c r="ES65" s="29"/>
      <c r="ET65" s="29"/>
      <c r="EU65" s="29"/>
      <c r="EV65" s="140"/>
      <c r="EW65" s="140"/>
      <c r="EX65" s="144"/>
      <c r="EY65" s="137"/>
      <c r="EZ65" s="29"/>
      <c r="FA65" s="29"/>
      <c r="FB65" s="29"/>
      <c r="FC65" s="29"/>
      <c r="FD65" s="29"/>
      <c r="FE65" s="29"/>
      <c r="FF65" s="29"/>
      <c r="FG65" s="29"/>
      <c r="FH65" s="29"/>
      <c r="FI65" s="29"/>
      <c r="FJ65" s="29"/>
      <c r="FK65" s="29"/>
      <c r="FL65" s="29"/>
      <c r="FM65" s="140"/>
      <c r="FN65" s="140"/>
      <c r="FO65" s="141"/>
    </row>
    <row r="66" spans="1:171" x14ac:dyDescent="0.3">
      <c r="A66" s="137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140"/>
      <c r="P66" s="140"/>
      <c r="Q66" s="140"/>
      <c r="R66" s="141"/>
      <c r="S66" s="137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140"/>
      <c r="AH66" s="140"/>
      <c r="AI66" s="141"/>
      <c r="AJ66" s="137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140"/>
      <c r="AY66" s="140"/>
      <c r="AZ66" s="141"/>
      <c r="BA66" s="137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140"/>
      <c r="BP66" s="140"/>
      <c r="BQ66" s="141"/>
      <c r="BR66" s="137"/>
      <c r="BS66" s="29"/>
      <c r="BT66" s="29"/>
      <c r="BU66" s="29"/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140"/>
      <c r="CG66" s="140"/>
      <c r="CH66" s="141"/>
      <c r="CI66" s="137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140"/>
      <c r="CX66" s="140"/>
      <c r="CY66" s="141"/>
      <c r="CZ66" s="137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  <c r="DM66" s="29"/>
      <c r="DN66" s="140"/>
      <c r="DO66" s="140"/>
      <c r="DP66" s="141"/>
      <c r="DQ66" s="137"/>
      <c r="DR66" s="29"/>
      <c r="DS66" s="29"/>
      <c r="DT66" s="29"/>
      <c r="DU66" s="29"/>
      <c r="DV66" s="29"/>
      <c r="DW66" s="29"/>
      <c r="DX66" s="29"/>
      <c r="DY66" s="29"/>
      <c r="DZ66" s="29"/>
      <c r="EA66" s="29"/>
      <c r="EB66" s="29"/>
      <c r="EC66" s="29"/>
      <c r="ED66" s="29"/>
      <c r="EE66" s="140"/>
      <c r="EF66" s="140"/>
      <c r="EG66" s="141"/>
      <c r="EH66" s="137"/>
      <c r="EI66" s="29"/>
      <c r="EJ66" s="29"/>
      <c r="EK66" s="29"/>
      <c r="EL66" s="29"/>
      <c r="EM66" s="29"/>
      <c r="EN66" s="29"/>
      <c r="EO66" s="29"/>
      <c r="EP66" s="29"/>
      <c r="EQ66" s="29"/>
      <c r="ER66" s="29"/>
      <c r="ES66" s="29"/>
      <c r="ET66" s="29"/>
      <c r="EU66" s="29"/>
      <c r="EV66" s="140"/>
      <c r="EW66" s="140"/>
      <c r="EX66" s="144"/>
      <c r="EY66" s="137"/>
      <c r="EZ66" s="29"/>
      <c r="FA66" s="29"/>
      <c r="FB66" s="29"/>
      <c r="FC66" s="29"/>
      <c r="FD66" s="29"/>
      <c r="FE66" s="29"/>
      <c r="FF66" s="29"/>
      <c r="FG66" s="29"/>
      <c r="FH66" s="29"/>
      <c r="FI66" s="29"/>
      <c r="FJ66" s="29"/>
      <c r="FK66" s="29"/>
      <c r="FL66" s="29"/>
      <c r="FM66" s="140"/>
      <c r="FN66" s="140"/>
      <c r="FO66" s="141"/>
    </row>
    <row r="67" spans="1:171" x14ac:dyDescent="0.3">
      <c r="A67" s="137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140"/>
      <c r="P67" s="140"/>
      <c r="Q67" s="140"/>
      <c r="R67" s="141"/>
      <c r="S67" s="137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140"/>
      <c r="AH67" s="140"/>
      <c r="AI67" s="141"/>
      <c r="AJ67" s="137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140"/>
      <c r="AY67" s="140"/>
      <c r="AZ67" s="141"/>
      <c r="BA67" s="137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140"/>
      <c r="BP67" s="140"/>
      <c r="BQ67" s="141"/>
      <c r="BR67" s="137"/>
      <c r="BS67" s="29"/>
      <c r="BT67" s="29"/>
      <c r="BU67" s="29"/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140"/>
      <c r="CG67" s="140"/>
      <c r="CH67" s="141"/>
      <c r="CI67" s="137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140"/>
      <c r="CX67" s="140"/>
      <c r="CY67" s="141"/>
      <c r="CZ67" s="137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  <c r="DM67" s="29"/>
      <c r="DN67" s="140"/>
      <c r="DO67" s="140"/>
      <c r="DP67" s="141"/>
      <c r="DQ67" s="137"/>
      <c r="DR67" s="29"/>
      <c r="DS67" s="29"/>
      <c r="DT67" s="29"/>
      <c r="DU67" s="29"/>
      <c r="DV67" s="29"/>
      <c r="DW67" s="29"/>
      <c r="DX67" s="29"/>
      <c r="DY67" s="29"/>
      <c r="DZ67" s="29"/>
      <c r="EA67" s="29"/>
      <c r="EB67" s="29"/>
      <c r="EC67" s="29"/>
      <c r="ED67" s="29"/>
      <c r="EE67" s="140"/>
      <c r="EF67" s="140"/>
      <c r="EG67" s="141"/>
      <c r="EH67" s="137"/>
      <c r="EI67" s="29"/>
      <c r="EJ67" s="29"/>
      <c r="EK67" s="29"/>
      <c r="EL67" s="29"/>
      <c r="EM67" s="29"/>
      <c r="EN67" s="29"/>
      <c r="EO67" s="29"/>
      <c r="EP67" s="29"/>
      <c r="EQ67" s="29"/>
      <c r="ER67" s="29"/>
      <c r="ES67" s="29"/>
      <c r="ET67" s="29"/>
      <c r="EU67" s="29"/>
      <c r="EV67" s="140"/>
      <c r="EW67" s="140"/>
      <c r="EX67" s="144"/>
      <c r="EY67" s="137"/>
      <c r="EZ67" s="29"/>
      <c r="FA67" s="29"/>
      <c r="FB67" s="29"/>
      <c r="FC67" s="29"/>
      <c r="FD67" s="29"/>
      <c r="FE67" s="29"/>
      <c r="FF67" s="29"/>
      <c r="FG67" s="29"/>
      <c r="FH67" s="29"/>
      <c r="FI67" s="29"/>
      <c r="FJ67" s="29"/>
      <c r="FK67" s="29"/>
      <c r="FL67" s="29"/>
      <c r="FM67" s="140"/>
      <c r="FN67" s="140"/>
      <c r="FO67" s="141"/>
    </row>
    <row r="68" spans="1:171" x14ac:dyDescent="0.3">
      <c r="A68" s="137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140"/>
      <c r="P68" s="140"/>
      <c r="Q68" s="140"/>
      <c r="R68" s="141"/>
      <c r="S68" s="137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140"/>
      <c r="AH68" s="140"/>
      <c r="AI68" s="141"/>
      <c r="AJ68" s="137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140"/>
      <c r="AY68" s="140"/>
      <c r="AZ68" s="141"/>
      <c r="BA68" s="137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140"/>
      <c r="BP68" s="140"/>
      <c r="BQ68" s="141"/>
      <c r="BR68" s="137"/>
      <c r="BS68" s="29"/>
      <c r="BT68" s="29"/>
      <c r="BU68" s="29"/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140"/>
      <c r="CG68" s="140"/>
      <c r="CH68" s="141"/>
      <c r="CI68" s="137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140"/>
      <c r="CX68" s="140"/>
      <c r="CY68" s="141"/>
      <c r="CZ68" s="137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  <c r="DM68" s="29"/>
      <c r="DN68" s="140"/>
      <c r="DO68" s="140"/>
      <c r="DP68" s="141"/>
      <c r="DQ68" s="137"/>
      <c r="DR68" s="29"/>
      <c r="DS68" s="29"/>
      <c r="DT68" s="29"/>
      <c r="DU68" s="29"/>
      <c r="DV68" s="29"/>
      <c r="DW68" s="29"/>
      <c r="DX68" s="29"/>
      <c r="DY68" s="29"/>
      <c r="DZ68" s="29"/>
      <c r="EA68" s="29"/>
      <c r="EB68" s="29"/>
      <c r="EC68" s="29"/>
      <c r="ED68" s="29"/>
      <c r="EE68" s="140"/>
      <c r="EF68" s="140"/>
      <c r="EG68" s="141"/>
      <c r="EH68" s="137"/>
      <c r="EI68" s="29"/>
      <c r="EJ68" s="29"/>
      <c r="EK68" s="29"/>
      <c r="EL68" s="29"/>
      <c r="EM68" s="29"/>
      <c r="EN68" s="29"/>
      <c r="EO68" s="29"/>
      <c r="EP68" s="29"/>
      <c r="EQ68" s="29"/>
      <c r="ER68" s="29"/>
      <c r="ES68" s="29"/>
      <c r="ET68" s="29"/>
      <c r="EU68" s="29"/>
      <c r="EV68" s="140"/>
      <c r="EW68" s="140"/>
      <c r="EX68" s="144"/>
      <c r="EY68" s="137"/>
      <c r="EZ68" s="29"/>
      <c r="FA68" s="29"/>
      <c r="FB68" s="29"/>
      <c r="FC68" s="29"/>
      <c r="FD68" s="29"/>
      <c r="FE68" s="29"/>
      <c r="FF68" s="29"/>
      <c r="FG68" s="29"/>
      <c r="FH68" s="29"/>
      <c r="FI68" s="29"/>
      <c r="FJ68" s="29"/>
      <c r="FK68" s="29"/>
      <c r="FL68" s="29"/>
      <c r="FM68" s="140"/>
      <c r="FN68" s="140"/>
      <c r="FO68" s="141"/>
    </row>
    <row r="69" spans="1:171" x14ac:dyDescent="0.3">
      <c r="A69" s="137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140"/>
      <c r="P69" s="140"/>
      <c r="Q69" s="140"/>
      <c r="R69" s="141"/>
      <c r="S69" s="137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140"/>
      <c r="AH69" s="140"/>
      <c r="AI69" s="141"/>
      <c r="AJ69" s="137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140"/>
      <c r="AY69" s="140"/>
      <c r="AZ69" s="141"/>
      <c r="BA69" s="137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140"/>
      <c r="BP69" s="140"/>
      <c r="BQ69" s="141"/>
      <c r="BR69" s="137"/>
      <c r="BS69" s="29"/>
      <c r="BT69" s="29"/>
      <c r="BU69" s="29"/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140"/>
      <c r="CG69" s="140"/>
      <c r="CH69" s="141"/>
      <c r="CI69" s="137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140"/>
      <c r="CX69" s="140"/>
      <c r="CY69" s="141"/>
      <c r="CZ69" s="137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  <c r="DM69" s="29"/>
      <c r="DN69" s="140"/>
      <c r="DO69" s="140"/>
      <c r="DP69" s="141"/>
      <c r="DQ69" s="137"/>
      <c r="DR69" s="29"/>
      <c r="DS69" s="29"/>
      <c r="DT69" s="29"/>
      <c r="DU69" s="29"/>
      <c r="DV69" s="29"/>
      <c r="DW69" s="29"/>
      <c r="DX69" s="29"/>
      <c r="DY69" s="29"/>
      <c r="DZ69" s="29"/>
      <c r="EA69" s="29"/>
      <c r="EB69" s="29"/>
      <c r="EC69" s="29"/>
      <c r="ED69" s="29"/>
      <c r="EE69" s="140"/>
      <c r="EF69" s="140"/>
      <c r="EG69" s="141"/>
      <c r="EH69" s="137"/>
      <c r="EI69" s="29"/>
      <c r="EJ69" s="29"/>
      <c r="EK69" s="29"/>
      <c r="EL69" s="29"/>
      <c r="EM69" s="29"/>
      <c r="EN69" s="29"/>
      <c r="EO69" s="29"/>
      <c r="EP69" s="29"/>
      <c r="EQ69" s="29"/>
      <c r="ER69" s="29"/>
      <c r="ES69" s="29"/>
      <c r="ET69" s="29"/>
      <c r="EU69" s="29"/>
      <c r="EV69" s="140"/>
      <c r="EW69" s="140"/>
      <c r="EX69" s="144"/>
      <c r="EY69" s="137"/>
      <c r="EZ69" s="29"/>
      <c r="FA69" s="29"/>
      <c r="FB69" s="29"/>
      <c r="FC69" s="29"/>
      <c r="FD69" s="29"/>
      <c r="FE69" s="29"/>
      <c r="FF69" s="29"/>
      <c r="FG69" s="29"/>
      <c r="FH69" s="29"/>
      <c r="FI69" s="29"/>
      <c r="FJ69" s="29"/>
      <c r="FK69" s="29"/>
      <c r="FL69" s="29"/>
      <c r="FM69" s="140"/>
      <c r="FN69" s="140"/>
      <c r="FO69" s="141"/>
    </row>
    <row r="70" spans="1:171" x14ac:dyDescent="0.3">
      <c r="A70" s="137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140"/>
      <c r="P70" s="140"/>
      <c r="Q70" s="140"/>
      <c r="R70" s="141"/>
      <c r="S70" s="137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140"/>
      <c r="AH70" s="140"/>
      <c r="AI70" s="141"/>
      <c r="AJ70" s="137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140"/>
      <c r="AY70" s="140"/>
      <c r="AZ70" s="141"/>
      <c r="BA70" s="137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140"/>
      <c r="BP70" s="140"/>
      <c r="BQ70" s="141"/>
      <c r="BR70" s="137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140"/>
      <c r="CG70" s="140"/>
      <c r="CH70" s="141"/>
      <c r="CI70" s="137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140"/>
      <c r="CX70" s="140"/>
      <c r="CY70" s="141"/>
      <c r="CZ70" s="137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140"/>
      <c r="DO70" s="140"/>
      <c r="DP70" s="141"/>
      <c r="DQ70" s="137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140"/>
      <c r="EF70" s="140"/>
      <c r="EG70" s="141"/>
      <c r="EH70" s="137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140"/>
      <c r="EW70" s="140"/>
      <c r="EX70" s="144"/>
      <c r="EY70" s="137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140"/>
      <c r="FN70" s="140"/>
      <c r="FO70" s="141"/>
    </row>
    <row r="71" spans="1:171" x14ac:dyDescent="0.3">
      <c r="A71" s="137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140"/>
      <c r="P71" s="140"/>
      <c r="Q71" s="140"/>
      <c r="R71" s="141"/>
      <c r="S71" s="137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140"/>
      <c r="AH71" s="140"/>
      <c r="AI71" s="141"/>
      <c r="AJ71" s="137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140"/>
      <c r="AY71" s="140"/>
      <c r="AZ71" s="141"/>
      <c r="BA71" s="137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140"/>
      <c r="BP71" s="140"/>
      <c r="BQ71" s="141"/>
      <c r="BR71" s="137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140"/>
      <c r="CG71" s="140"/>
      <c r="CH71" s="141"/>
      <c r="CI71" s="137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140"/>
      <c r="CX71" s="140"/>
      <c r="CY71" s="141"/>
      <c r="CZ71" s="137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140"/>
      <c r="DO71" s="140"/>
      <c r="DP71" s="141"/>
      <c r="DQ71" s="137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140"/>
      <c r="EF71" s="140"/>
      <c r="EG71" s="141"/>
      <c r="EH71" s="137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140"/>
      <c r="EW71" s="140"/>
      <c r="EX71" s="144"/>
      <c r="EY71" s="137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140"/>
      <c r="FN71" s="140"/>
      <c r="FO71" s="141"/>
    </row>
    <row r="72" spans="1:171" x14ac:dyDescent="0.3">
      <c r="A72" s="137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140"/>
      <c r="P72" s="140"/>
      <c r="Q72" s="140"/>
      <c r="R72" s="141"/>
      <c r="S72" s="137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140"/>
      <c r="AH72" s="140"/>
      <c r="AI72" s="141"/>
      <c r="AJ72" s="137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140"/>
      <c r="AY72" s="140"/>
      <c r="AZ72" s="141"/>
      <c r="BA72" s="137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140"/>
      <c r="BP72" s="140"/>
      <c r="BQ72" s="141"/>
      <c r="BR72" s="137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140"/>
      <c r="CG72" s="140"/>
      <c r="CH72" s="141"/>
      <c r="CI72" s="137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140"/>
      <c r="CX72" s="140"/>
      <c r="CY72" s="141"/>
      <c r="CZ72" s="137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140"/>
      <c r="DO72" s="140"/>
      <c r="DP72" s="141"/>
      <c r="DQ72" s="137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140"/>
      <c r="EF72" s="140"/>
      <c r="EG72" s="141"/>
      <c r="EH72" s="137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140"/>
      <c r="EW72" s="140"/>
      <c r="EX72" s="144"/>
      <c r="EY72" s="137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140"/>
      <c r="FN72" s="140"/>
      <c r="FO72" s="141"/>
    </row>
    <row r="73" spans="1:171" x14ac:dyDescent="0.3">
      <c r="A73" s="137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140"/>
      <c r="P73" s="140"/>
      <c r="Q73" s="140"/>
      <c r="R73" s="141"/>
      <c r="S73" s="137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140"/>
      <c r="AH73" s="140"/>
      <c r="AI73" s="141"/>
      <c r="AJ73" s="137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140"/>
      <c r="AY73" s="140"/>
      <c r="AZ73" s="141"/>
      <c r="BA73" s="137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140"/>
      <c r="BP73" s="140"/>
      <c r="BQ73" s="141"/>
      <c r="BR73" s="137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140"/>
      <c r="CG73" s="140"/>
      <c r="CH73" s="141"/>
      <c r="CI73" s="137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140"/>
      <c r="CX73" s="140"/>
      <c r="CY73" s="141"/>
      <c r="CZ73" s="137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140"/>
      <c r="DO73" s="140"/>
      <c r="DP73" s="141"/>
      <c r="DQ73" s="137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140"/>
      <c r="EF73" s="140"/>
      <c r="EG73" s="141"/>
      <c r="EH73" s="137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140"/>
      <c r="EW73" s="140"/>
      <c r="EX73" s="144"/>
      <c r="EY73" s="137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140"/>
      <c r="FN73" s="140"/>
      <c r="FO73" s="141"/>
    </row>
    <row r="74" spans="1:171" x14ac:dyDescent="0.3">
      <c r="A74" s="137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140"/>
      <c r="P74" s="140"/>
      <c r="Q74" s="140"/>
      <c r="R74" s="141"/>
      <c r="S74" s="137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140"/>
      <c r="AH74" s="140"/>
      <c r="AI74" s="141"/>
      <c r="AJ74" s="137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140"/>
      <c r="AY74" s="140"/>
      <c r="AZ74" s="141"/>
      <c r="BA74" s="137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140"/>
      <c r="BP74" s="140"/>
      <c r="BQ74" s="141"/>
      <c r="BR74" s="137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140"/>
      <c r="CG74" s="140"/>
      <c r="CH74" s="141"/>
      <c r="CI74" s="137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140"/>
      <c r="CX74" s="140"/>
      <c r="CY74" s="141"/>
      <c r="CZ74" s="137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140"/>
      <c r="DO74" s="140"/>
      <c r="DP74" s="141"/>
      <c r="DQ74" s="137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140"/>
      <c r="EF74" s="140"/>
      <c r="EG74" s="141"/>
      <c r="EH74" s="137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140"/>
      <c r="EW74" s="140"/>
      <c r="EX74" s="144"/>
      <c r="EY74" s="137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140"/>
      <c r="FN74" s="140"/>
      <c r="FO74" s="141"/>
    </row>
    <row r="75" spans="1:171" x14ac:dyDescent="0.3">
      <c r="A75" s="137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140"/>
      <c r="P75" s="140"/>
      <c r="Q75" s="140"/>
      <c r="R75" s="141"/>
      <c r="S75" s="137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140"/>
      <c r="AH75" s="140"/>
      <c r="AI75" s="141"/>
      <c r="AJ75" s="137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140"/>
      <c r="AY75" s="140"/>
      <c r="AZ75" s="141"/>
      <c r="BA75" s="137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140"/>
      <c r="BP75" s="140"/>
      <c r="BQ75" s="141"/>
      <c r="BR75" s="137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140"/>
      <c r="CG75" s="140"/>
      <c r="CH75" s="141"/>
      <c r="CI75" s="137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140"/>
      <c r="CX75" s="140"/>
      <c r="CY75" s="141"/>
      <c r="CZ75" s="137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140"/>
      <c r="DO75" s="140"/>
      <c r="DP75" s="141"/>
      <c r="DQ75" s="137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140"/>
      <c r="EF75" s="140"/>
      <c r="EG75" s="141"/>
      <c r="EH75" s="137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140"/>
      <c r="EW75" s="140"/>
      <c r="EX75" s="144"/>
      <c r="EY75" s="137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140"/>
      <c r="FN75" s="140"/>
      <c r="FO75" s="141"/>
    </row>
    <row r="76" spans="1:171" x14ac:dyDescent="0.3">
      <c r="A76" s="137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140"/>
      <c r="P76" s="140"/>
      <c r="Q76" s="140"/>
      <c r="R76" s="141"/>
      <c r="S76" s="137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140"/>
      <c r="AH76" s="140"/>
      <c r="AI76" s="141"/>
      <c r="AJ76" s="137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140"/>
      <c r="AY76" s="140"/>
      <c r="AZ76" s="141"/>
      <c r="BA76" s="137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140"/>
      <c r="BP76" s="140"/>
      <c r="BQ76" s="141"/>
      <c r="BR76" s="137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140"/>
      <c r="CG76" s="140"/>
      <c r="CH76" s="141"/>
      <c r="CI76" s="137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140"/>
      <c r="CX76" s="140"/>
      <c r="CY76" s="141"/>
      <c r="CZ76" s="137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140"/>
      <c r="DO76" s="140"/>
      <c r="DP76" s="141"/>
      <c r="DQ76" s="137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140"/>
      <c r="EF76" s="140"/>
      <c r="EG76" s="141"/>
      <c r="EH76" s="137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140"/>
      <c r="EW76" s="140"/>
      <c r="EX76" s="144"/>
      <c r="EY76" s="137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140"/>
      <c r="FN76" s="140"/>
      <c r="FO76" s="141"/>
    </row>
    <row r="77" spans="1:171" x14ac:dyDescent="0.3">
      <c r="A77" s="137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140"/>
      <c r="P77" s="140"/>
      <c r="Q77" s="140"/>
      <c r="R77" s="141"/>
      <c r="S77" s="137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140"/>
      <c r="AH77" s="140"/>
      <c r="AI77" s="141"/>
      <c r="AJ77" s="137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140"/>
      <c r="AY77" s="140"/>
      <c r="AZ77" s="141"/>
      <c r="BA77" s="137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140"/>
      <c r="BP77" s="140"/>
      <c r="BQ77" s="141"/>
      <c r="BR77" s="137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140"/>
      <c r="CG77" s="140"/>
      <c r="CH77" s="141"/>
      <c r="CI77" s="137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140"/>
      <c r="CX77" s="140"/>
      <c r="CY77" s="141"/>
      <c r="CZ77" s="137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140"/>
      <c r="DO77" s="140"/>
      <c r="DP77" s="141"/>
      <c r="DQ77" s="137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140"/>
      <c r="EF77" s="140"/>
      <c r="EG77" s="141"/>
      <c r="EH77" s="137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140"/>
      <c r="EW77" s="140"/>
      <c r="EX77" s="144"/>
      <c r="EY77" s="137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140"/>
      <c r="FN77" s="140"/>
      <c r="FO77" s="141"/>
    </row>
    <row r="78" spans="1:171" x14ac:dyDescent="0.3">
      <c r="A78" s="137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140"/>
      <c r="P78" s="140"/>
      <c r="Q78" s="140"/>
      <c r="R78" s="141"/>
      <c r="S78" s="137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140"/>
      <c r="AH78" s="140"/>
      <c r="AI78" s="141"/>
      <c r="AJ78" s="137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140"/>
      <c r="AY78" s="140"/>
      <c r="AZ78" s="141"/>
      <c r="BA78" s="137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140"/>
      <c r="BP78" s="140"/>
      <c r="BQ78" s="141"/>
      <c r="BR78" s="137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140"/>
      <c r="CG78" s="140"/>
      <c r="CH78" s="141"/>
      <c r="CI78" s="137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140"/>
      <c r="CX78" s="140"/>
      <c r="CY78" s="141"/>
      <c r="CZ78" s="137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140"/>
      <c r="DO78" s="140"/>
      <c r="DP78" s="141"/>
      <c r="DQ78" s="137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140"/>
      <c r="EF78" s="140"/>
      <c r="EG78" s="141"/>
      <c r="EH78" s="137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140"/>
      <c r="EW78" s="140"/>
      <c r="EX78" s="144"/>
      <c r="EY78" s="137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140"/>
      <c r="FN78" s="140"/>
      <c r="FO78" s="141"/>
    </row>
    <row r="79" spans="1:171" x14ac:dyDescent="0.3">
      <c r="A79" s="137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140"/>
      <c r="P79" s="140"/>
      <c r="Q79" s="140"/>
      <c r="R79" s="141"/>
      <c r="S79" s="137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140"/>
      <c r="AH79" s="140"/>
      <c r="AI79" s="141"/>
      <c r="AJ79" s="137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140"/>
      <c r="AY79" s="140"/>
      <c r="AZ79" s="141"/>
      <c r="BA79" s="137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140"/>
      <c r="BP79" s="140"/>
      <c r="BQ79" s="141"/>
      <c r="BR79" s="137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140"/>
      <c r="CG79" s="140"/>
      <c r="CH79" s="141"/>
      <c r="CI79" s="137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140"/>
      <c r="CX79" s="140"/>
      <c r="CY79" s="141"/>
      <c r="CZ79" s="137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140"/>
      <c r="DO79" s="140"/>
      <c r="DP79" s="141"/>
      <c r="DQ79" s="137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140"/>
      <c r="EF79" s="140"/>
      <c r="EG79" s="141"/>
      <c r="EH79" s="137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140"/>
      <c r="EW79" s="140"/>
      <c r="EX79" s="144"/>
      <c r="EY79" s="137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140"/>
      <c r="FN79" s="140"/>
      <c r="FO79" s="141"/>
    </row>
    <row r="80" spans="1:171" x14ac:dyDescent="0.3">
      <c r="A80" s="137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140"/>
      <c r="P80" s="140"/>
      <c r="Q80" s="140"/>
      <c r="R80" s="141"/>
      <c r="S80" s="137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140"/>
      <c r="AH80" s="140"/>
      <c r="AI80" s="141"/>
      <c r="AJ80" s="137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140"/>
      <c r="AY80" s="140"/>
      <c r="AZ80" s="141"/>
      <c r="BA80" s="137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140"/>
      <c r="BP80" s="140"/>
      <c r="BQ80" s="141"/>
      <c r="BR80" s="137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140"/>
      <c r="CG80" s="140"/>
      <c r="CH80" s="141"/>
      <c r="CI80" s="137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140"/>
      <c r="CX80" s="140"/>
      <c r="CY80" s="141"/>
      <c r="CZ80" s="137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140"/>
      <c r="DO80" s="140"/>
      <c r="DP80" s="141"/>
      <c r="DQ80" s="137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140"/>
      <c r="EF80" s="140"/>
      <c r="EG80" s="141"/>
      <c r="EH80" s="137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140"/>
      <c r="EW80" s="140"/>
      <c r="EX80" s="144"/>
      <c r="EY80" s="137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140"/>
      <c r="FN80" s="140"/>
      <c r="FO80" s="141"/>
    </row>
    <row r="81" spans="1:171" x14ac:dyDescent="0.3">
      <c r="A81" s="137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140"/>
      <c r="P81" s="140"/>
      <c r="Q81" s="140"/>
      <c r="R81" s="141"/>
      <c r="S81" s="137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140"/>
      <c r="AH81" s="140"/>
      <c r="AI81" s="141"/>
      <c r="AJ81" s="137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140"/>
      <c r="AY81" s="140"/>
      <c r="AZ81" s="141"/>
      <c r="BA81" s="137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140"/>
      <c r="BP81" s="140"/>
      <c r="BQ81" s="141"/>
      <c r="BR81" s="137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140"/>
      <c r="CG81" s="140"/>
      <c r="CH81" s="141"/>
      <c r="CI81" s="137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140"/>
      <c r="CX81" s="140"/>
      <c r="CY81" s="141"/>
      <c r="CZ81" s="137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140"/>
      <c r="DO81" s="140"/>
      <c r="DP81" s="141"/>
      <c r="DQ81" s="137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140"/>
      <c r="EF81" s="140"/>
      <c r="EG81" s="141"/>
      <c r="EH81" s="137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140"/>
      <c r="EW81" s="140"/>
      <c r="EX81" s="144"/>
      <c r="EY81" s="137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140"/>
      <c r="FN81" s="140"/>
      <c r="FO81" s="141"/>
    </row>
    <row r="82" spans="1:171" x14ac:dyDescent="0.3">
      <c r="A82" s="137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140"/>
      <c r="P82" s="140"/>
      <c r="Q82" s="140"/>
      <c r="R82" s="141"/>
      <c r="S82" s="137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140"/>
      <c r="AH82" s="140"/>
      <c r="AI82" s="141"/>
      <c r="AJ82" s="137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140"/>
      <c r="AY82" s="140"/>
      <c r="AZ82" s="141"/>
      <c r="BA82" s="137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140"/>
      <c r="BP82" s="140"/>
      <c r="BQ82" s="141"/>
      <c r="BR82" s="137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140"/>
      <c r="CG82" s="140"/>
      <c r="CH82" s="141"/>
      <c r="CI82" s="137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140"/>
      <c r="CX82" s="140"/>
      <c r="CY82" s="141"/>
      <c r="CZ82" s="137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140"/>
      <c r="DO82" s="140"/>
      <c r="DP82" s="141"/>
      <c r="DQ82" s="137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140"/>
      <c r="EF82" s="140"/>
      <c r="EG82" s="141"/>
      <c r="EH82" s="137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140"/>
      <c r="EW82" s="140"/>
      <c r="EX82" s="144"/>
      <c r="EY82" s="137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140"/>
      <c r="FN82" s="140"/>
      <c r="FO82" s="141"/>
    </row>
    <row r="83" spans="1:171" x14ac:dyDescent="0.3">
      <c r="A83" s="137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140"/>
      <c r="P83" s="140"/>
      <c r="Q83" s="140"/>
      <c r="R83" s="141"/>
      <c r="S83" s="137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140"/>
      <c r="AH83" s="140"/>
      <c r="AI83" s="141"/>
      <c r="AJ83" s="137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140"/>
      <c r="AY83" s="140"/>
      <c r="AZ83" s="141"/>
      <c r="BA83" s="137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140"/>
      <c r="BP83" s="140"/>
      <c r="BQ83" s="141"/>
      <c r="BR83" s="137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140"/>
      <c r="CG83" s="140"/>
      <c r="CH83" s="141"/>
      <c r="CI83" s="137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140"/>
      <c r="CX83" s="140"/>
      <c r="CY83" s="141"/>
      <c r="CZ83" s="137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140"/>
      <c r="DO83" s="140"/>
      <c r="DP83" s="141"/>
      <c r="DQ83" s="137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140"/>
      <c r="EF83" s="140"/>
      <c r="EG83" s="141"/>
      <c r="EH83" s="137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140"/>
      <c r="EW83" s="140"/>
      <c r="EX83" s="144"/>
      <c r="EY83" s="137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140"/>
      <c r="FN83" s="140"/>
      <c r="FO83" s="141"/>
    </row>
    <row r="84" spans="1:171" x14ac:dyDescent="0.3">
      <c r="A84" s="137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140"/>
      <c r="P84" s="140"/>
      <c r="Q84" s="140"/>
      <c r="R84" s="141"/>
      <c r="S84" s="137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140"/>
      <c r="AH84" s="140"/>
      <c r="AI84" s="141"/>
      <c r="AJ84" s="137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140"/>
      <c r="AY84" s="140"/>
      <c r="AZ84" s="141"/>
      <c r="BA84" s="137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140"/>
      <c r="BP84" s="140"/>
      <c r="BQ84" s="141"/>
      <c r="BR84" s="137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140"/>
      <c r="CG84" s="140"/>
      <c r="CH84" s="141"/>
      <c r="CI84" s="137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140"/>
      <c r="CX84" s="140"/>
      <c r="CY84" s="141"/>
      <c r="CZ84" s="137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140"/>
      <c r="DO84" s="140"/>
      <c r="DP84" s="141"/>
      <c r="DQ84" s="137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140"/>
      <c r="EF84" s="140"/>
      <c r="EG84" s="141"/>
      <c r="EH84" s="137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140"/>
      <c r="EW84" s="140"/>
      <c r="EX84" s="144"/>
      <c r="EY84" s="137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140"/>
      <c r="FN84" s="140"/>
      <c r="FO84" s="141"/>
    </row>
    <row r="85" spans="1:171" x14ac:dyDescent="0.3">
      <c r="A85" s="137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140"/>
      <c r="P85" s="140"/>
      <c r="Q85" s="140"/>
      <c r="R85" s="141"/>
      <c r="S85" s="137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140"/>
      <c r="AH85" s="140"/>
      <c r="AI85" s="141"/>
      <c r="AJ85" s="137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140"/>
      <c r="AY85" s="140"/>
      <c r="AZ85" s="141"/>
      <c r="BA85" s="137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140"/>
      <c r="BP85" s="140"/>
      <c r="BQ85" s="141"/>
      <c r="BR85" s="137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140"/>
      <c r="CG85" s="140"/>
      <c r="CH85" s="141"/>
      <c r="CI85" s="137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140"/>
      <c r="CX85" s="140"/>
      <c r="CY85" s="141"/>
      <c r="CZ85" s="137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140"/>
      <c r="DO85" s="140"/>
      <c r="DP85" s="141"/>
      <c r="DQ85" s="137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140"/>
      <c r="EF85" s="140"/>
      <c r="EG85" s="141"/>
      <c r="EH85" s="137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140"/>
      <c r="EW85" s="140"/>
      <c r="EX85" s="144"/>
      <c r="EY85" s="137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140"/>
      <c r="FN85" s="140"/>
      <c r="FO85" s="141"/>
    </row>
    <row r="86" spans="1:171" x14ac:dyDescent="0.3">
      <c r="A86" s="137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140"/>
      <c r="P86" s="140"/>
      <c r="Q86" s="140"/>
      <c r="R86" s="141"/>
      <c r="S86" s="137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140"/>
      <c r="AH86" s="140"/>
      <c r="AI86" s="141"/>
      <c r="AJ86" s="137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140"/>
      <c r="AY86" s="140"/>
      <c r="AZ86" s="141"/>
      <c r="BA86" s="137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140"/>
      <c r="BP86" s="140"/>
      <c r="BQ86" s="141"/>
      <c r="BR86" s="137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140"/>
      <c r="CG86" s="140"/>
      <c r="CH86" s="141"/>
      <c r="CI86" s="137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140"/>
      <c r="CX86" s="140"/>
      <c r="CY86" s="141"/>
      <c r="CZ86" s="137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140"/>
      <c r="DO86" s="140"/>
      <c r="DP86" s="141"/>
      <c r="DQ86" s="137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140"/>
      <c r="EF86" s="140"/>
      <c r="EG86" s="141"/>
      <c r="EH86" s="137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140"/>
      <c r="EW86" s="140"/>
      <c r="EX86" s="144"/>
      <c r="EY86" s="137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140"/>
      <c r="FN86" s="140"/>
      <c r="FO86" s="141"/>
    </row>
    <row r="87" spans="1:171" x14ac:dyDescent="0.3">
      <c r="A87" s="137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140"/>
      <c r="P87" s="140"/>
      <c r="Q87" s="140"/>
      <c r="R87" s="141"/>
      <c r="S87" s="137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140"/>
      <c r="AH87" s="140"/>
      <c r="AI87" s="141"/>
      <c r="AJ87" s="137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140"/>
      <c r="AY87" s="140"/>
      <c r="AZ87" s="141"/>
      <c r="BA87" s="137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140"/>
      <c r="BP87" s="140"/>
      <c r="BQ87" s="141"/>
      <c r="BR87" s="137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140"/>
      <c r="CG87" s="140"/>
      <c r="CH87" s="141"/>
      <c r="CI87" s="137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140"/>
      <c r="CX87" s="140"/>
      <c r="CY87" s="141"/>
      <c r="CZ87" s="137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140"/>
      <c r="DO87" s="140"/>
      <c r="DP87" s="141"/>
      <c r="DQ87" s="137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140"/>
      <c r="EF87" s="140"/>
      <c r="EG87" s="141"/>
      <c r="EH87" s="137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140"/>
      <c r="EW87" s="140"/>
      <c r="EX87" s="144"/>
      <c r="EY87" s="137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140"/>
      <c r="FN87" s="140"/>
      <c r="FO87" s="141"/>
    </row>
    <row r="88" spans="1:171" x14ac:dyDescent="0.3">
      <c r="A88" s="137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140"/>
      <c r="P88" s="140"/>
      <c r="Q88" s="140"/>
      <c r="R88" s="141"/>
      <c r="S88" s="137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140"/>
      <c r="AH88" s="140"/>
      <c r="AI88" s="141"/>
      <c r="AJ88" s="137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140"/>
      <c r="AY88" s="140"/>
      <c r="AZ88" s="141"/>
      <c r="BA88" s="137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140"/>
      <c r="BP88" s="140"/>
      <c r="BQ88" s="141"/>
      <c r="BR88" s="137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140"/>
      <c r="CG88" s="140"/>
      <c r="CH88" s="141"/>
      <c r="CI88" s="137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140"/>
      <c r="CX88" s="140"/>
      <c r="CY88" s="141"/>
      <c r="CZ88" s="137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140"/>
      <c r="DO88" s="140"/>
      <c r="DP88" s="141"/>
      <c r="DQ88" s="137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140"/>
      <c r="EF88" s="140"/>
      <c r="EG88" s="141"/>
      <c r="EH88" s="137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140"/>
      <c r="EW88" s="140"/>
      <c r="EX88" s="144"/>
      <c r="EY88" s="137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140"/>
      <c r="FN88" s="140"/>
      <c r="FO88" s="141"/>
    </row>
    <row r="89" spans="1:171" x14ac:dyDescent="0.3">
      <c r="A89" s="137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140"/>
      <c r="P89" s="140"/>
      <c r="Q89" s="140"/>
      <c r="R89" s="141"/>
      <c r="S89" s="137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140"/>
      <c r="AH89" s="140"/>
      <c r="AI89" s="141"/>
      <c r="AJ89" s="137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140"/>
      <c r="AY89" s="140"/>
      <c r="AZ89" s="141"/>
      <c r="BA89" s="137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140"/>
      <c r="BP89" s="140"/>
      <c r="BQ89" s="141"/>
      <c r="BR89" s="137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140"/>
      <c r="CG89" s="140"/>
      <c r="CH89" s="141"/>
      <c r="CI89" s="137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140"/>
      <c r="CX89" s="140"/>
      <c r="CY89" s="141"/>
      <c r="CZ89" s="137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140"/>
      <c r="DO89" s="140"/>
      <c r="DP89" s="141"/>
      <c r="DQ89" s="137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140"/>
      <c r="EF89" s="140"/>
      <c r="EG89" s="141"/>
      <c r="EH89" s="137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140"/>
      <c r="EW89" s="140"/>
      <c r="EX89" s="144"/>
      <c r="EY89" s="137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140"/>
      <c r="FN89" s="140"/>
      <c r="FO89" s="141"/>
    </row>
    <row r="90" spans="1:171" x14ac:dyDescent="0.3">
      <c r="A90" s="137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140"/>
      <c r="P90" s="140"/>
      <c r="Q90" s="140"/>
      <c r="R90" s="141"/>
      <c r="S90" s="137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140"/>
      <c r="AH90" s="140"/>
      <c r="AI90" s="141"/>
      <c r="AJ90" s="137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140"/>
      <c r="AY90" s="140"/>
      <c r="AZ90" s="141"/>
      <c r="BA90" s="137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140"/>
      <c r="BP90" s="140"/>
      <c r="BQ90" s="141"/>
      <c r="BR90" s="137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140"/>
      <c r="CG90" s="140"/>
      <c r="CH90" s="141"/>
      <c r="CI90" s="137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140"/>
      <c r="CX90" s="140"/>
      <c r="CY90" s="141"/>
      <c r="CZ90" s="137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140"/>
      <c r="DO90" s="140"/>
      <c r="DP90" s="141"/>
      <c r="DQ90" s="137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140"/>
      <c r="EF90" s="140"/>
      <c r="EG90" s="141"/>
      <c r="EH90" s="137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140"/>
      <c r="EW90" s="140"/>
      <c r="EX90" s="144"/>
      <c r="EY90" s="137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140"/>
      <c r="FN90" s="140"/>
      <c r="FO90" s="141"/>
    </row>
    <row r="91" spans="1:171" x14ac:dyDescent="0.3">
      <c r="A91" s="137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140"/>
      <c r="P91" s="140"/>
      <c r="Q91" s="140"/>
      <c r="R91" s="141"/>
      <c r="S91" s="137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140"/>
      <c r="AH91" s="140"/>
      <c r="AI91" s="141"/>
      <c r="AJ91" s="137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140"/>
      <c r="AY91" s="140"/>
      <c r="AZ91" s="141"/>
      <c r="BA91" s="137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140"/>
      <c r="BP91" s="140"/>
      <c r="BQ91" s="141"/>
      <c r="BR91" s="137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140"/>
      <c r="CG91" s="140"/>
      <c r="CH91" s="141"/>
      <c r="CI91" s="137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140"/>
      <c r="CX91" s="140"/>
      <c r="CY91" s="141"/>
      <c r="CZ91" s="137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140"/>
      <c r="DO91" s="140"/>
      <c r="DP91" s="141"/>
      <c r="DQ91" s="137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140"/>
      <c r="EF91" s="140"/>
      <c r="EG91" s="141"/>
      <c r="EH91" s="137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140"/>
      <c r="EW91" s="140"/>
      <c r="EX91" s="144"/>
      <c r="EY91" s="137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140"/>
      <c r="FN91" s="140"/>
      <c r="FO91" s="141"/>
    </row>
    <row r="92" spans="1:171" x14ac:dyDescent="0.3">
      <c r="A92" s="137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140"/>
      <c r="P92" s="140"/>
      <c r="Q92" s="140"/>
      <c r="R92" s="141"/>
      <c r="S92" s="137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140"/>
      <c r="AH92" s="140"/>
      <c r="AI92" s="141"/>
      <c r="AJ92" s="137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140"/>
      <c r="AY92" s="140"/>
      <c r="AZ92" s="141"/>
      <c r="BA92" s="137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29"/>
      <c r="BM92" s="29"/>
      <c r="BN92" s="29"/>
      <c r="BO92" s="140"/>
      <c r="BP92" s="140"/>
      <c r="BQ92" s="141"/>
      <c r="BR92" s="137"/>
      <c r="BS92" s="29"/>
      <c r="BT92" s="29"/>
      <c r="BU92" s="29"/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140"/>
      <c r="CG92" s="140"/>
      <c r="CH92" s="141"/>
      <c r="CI92" s="137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140"/>
      <c r="CX92" s="140"/>
      <c r="CY92" s="141"/>
      <c r="CZ92" s="137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  <c r="DM92" s="29"/>
      <c r="DN92" s="140"/>
      <c r="DO92" s="140"/>
      <c r="DP92" s="141"/>
      <c r="DQ92" s="137"/>
      <c r="DR92" s="29"/>
      <c r="DS92" s="29"/>
      <c r="DT92" s="29"/>
      <c r="DU92" s="29"/>
      <c r="DV92" s="29"/>
      <c r="DW92" s="29"/>
      <c r="DX92" s="29"/>
      <c r="DY92" s="29"/>
      <c r="DZ92" s="29"/>
      <c r="EA92" s="29"/>
      <c r="EB92" s="29"/>
      <c r="EC92" s="29"/>
      <c r="ED92" s="29"/>
      <c r="EE92" s="140"/>
      <c r="EF92" s="140"/>
      <c r="EG92" s="141"/>
      <c r="EH92" s="137"/>
      <c r="EI92" s="29"/>
      <c r="EJ92" s="29"/>
      <c r="EK92" s="29"/>
      <c r="EL92" s="29"/>
      <c r="EM92" s="29"/>
      <c r="EN92" s="29"/>
      <c r="EO92" s="29"/>
      <c r="EP92" s="29"/>
      <c r="EQ92" s="29"/>
      <c r="ER92" s="29"/>
      <c r="ES92" s="29"/>
      <c r="ET92" s="29"/>
      <c r="EU92" s="29"/>
      <c r="EV92" s="140"/>
      <c r="EW92" s="140"/>
      <c r="EX92" s="144"/>
      <c r="EY92" s="137"/>
      <c r="EZ92" s="29"/>
      <c r="FA92" s="29"/>
      <c r="FB92" s="29"/>
      <c r="FC92" s="29"/>
      <c r="FD92" s="29"/>
      <c r="FE92" s="29"/>
      <c r="FF92" s="29"/>
      <c r="FG92" s="29"/>
      <c r="FH92" s="29"/>
      <c r="FI92" s="29"/>
      <c r="FJ92" s="29"/>
      <c r="FK92" s="29"/>
      <c r="FL92" s="29"/>
      <c r="FM92" s="140"/>
      <c r="FN92" s="140"/>
      <c r="FO92" s="141"/>
    </row>
    <row r="93" spans="1:171" x14ac:dyDescent="0.3">
      <c r="A93" s="137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140"/>
      <c r="P93" s="140"/>
      <c r="Q93" s="140"/>
      <c r="R93" s="141"/>
      <c r="S93" s="137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140"/>
      <c r="AH93" s="140"/>
      <c r="AI93" s="141"/>
      <c r="AJ93" s="137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140"/>
      <c r="AY93" s="140"/>
      <c r="AZ93" s="141"/>
      <c r="BA93" s="137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  <c r="BM93" s="29"/>
      <c r="BN93" s="29"/>
      <c r="BO93" s="140"/>
      <c r="BP93" s="140"/>
      <c r="BQ93" s="141"/>
      <c r="BR93" s="137"/>
      <c r="BS93" s="29"/>
      <c r="BT93" s="29"/>
      <c r="BU93" s="29"/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140"/>
      <c r="CG93" s="140"/>
      <c r="CH93" s="141"/>
      <c r="CI93" s="137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140"/>
      <c r="CX93" s="140"/>
      <c r="CY93" s="141"/>
      <c r="CZ93" s="137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  <c r="DM93" s="29"/>
      <c r="DN93" s="140"/>
      <c r="DO93" s="140"/>
      <c r="DP93" s="141"/>
      <c r="DQ93" s="137"/>
      <c r="DR93" s="29"/>
      <c r="DS93" s="29"/>
      <c r="DT93" s="29"/>
      <c r="DU93" s="29"/>
      <c r="DV93" s="29"/>
      <c r="DW93" s="29"/>
      <c r="DX93" s="29"/>
      <c r="DY93" s="29"/>
      <c r="DZ93" s="29"/>
      <c r="EA93" s="29"/>
      <c r="EB93" s="29"/>
      <c r="EC93" s="29"/>
      <c r="ED93" s="29"/>
      <c r="EE93" s="140"/>
      <c r="EF93" s="140"/>
      <c r="EG93" s="141"/>
      <c r="EH93" s="137"/>
      <c r="EI93" s="29"/>
      <c r="EJ93" s="29"/>
      <c r="EK93" s="29"/>
      <c r="EL93" s="29"/>
      <c r="EM93" s="29"/>
      <c r="EN93" s="29"/>
      <c r="EO93" s="29"/>
      <c r="EP93" s="29"/>
      <c r="EQ93" s="29"/>
      <c r="ER93" s="29"/>
      <c r="ES93" s="29"/>
      <c r="ET93" s="29"/>
      <c r="EU93" s="29"/>
      <c r="EV93" s="140"/>
      <c r="EW93" s="140"/>
      <c r="EX93" s="144"/>
      <c r="EY93" s="137"/>
      <c r="EZ93" s="29"/>
      <c r="FA93" s="29"/>
      <c r="FB93" s="29"/>
      <c r="FC93" s="29"/>
      <c r="FD93" s="29"/>
      <c r="FE93" s="29"/>
      <c r="FF93" s="29"/>
      <c r="FG93" s="29"/>
      <c r="FH93" s="29"/>
      <c r="FI93" s="29"/>
      <c r="FJ93" s="29"/>
      <c r="FK93" s="29"/>
      <c r="FL93" s="29"/>
      <c r="FM93" s="140"/>
      <c r="FN93" s="140"/>
      <c r="FO93" s="141"/>
    </row>
    <row r="94" spans="1:171" x14ac:dyDescent="0.3">
      <c r="A94" s="137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140"/>
      <c r="P94" s="140"/>
      <c r="Q94" s="140"/>
      <c r="R94" s="141"/>
      <c r="S94" s="137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140"/>
      <c r="AH94" s="140"/>
      <c r="AI94" s="141"/>
      <c r="AJ94" s="137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140"/>
      <c r="AY94" s="140"/>
      <c r="AZ94" s="141"/>
      <c r="BA94" s="137"/>
      <c r="BB94" s="29"/>
      <c r="BC94" s="29"/>
      <c r="BD94" s="29"/>
      <c r="BE94" s="29"/>
      <c r="BF94" s="29"/>
      <c r="BG94" s="29"/>
      <c r="BH94" s="29"/>
      <c r="BI94" s="29"/>
      <c r="BJ94" s="29"/>
      <c r="BK94" s="29"/>
      <c r="BL94" s="29"/>
      <c r="BM94" s="29"/>
      <c r="BN94" s="29"/>
      <c r="BO94" s="140"/>
      <c r="BP94" s="140"/>
      <c r="BQ94" s="141"/>
      <c r="BR94" s="137"/>
      <c r="BS94" s="29"/>
      <c r="BT94" s="29"/>
      <c r="BU94" s="29"/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140"/>
      <c r="CG94" s="140"/>
      <c r="CH94" s="141"/>
      <c r="CI94" s="137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140"/>
      <c r="CX94" s="140"/>
      <c r="CY94" s="141"/>
      <c r="CZ94" s="137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  <c r="DM94" s="29"/>
      <c r="DN94" s="140"/>
      <c r="DO94" s="140"/>
      <c r="DP94" s="141"/>
      <c r="DQ94" s="137"/>
      <c r="DR94" s="29"/>
      <c r="DS94" s="29"/>
      <c r="DT94" s="29"/>
      <c r="DU94" s="29"/>
      <c r="DV94" s="29"/>
      <c r="DW94" s="29"/>
      <c r="DX94" s="29"/>
      <c r="DY94" s="29"/>
      <c r="DZ94" s="29"/>
      <c r="EA94" s="29"/>
      <c r="EB94" s="29"/>
      <c r="EC94" s="29"/>
      <c r="ED94" s="29"/>
      <c r="EE94" s="140"/>
      <c r="EF94" s="140"/>
      <c r="EG94" s="141"/>
      <c r="EH94" s="137"/>
      <c r="EI94" s="29"/>
      <c r="EJ94" s="29"/>
      <c r="EK94" s="29"/>
      <c r="EL94" s="29"/>
      <c r="EM94" s="29"/>
      <c r="EN94" s="29"/>
      <c r="EO94" s="29"/>
      <c r="EP94" s="29"/>
      <c r="EQ94" s="29"/>
      <c r="ER94" s="29"/>
      <c r="ES94" s="29"/>
      <c r="ET94" s="29"/>
      <c r="EU94" s="29"/>
      <c r="EV94" s="140"/>
      <c r="EW94" s="140"/>
      <c r="EX94" s="144"/>
      <c r="EY94" s="137"/>
      <c r="EZ94" s="29"/>
      <c r="FA94" s="29"/>
      <c r="FB94" s="29"/>
      <c r="FC94" s="29"/>
      <c r="FD94" s="29"/>
      <c r="FE94" s="29"/>
      <c r="FF94" s="29"/>
      <c r="FG94" s="29"/>
      <c r="FH94" s="29"/>
      <c r="FI94" s="29"/>
      <c r="FJ94" s="29"/>
      <c r="FK94" s="29"/>
      <c r="FL94" s="29"/>
      <c r="FM94" s="140"/>
      <c r="FN94" s="140"/>
      <c r="FO94" s="141"/>
    </row>
    <row r="95" spans="1:171" x14ac:dyDescent="0.3">
      <c r="A95" s="137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140"/>
      <c r="P95" s="140"/>
      <c r="Q95" s="140"/>
      <c r="R95" s="141"/>
      <c r="S95" s="137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140"/>
      <c r="AH95" s="140"/>
      <c r="AI95" s="141"/>
      <c r="AJ95" s="137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140"/>
      <c r="AY95" s="140"/>
      <c r="AZ95" s="141"/>
      <c r="BA95" s="137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29"/>
      <c r="BM95" s="29"/>
      <c r="BN95" s="29"/>
      <c r="BO95" s="140"/>
      <c r="BP95" s="140"/>
      <c r="BQ95" s="141"/>
      <c r="BR95" s="137"/>
      <c r="BS95" s="29"/>
      <c r="BT95" s="29"/>
      <c r="BU95" s="29"/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140"/>
      <c r="CG95" s="140"/>
      <c r="CH95" s="141"/>
      <c r="CI95" s="137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140"/>
      <c r="CX95" s="140"/>
      <c r="CY95" s="141"/>
      <c r="CZ95" s="137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  <c r="DM95" s="29"/>
      <c r="DN95" s="140"/>
      <c r="DO95" s="140"/>
      <c r="DP95" s="141"/>
      <c r="DQ95" s="137"/>
      <c r="DR95" s="29"/>
      <c r="DS95" s="29"/>
      <c r="DT95" s="29"/>
      <c r="DU95" s="29"/>
      <c r="DV95" s="29"/>
      <c r="DW95" s="29"/>
      <c r="DX95" s="29"/>
      <c r="DY95" s="29"/>
      <c r="DZ95" s="29"/>
      <c r="EA95" s="29"/>
      <c r="EB95" s="29"/>
      <c r="EC95" s="29"/>
      <c r="ED95" s="29"/>
      <c r="EE95" s="140"/>
      <c r="EF95" s="140"/>
      <c r="EG95" s="141"/>
      <c r="EH95" s="137"/>
      <c r="EI95" s="29"/>
      <c r="EJ95" s="29"/>
      <c r="EK95" s="29"/>
      <c r="EL95" s="29"/>
      <c r="EM95" s="29"/>
      <c r="EN95" s="29"/>
      <c r="EO95" s="29"/>
      <c r="EP95" s="29"/>
      <c r="EQ95" s="29"/>
      <c r="ER95" s="29"/>
      <c r="ES95" s="29"/>
      <c r="ET95" s="29"/>
      <c r="EU95" s="29"/>
      <c r="EV95" s="140"/>
      <c r="EW95" s="140"/>
      <c r="EX95" s="144"/>
      <c r="EY95" s="137"/>
      <c r="EZ95" s="29"/>
      <c r="FA95" s="29"/>
      <c r="FB95" s="29"/>
      <c r="FC95" s="29"/>
      <c r="FD95" s="29"/>
      <c r="FE95" s="29"/>
      <c r="FF95" s="29"/>
      <c r="FG95" s="29"/>
      <c r="FH95" s="29"/>
      <c r="FI95" s="29"/>
      <c r="FJ95" s="29"/>
      <c r="FK95" s="29"/>
      <c r="FL95" s="29"/>
      <c r="FM95" s="140"/>
      <c r="FN95" s="140"/>
      <c r="FO95" s="141"/>
    </row>
    <row r="96" spans="1:171" x14ac:dyDescent="0.3">
      <c r="A96" s="137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140"/>
      <c r="P96" s="140"/>
      <c r="Q96" s="140"/>
      <c r="R96" s="141"/>
      <c r="S96" s="137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140"/>
      <c r="AH96" s="140"/>
      <c r="AI96" s="141"/>
      <c r="AJ96" s="137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140"/>
      <c r="AY96" s="140"/>
      <c r="AZ96" s="141"/>
      <c r="BA96" s="137"/>
      <c r="BB96" s="29"/>
      <c r="BC96" s="29"/>
      <c r="BD96" s="29"/>
      <c r="BE96" s="29"/>
      <c r="BF96" s="29"/>
      <c r="BG96" s="29"/>
      <c r="BH96" s="29"/>
      <c r="BI96" s="29"/>
      <c r="BJ96" s="29"/>
      <c r="BK96" s="29"/>
      <c r="BL96" s="29"/>
      <c r="BM96" s="29"/>
      <c r="BN96" s="29"/>
      <c r="BO96" s="140"/>
      <c r="BP96" s="140"/>
      <c r="BQ96" s="141"/>
      <c r="BR96" s="137"/>
      <c r="BS96" s="29"/>
      <c r="BT96" s="29"/>
      <c r="BU96" s="29"/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140"/>
      <c r="CG96" s="140"/>
      <c r="CH96" s="141"/>
      <c r="CI96" s="137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140"/>
      <c r="CX96" s="140"/>
      <c r="CY96" s="141"/>
      <c r="CZ96" s="137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  <c r="DM96" s="29"/>
      <c r="DN96" s="140"/>
      <c r="DO96" s="140"/>
      <c r="DP96" s="141"/>
      <c r="DQ96" s="137"/>
      <c r="DR96" s="29"/>
      <c r="DS96" s="29"/>
      <c r="DT96" s="29"/>
      <c r="DU96" s="29"/>
      <c r="DV96" s="29"/>
      <c r="DW96" s="29"/>
      <c r="DX96" s="29"/>
      <c r="DY96" s="29"/>
      <c r="DZ96" s="29"/>
      <c r="EA96" s="29"/>
      <c r="EB96" s="29"/>
      <c r="EC96" s="29"/>
      <c r="ED96" s="29"/>
      <c r="EE96" s="140"/>
      <c r="EF96" s="140"/>
      <c r="EG96" s="141"/>
      <c r="EH96" s="137"/>
      <c r="EI96" s="29"/>
      <c r="EJ96" s="29"/>
      <c r="EK96" s="29"/>
      <c r="EL96" s="29"/>
      <c r="EM96" s="29"/>
      <c r="EN96" s="29"/>
      <c r="EO96" s="29"/>
      <c r="EP96" s="29"/>
      <c r="EQ96" s="29"/>
      <c r="ER96" s="29"/>
      <c r="ES96" s="29"/>
      <c r="ET96" s="29"/>
      <c r="EU96" s="29"/>
      <c r="EV96" s="140"/>
      <c r="EW96" s="140"/>
      <c r="EX96" s="144"/>
      <c r="EY96" s="137"/>
      <c r="EZ96" s="29"/>
      <c r="FA96" s="29"/>
      <c r="FB96" s="29"/>
      <c r="FC96" s="29"/>
      <c r="FD96" s="29"/>
      <c r="FE96" s="29"/>
      <c r="FF96" s="29"/>
      <c r="FG96" s="29"/>
      <c r="FH96" s="29"/>
      <c r="FI96" s="29"/>
      <c r="FJ96" s="29"/>
      <c r="FK96" s="29"/>
      <c r="FL96" s="29"/>
      <c r="FM96" s="140"/>
      <c r="FN96" s="140"/>
      <c r="FO96" s="141"/>
    </row>
    <row r="97" spans="1:171" x14ac:dyDescent="0.3">
      <c r="A97" s="137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140"/>
      <c r="P97" s="140"/>
      <c r="Q97" s="140"/>
      <c r="R97" s="141"/>
      <c r="S97" s="137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140"/>
      <c r="AH97" s="140"/>
      <c r="AI97" s="141"/>
      <c r="AJ97" s="137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140"/>
      <c r="AY97" s="140"/>
      <c r="AZ97" s="141"/>
      <c r="BA97" s="137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M97" s="29"/>
      <c r="BN97" s="29"/>
      <c r="BO97" s="140"/>
      <c r="BP97" s="140"/>
      <c r="BQ97" s="141"/>
      <c r="BR97" s="137"/>
      <c r="BS97" s="29"/>
      <c r="BT97" s="29"/>
      <c r="BU97" s="29"/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140"/>
      <c r="CG97" s="140"/>
      <c r="CH97" s="141"/>
      <c r="CI97" s="137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140"/>
      <c r="CX97" s="140"/>
      <c r="CY97" s="141"/>
      <c r="CZ97" s="137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  <c r="DM97" s="29"/>
      <c r="DN97" s="140"/>
      <c r="DO97" s="140"/>
      <c r="DP97" s="141"/>
      <c r="DQ97" s="137"/>
      <c r="DR97" s="29"/>
      <c r="DS97" s="29"/>
      <c r="DT97" s="29"/>
      <c r="DU97" s="29"/>
      <c r="DV97" s="29"/>
      <c r="DW97" s="29"/>
      <c r="DX97" s="29"/>
      <c r="DY97" s="29"/>
      <c r="DZ97" s="29"/>
      <c r="EA97" s="29"/>
      <c r="EB97" s="29"/>
      <c r="EC97" s="29"/>
      <c r="ED97" s="29"/>
      <c r="EE97" s="140"/>
      <c r="EF97" s="140"/>
      <c r="EG97" s="141"/>
      <c r="EH97" s="137"/>
      <c r="EI97" s="29"/>
      <c r="EJ97" s="29"/>
      <c r="EK97" s="29"/>
      <c r="EL97" s="29"/>
      <c r="EM97" s="29"/>
      <c r="EN97" s="29"/>
      <c r="EO97" s="29"/>
      <c r="EP97" s="29"/>
      <c r="EQ97" s="29"/>
      <c r="ER97" s="29"/>
      <c r="ES97" s="29"/>
      <c r="ET97" s="29"/>
      <c r="EU97" s="29"/>
      <c r="EV97" s="140"/>
      <c r="EW97" s="140"/>
      <c r="EX97" s="144"/>
      <c r="EY97" s="137"/>
      <c r="EZ97" s="29"/>
      <c r="FA97" s="29"/>
      <c r="FB97" s="29"/>
      <c r="FC97" s="29"/>
      <c r="FD97" s="29"/>
      <c r="FE97" s="29"/>
      <c r="FF97" s="29"/>
      <c r="FG97" s="29"/>
      <c r="FH97" s="29"/>
      <c r="FI97" s="29"/>
      <c r="FJ97" s="29"/>
      <c r="FK97" s="29"/>
      <c r="FL97" s="29"/>
      <c r="FM97" s="140"/>
      <c r="FN97" s="140"/>
      <c r="FO97" s="141"/>
    </row>
    <row r="98" spans="1:171" x14ac:dyDescent="0.3">
      <c r="A98" s="137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140"/>
      <c r="P98" s="140"/>
      <c r="Q98" s="140"/>
      <c r="R98" s="141"/>
      <c r="S98" s="137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140"/>
      <c r="AH98" s="140"/>
      <c r="AI98" s="141"/>
      <c r="AJ98" s="137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140"/>
      <c r="AY98" s="140"/>
      <c r="AZ98" s="141"/>
      <c r="BA98" s="137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  <c r="BM98" s="29"/>
      <c r="BN98" s="29"/>
      <c r="BO98" s="140"/>
      <c r="BP98" s="140"/>
      <c r="BQ98" s="141"/>
      <c r="BR98" s="137"/>
      <c r="BS98" s="29"/>
      <c r="BT98" s="29"/>
      <c r="BU98" s="29"/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140"/>
      <c r="CG98" s="140"/>
      <c r="CH98" s="141"/>
      <c r="CI98" s="137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140"/>
      <c r="CX98" s="140"/>
      <c r="CY98" s="141"/>
      <c r="CZ98" s="137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  <c r="DM98" s="29"/>
      <c r="DN98" s="140"/>
      <c r="DO98" s="140"/>
      <c r="DP98" s="141"/>
      <c r="DQ98" s="137"/>
      <c r="DR98" s="29"/>
      <c r="DS98" s="29"/>
      <c r="DT98" s="29"/>
      <c r="DU98" s="29"/>
      <c r="DV98" s="29"/>
      <c r="DW98" s="29"/>
      <c r="DX98" s="29"/>
      <c r="DY98" s="29"/>
      <c r="DZ98" s="29"/>
      <c r="EA98" s="29"/>
      <c r="EB98" s="29"/>
      <c r="EC98" s="29"/>
      <c r="ED98" s="29"/>
      <c r="EE98" s="140"/>
      <c r="EF98" s="140"/>
      <c r="EG98" s="141"/>
      <c r="EH98" s="137"/>
      <c r="EI98" s="29"/>
      <c r="EJ98" s="29"/>
      <c r="EK98" s="29"/>
      <c r="EL98" s="29"/>
      <c r="EM98" s="29"/>
      <c r="EN98" s="29"/>
      <c r="EO98" s="29"/>
      <c r="EP98" s="29"/>
      <c r="EQ98" s="29"/>
      <c r="ER98" s="29"/>
      <c r="ES98" s="29"/>
      <c r="ET98" s="29"/>
      <c r="EU98" s="29"/>
      <c r="EV98" s="140"/>
      <c r="EW98" s="140"/>
      <c r="EX98" s="144"/>
      <c r="EY98" s="137"/>
      <c r="EZ98" s="29"/>
      <c r="FA98" s="29"/>
      <c r="FB98" s="29"/>
      <c r="FC98" s="29"/>
      <c r="FD98" s="29"/>
      <c r="FE98" s="29"/>
      <c r="FF98" s="29"/>
      <c r="FG98" s="29"/>
      <c r="FH98" s="29"/>
      <c r="FI98" s="29"/>
      <c r="FJ98" s="29"/>
      <c r="FK98" s="29"/>
      <c r="FL98" s="29"/>
      <c r="FM98" s="140"/>
      <c r="FN98" s="140"/>
      <c r="FO98" s="141"/>
    </row>
    <row r="99" spans="1:171" x14ac:dyDescent="0.3">
      <c r="A99" s="137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140"/>
      <c r="P99" s="140"/>
      <c r="Q99" s="140"/>
      <c r="R99" s="141"/>
      <c r="S99" s="137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140"/>
      <c r="AH99" s="140"/>
      <c r="AI99" s="141"/>
      <c r="AJ99" s="137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140"/>
      <c r="AY99" s="140"/>
      <c r="AZ99" s="141"/>
      <c r="BA99" s="137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  <c r="BM99" s="29"/>
      <c r="BN99" s="29"/>
      <c r="BO99" s="140"/>
      <c r="BP99" s="140"/>
      <c r="BQ99" s="141"/>
      <c r="BR99" s="137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140"/>
      <c r="CG99" s="140"/>
      <c r="CH99" s="141"/>
      <c r="CI99" s="137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140"/>
      <c r="CX99" s="140"/>
      <c r="CY99" s="141"/>
      <c r="CZ99" s="137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  <c r="DM99" s="29"/>
      <c r="DN99" s="140"/>
      <c r="DO99" s="140"/>
      <c r="DP99" s="141"/>
      <c r="DQ99" s="137"/>
      <c r="DR99" s="29"/>
      <c r="DS99" s="29"/>
      <c r="DT99" s="29"/>
      <c r="DU99" s="29"/>
      <c r="DV99" s="29"/>
      <c r="DW99" s="29"/>
      <c r="DX99" s="29"/>
      <c r="DY99" s="29"/>
      <c r="DZ99" s="29"/>
      <c r="EA99" s="29"/>
      <c r="EB99" s="29"/>
      <c r="EC99" s="29"/>
      <c r="ED99" s="29"/>
      <c r="EE99" s="140"/>
      <c r="EF99" s="140"/>
      <c r="EG99" s="141"/>
      <c r="EH99" s="137"/>
      <c r="EI99" s="29"/>
      <c r="EJ99" s="29"/>
      <c r="EK99" s="29"/>
      <c r="EL99" s="29"/>
      <c r="EM99" s="29"/>
      <c r="EN99" s="29"/>
      <c r="EO99" s="29"/>
      <c r="EP99" s="29"/>
      <c r="EQ99" s="29"/>
      <c r="ER99" s="29"/>
      <c r="ES99" s="29"/>
      <c r="ET99" s="29"/>
      <c r="EU99" s="29"/>
      <c r="EV99" s="140"/>
      <c r="EW99" s="140"/>
      <c r="EX99" s="144"/>
      <c r="EY99" s="137"/>
      <c r="EZ99" s="29"/>
      <c r="FA99" s="29"/>
      <c r="FB99" s="29"/>
      <c r="FC99" s="29"/>
      <c r="FD99" s="29"/>
      <c r="FE99" s="29"/>
      <c r="FF99" s="29"/>
      <c r="FG99" s="29"/>
      <c r="FH99" s="29"/>
      <c r="FI99" s="29"/>
      <c r="FJ99" s="29"/>
      <c r="FK99" s="29"/>
      <c r="FL99" s="29"/>
      <c r="FM99" s="140"/>
      <c r="FN99" s="140"/>
      <c r="FO99" s="141"/>
    </row>
    <row r="100" spans="1:171" x14ac:dyDescent="0.3">
      <c r="A100" s="137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140"/>
      <c r="P100" s="140"/>
      <c r="Q100" s="140"/>
      <c r="R100" s="141"/>
      <c r="S100" s="137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140"/>
      <c r="AH100" s="140"/>
      <c r="AI100" s="141"/>
      <c r="AJ100" s="137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140"/>
      <c r="AY100" s="140"/>
      <c r="AZ100" s="141"/>
      <c r="BA100" s="137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  <c r="BM100" s="29"/>
      <c r="BN100" s="29"/>
      <c r="BO100" s="140"/>
      <c r="BP100" s="140"/>
      <c r="BQ100" s="141"/>
      <c r="BR100" s="137"/>
      <c r="BS100" s="29"/>
      <c r="BT100" s="29"/>
      <c r="BU100" s="29"/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140"/>
      <c r="CG100" s="140"/>
      <c r="CH100" s="141"/>
      <c r="CI100" s="137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140"/>
      <c r="CX100" s="140"/>
      <c r="CY100" s="141"/>
      <c r="CZ100" s="137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  <c r="DM100" s="29"/>
      <c r="DN100" s="140"/>
      <c r="DO100" s="140"/>
      <c r="DP100" s="141"/>
      <c r="DQ100" s="137"/>
      <c r="DR100" s="29"/>
      <c r="DS100" s="29"/>
      <c r="DT100" s="29"/>
      <c r="DU100" s="29"/>
      <c r="DV100" s="29"/>
      <c r="DW100" s="29"/>
      <c r="DX100" s="29"/>
      <c r="DY100" s="29"/>
      <c r="DZ100" s="29"/>
      <c r="EA100" s="29"/>
      <c r="EB100" s="29"/>
      <c r="EC100" s="29"/>
      <c r="ED100" s="29"/>
      <c r="EE100" s="140"/>
      <c r="EF100" s="140"/>
      <c r="EG100" s="141"/>
      <c r="EH100" s="137"/>
      <c r="EI100" s="29"/>
      <c r="EJ100" s="29"/>
      <c r="EK100" s="29"/>
      <c r="EL100" s="29"/>
      <c r="EM100" s="29"/>
      <c r="EN100" s="29"/>
      <c r="EO100" s="29"/>
      <c r="EP100" s="29"/>
      <c r="EQ100" s="29"/>
      <c r="ER100" s="29"/>
      <c r="ES100" s="29"/>
      <c r="ET100" s="29"/>
      <c r="EU100" s="29"/>
      <c r="EV100" s="140"/>
      <c r="EW100" s="140"/>
      <c r="EX100" s="144"/>
      <c r="EY100" s="137"/>
      <c r="EZ100" s="29"/>
      <c r="FA100" s="29"/>
      <c r="FB100" s="29"/>
      <c r="FC100" s="29"/>
      <c r="FD100" s="29"/>
      <c r="FE100" s="29"/>
      <c r="FF100" s="29"/>
      <c r="FG100" s="29"/>
      <c r="FH100" s="29"/>
      <c r="FI100" s="29"/>
      <c r="FJ100" s="29"/>
      <c r="FK100" s="29"/>
      <c r="FL100" s="29"/>
      <c r="FM100" s="140"/>
      <c r="FN100" s="140"/>
      <c r="FO100" s="141"/>
    </row>
    <row r="101" spans="1:171" x14ac:dyDescent="0.3">
      <c r="A101" s="137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140"/>
      <c r="P101" s="140"/>
      <c r="Q101" s="140"/>
      <c r="R101" s="141"/>
      <c r="S101" s="137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140"/>
      <c r="AH101" s="140"/>
      <c r="AI101" s="141"/>
      <c r="AJ101" s="137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140"/>
      <c r="AY101" s="140"/>
      <c r="AZ101" s="141"/>
      <c r="BA101" s="137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  <c r="BM101" s="29"/>
      <c r="BN101" s="29"/>
      <c r="BO101" s="140"/>
      <c r="BP101" s="140"/>
      <c r="BQ101" s="141"/>
      <c r="BR101" s="137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140"/>
      <c r="CG101" s="140"/>
      <c r="CH101" s="141"/>
      <c r="CI101" s="137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140"/>
      <c r="CX101" s="140"/>
      <c r="CY101" s="141"/>
      <c r="CZ101" s="137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  <c r="DM101" s="29"/>
      <c r="DN101" s="140"/>
      <c r="DO101" s="140"/>
      <c r="DP101" s="141"/>
      <c r="DQ101" s="137"/>
      <c r="DR101" s="29"/>
      <c r="DS101" s="29"/>
      <c r="DT101" s="29"/>
      <c r="DU101" s="29"/>
      <c r="DV101" s="29"/>
      <c r="DW101" s="29"/>
      <c r="DX101" s="29"/>
      <c r="DY101" s="29"/>
      <c r="DZ101" s="29"/>
      <c r="EA101" s="29"/>
      <c r="EB101" s="29"/>
      <c r="EC101" s="29"/>
      <c r="ED101" s="29"/>
      <c r="EE101" s="140"/>
      <c r="EF101" s="140"/>
      <c r="EG101" s="141"/>
      <c r="EH101" s="137"/>
      <c r="EI101" s="29"/>
      <c r="EJ101" s="29"/>
      <c r="EK101" s="29"/>
      <c r="EL101" s="29"/>
      <c r="EM101" s="29"/>
      <c r="EN101" s="29"/>
      <c r="EO101" s="29"/>
      <c r="EP101" s="29"/>
      <c r="EQ101" s="29"/>
      <c r="ER101" s="29"/>
      <c r="ES101" s="29"/>
      <c r="ET101" s="29"/>
      <c r="EU101" s="29"/>
      <c r="EV101" s="140"/>
      <c r="EW101" s="140"/>
      <c r="EX101" s="144"/>
      <c r="EY101" s="137"/>
      <c r="EZ101" s="29"/>
      <c r="FA101" s="29"/>
      <c r="FB101" s="29"/>
      <c r="FC101" s="29"/>
      <c r="FD101" s="29"/>
      <c r="FE101" s="29"/>
      <c r="FF101" s="29"/>
      <c r="FG101" s="29"/>
      <c r="FH101" s="29"/>
      <c r="FI101" s="29"/>
      <c r="FJ101" s="29"/>
      <c r="FK101" s="29"/>
      <c r="FL101" s="29"/>
      <c r="FM101" s="140"/>
      <c r="FN101" s="140"/>
      <c r="FO101" s="141"/>
    </row>
    <row r="102" spans="1:171" x14ac:dyDescent="0.3">
      <c r="A102" s="137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140"/>
      <c r="P102" s="140"/>
      <c r="Q102" s="140"/>
      <c r="R102" s="141"/>
      <c r="S102" s="137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140"/>
      <c r="AH102" s="140"/>
      <c r="AI102" s="141"/>
      <c r="AJ102" s="137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140"/>
      <c r="AY102" s="140"/>
      <c r="AZ102" s="141"/>
      <c r="BA102" s="137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  <c r="BM102" s="29"/>
      <c r="BN102" s="29"/>
      <c r="BO102" s="140"/>
      <c r="BP102" s="140"/>
      <c r="BQ102" s="141"/>
      <c r="BR102" s="137"/>
      <c r="BS102" s="29"/>
      <c r="BT102" s="29"/>
      <c r="BU102" s="29"/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140"/>
      <c r="CG102" s="140"/>
      <c r="CH102" s="141"/>
      <c r="CI102" s="137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140"/>
      <c r="CX102" s="140"/>
      <c r="CY102" s="141"/>
      <c r="CZ102" s="137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  <c r="DM102" s="29"/>
      <c r="DN102" s="140"/>
      <c r="DO102" s="140"/>
      <c r="DP102" s="141"/>
      <c r="DQ102" s="137"/>
      <c r="DR102" s="29"/>
      <c r="DS102" s="29"/>
      <c r="DT102" s="29"/>
      <c r="DU102" s="29"/>
      <c r="DV102" s="29"/>
      <c r="DW102" s="29"/>
      <c r="DX102" s="29"/>
      <c r="DY102" s="29"/>
      <c r="DZ102" s="29"/>
      <c r="EA102" s="29"/>
      <c r="EB102" s="29"/>
      <c r="EC102" s="29"/>
      <c r="ED102" s="29"/>
      <c r="EE102" s="140"/>
      <c r="EF102" s="140"/>
      <c r="EG102" s="141"/>
      <c r="EH102" s="137"/>
      <c r="EI102" s="29"/>
      <c r="EJ102" s="29"/>
      <c r="EK102" s="29"/>
      <c r="EL102" s="29"/>
      <c r="EM102" s="29"/>
      <c r="EN102" s="29"/>
      <c r="EO102" s="29"/>
      <c r="EP102" s="29"/>
      <c r="EQ102" s="29"/>
      <c r="ER102" s="29"/>
      <c r="ES102" s="29"/>
      <c r="ET102" s="29"/>
      <c r="EU102" s="29"/>
      <c r="EV102" s="140"/>
      <c r="EW102" s="140"/>
      <c r="EX102" s="144"/>
      <c r="EY102" s="137"/>
      <c r="EZ102" s="29"/>
      <c r="FA102" s="29"/>
      <c r="FB102" s="29"/>
      <c r="FC102" s="29"/>
      <c r="FD102" s="29"/>
      <c r="FE102" s="29"/>
      <c r="FF102" s="29"/>
      <c r="FG102" s="29"/>
      <c r="FH102" s="29"/>
      <c r="FI102" s="29"/>
      <c r="FJ102" s="29"/>
      <c r="FK102" s="29"/>
      <c r="FL102" s="29"/>
      <c r="FM102" s="140"/>
      <c r="FN102" s="140"/>
      <c r="FO102" s="141"/>
    </row>
    <row r="103" spans="1:171" x14ac:dyDescent="0.3">
      <c r="A103" s="137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140"/>
      <c r="P103" s="140"/>
      <c r="Q103" s="140"/>
      <c r="R103" s="141"/>
      <c r="S103" s="137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140"/>
      <c r="AH103" s="140"/>
      <c r="AI103" s="141"/>
      <c r="AJ103" s="137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140"/>
      <c r="AY103" s="140"/>
      <c r="AZ103" s="141"/>
      <c r="BA103" s="137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  <c r="BM103" s="29"/>
      <c r="BN103" s="29"/>
      <c r="BO103" s="140"/>
      <c r="BP103" s="140"/>
      <c r="BQ103" s="141"/>
      <c r="BR103" s="137"/>
      <c r="BS103" s="29"/>
      <c r="BT103" s="29"/>
      <c r="BU103" s="29"/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140"/>
      <c r="CG103" s="140"/>
      <c r="CH103" s="141"/>
      <c r="CI103" s="137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140"/>
      <c r="CX103" s="140"/>
      <c r="CY103" s="141"/>
      <c r="CZ103" s="137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  <c r="DM103" s="29"/>
      <c r="DN103" s="140"/>
      <c r="DO103" s="140"/>
      <c r="DP103" s="141"/>
      <c r="DQ103" s="137"/>
      <c r="DR103" s="29"/>
      <c r="DS103" s="29"/>
      <c r="DT103" s="29"/>
      <c r="DU103" s="29"/>
      <c r="DV103" s="29"/>
      <c r="DW103" s="29"/>
      <c r="DX103" s="29"/>
      <c r="DY103" s="29"/>
      <c r="DZ103" s="29"/>
      <c r="EA103" s="29"/>
      <c r="EB103" s="29"/>
      <c r="EC103" s="29"/>
      <c r="ED103" s="29"/>
      <c r="EE103" s="140"/>
      <c r="EF103" s="140"/>
      <c r="EG103" s="141"/>
      <c r="EH103" s="137"/>
      <c r="EI103" s="29"/>
      <c r="EJ103" s="29"/>
      <c r="EK103" s="29"/>
      <c r="EL103" s="29"/>
      <c r="EM103" s="29"/>
      <c r="EN103" s="29"/>
      <c r="EO103" s="29"/>
      <c r="EP103" s="29"/>
      <c r="EQ103" s="29"/>
      <c r="ER103" s="29"/>
      <c r="ES103" s="29"/>
      <c r="ET103" s="29"/>
      <c r="EU103" s="29"/>
      <c r="EV103" s="140"/>
      <c r="EW103" s="140"/>
      <c r="EX103" s="144"/>
      <c r="EY103" s="137"/>
      <c r="EZ103" s="29"/>
      <c r="FA103" s="29"/>
      <c r="FB103" s="29"/>
      <c r="FC103" s="29"/>
      <c r="FD103" s="29"/>
      <c r="FE103" s="29"/>
      <c r="FF103" s="29"/>
      <c r="FG103" s="29"/>
      <c r="FH103" s="29"/>
      <c r="FI103" s="29"/>
      <c r="FJ103" s="29"/>
      <c r="FK103" s="29"/>
      <c r="FL103" s="29"/>
      <c r="FM103" s="140"/>
      <c r="FN103" s="140"/>
      <c r="FO103" s="141"/>
    </row>
    <row r="104" spans="1:171" x14ac:dyDescent="0.3">
      <c r="A104" s="137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140"/>
      <c r="P104" s="140"/>
      <c r="Q104" s="140"/>
      <c r="R104" s="141"/>
      <c r="S104" s="137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140"/>
      <c r="AH104" s="140"/>
      <c r="AI104" s="141"/>
      <c r="AJ104" s="137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140"/>
      <c r="AY104" s="140"/>
      <c r="AZ104" s="141"/>
      <c r="BA104" s="137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  <c r="BM104" s="29"/>
      <c r="BN104" s="29"/>
      <c r="BO104" s="140"/>
      <c r="BP104" s="140"/>
      <c r="BQ104" s="141"/>
      <c r="BR104" s="137"/>
      <c r="BS104" s="29"/>
      <c r="BT104" s="29"/>
      <c r="BU104" s="29"/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140"/>
      <c r="CG104" s="140"/>
      <c r="CH104" s="141"/>
      <c r="CI104" s="137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140"/>
      <c r="CX104" s="140"/>
      <c r="CY104" s="141"/>
      <c r="CZ104" s="137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  <c r="DM104" s="29"/>
      <c r="DN104" s="140"/>
      <c r="DO104" s="140"/>
      <c r="DP104" s="141"/>
      <c r="DQ104" s="137"/>
      <c r="DR104" s="29"/>
      <c r="DS104" s="29"/>
      <c r="DT104" s="29"/>
      <c r="DU104" s="29"/>
      <c r="DV104" s="29"/>
      <c r="DW104" s="29"/>
      <c r="DX104" s="29"/>
      <c r="DY104" s="29"/>
      <c r="DZ104" s="29"/>
      <c r="EA104" s="29"/>
      <c r="EB104" s="29"/>
      <c r="EC104" s="29"/>
      <c r="ED104" s="29"/>
      <c r="EE104" s="140"/>
      <c r="EF104" s="140"/>
      <c r="EG104" s="141"/>
      <c r="EH104" s="137"/>
      <c r="EI104" s="29"/>
      <c r="EJ104" s="29"/>
      <c r="EK104" s="29"/>
      <c r="EL104" s="29"/>
      <c r="EM104" s="29"/>
      <c r="EN104" s="29"/>
      <c r="EO104" s="29"/>
      <c r="EP104" s="29"/>
      <c r="EQ104" s="29"/>
      <c r="ER104" s="29"/>
      <c r="ES104" s="29"/>
      <c r="ET104" s="29"/>
      <c r="EU104" s="29"/>
      <c r="EV104" s="140"/>
      <c r="EW104" s="140"/>
      <c r="EX104" s="144"/>
      <c r="EY104" s="137"/>
      <c r="EZ104" s="29"/>
      <c r="FA104" s="29"/>
      <c r="FB104" s="29"/>
      <c r="FC104" s="29"/>
      <c r="FD104" s="29"/>
      <c r="FE104" s="29"/>
      <c r="FF104" s="29"/>
      <c r="FG104" s="29"/>
      <c r="FH104" s="29"/>
      <c r="FI104" s="29"/>
      <c r="FJ104" s="29"/>
      <c r="FK104" s="29"/>
      <c r="FL104" s="29"/>
      <c r="FM104" s="140"/>
      <c r="FN104" s="140"/>
      <c r="FO104" s="141"/>
    </row>
    <row r="105" spans="1:171" x14ac:dyDescent="0.3">
      <c r="A105" s="137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140"/>
      <c r="P105" s="140"/>
      <c r="Q105" s="140"/>
      <c r="R105" s="141"/>
      <c r="S105" s="137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140"/>
      <c r="AH105" s="140"/>
      <c r="AI105" s="141"/>
      <c r="AJ105" s="137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140"/>
      <c r="AY105" s="140"/>
      <c r="AZ105" s="141"/>
      <c r="BA105" s="137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29"/>
      <c r="BM105" s="29"/>
      <c r="BN105" s="29"/>
      <c r="BO105" s="140"/>
      <c r="BP105" s="140"/>
      <c r="BQ105" s="141"/>
      <c r="BR105" s="137"/>
      <c r="BS105" s="29"/>
      <c r="BT105" s="29"/>
      <c r="BU105" s="29"/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140"/>
      <c r="CG105" s="140"/>
      <c r="CH105" s="141"/>
      <c r="CI105" s="137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140"/>
      <c r="CX105" s="140"/>
      <c r="CY105" s="141"/>
      <c r="CZ105" s="137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  <c r="DM105" s="29"/>
      <c r="DN105" s="140"/>
      <c r="DO105" s="140"/>
      <c r="DP105" s="141"/>
      <c r="DQ105" s="137"/>
      <c r="DR105" s="29"/>
      <c r="DS105" s="29"/>
      <c r="DT105" s="29"/>
      <c r="DU105" s="29"/>
      <c r="DV105" s="29"/>
      <c r="DW105" s="29"/>
      <c r="DX105" s="29"/>
      <c r="DY105" s="29"/>
      <c r="DZ105" s="29"/>
      <c r="EA105" s="29"/>
      <c r="EB105" s="29"/>
      <c r="EC105" s="29"/>
      <c r="ED105" s="29"/>
      <c r="EE105" s="140"/>
      <c r="EF105" s="140"/>
      <c r="EG105" s="141"/>
      <c r="EH105" s="137"/>
      <c r="EI105" s="29"/>
      <c r="EJ105" s="29"/>
      <c r="EK105" s="29"/>
      <c r="EL105" s="29"/>
      <c r="EM105" s="29"/>
      <c r="EN105" s="29"/>
      <c r="EO105" s="29"/>
      <c r="EP105" s="29"/>
      <c r="EQ105" s="29"/>
      <c r="ER105" s="29"/>
      <c r="ES105" s="29"/>
      <c r="ET105" s="29"/>
      <c r="EU105" s="29"/>
      <c r="EV105" s="140"/>
      <c r="EW105" s="140"/>
      <c r="EX105" s="144"/>
      <c r="EY105" s="137"/>
      <c r="EZ105" s="29"/>
      <c r="FA105" s="29"/>
      <c r="FB105" s="29"/>
      <c r="FC105" s="29"/>
      <c r="FD105" s="29"/>
      <c r="FE105" s="29"/>
      <c r="FF105" s="29"/>
      <c r="FG105" s="29"/>
      <c r="FH105" s="29"/>
      <c r="FI105" s="29"/>
      <c r="FJ105" s="29"/>
      <c r="FK105" s="29"/>
      <c r="FL105" s="29"/>
      <c r="FM105" s="140"/>
      <c r="FN105" s="140"/>
      <c r="FO105" s="141"/>
    </row>
    <row r="106" spans="1:171" x14ac:dyDescent="0.3">
      <c r="A106" s="137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140"/>
      <c r="P106" s="140"/>
      <c r="Q106" s="140"/>
      <c r="R106" s="141"/>
      <c r="S106" s="137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140"/>
      <c r="AH106" s="140"/>
      <c r="AI106" s="141"/>
      <c r="AJ106" s="137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140"/>
      <c r="AY106" s="140"/>
      <c r="AZ106" s="141"/>
      <c r="BA106" s="137"/>
      <c r="BB106" s="29"/>
      <c r="BC106" s="29"/>
      <c r="BD106" s="29"/>
      <c r="BE106" s="29"/>
      <c r="BF106" s="29"/>
      <c r="BG106" s="29"/>
      <c r="BH106" s="29"/>
      <c r="BI106" s="29"/>
      <c r="BJ106" s="29"/>
      <c r="BK106" s="29"/>
      <c r="BL106" s="29"/>
      <c r="BM106" s="29"/>
      <c r="BN106" s="29"/>
      <c r="BO106" s="140"/>
      <c r="BP106" s="140"/>
      <c r="BQ106" s="141"/>
      <c r="BR106" s="137"/>
      <c r="BS106" s="29"/>
      <c r="BT106" s="29"/>
      <c r="BU106" s="29"/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140"/>
      <c r="CG106" s="140"/>
      <c r="CH106" s="141"/>
      <c r="CI106" s="137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140"/>
      <c r="CX106" s="140"/>
      <c r="CY106" s="141"/>
      <c r="CZ106" s="137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  <c r="DL106" s="29"/>
      <c r="DM106" s="29"/>
      <c r="DN106" s="140"/>
      <c r="DO106" s="140"/>
      <c r="DP106" s="141"/>
      <c r="DQ106" s="137"/>
      <c r="DR106" s="29"/>
      <c r="DS106" s="29"/>
      <c r="DT106" s="29"/>
      <c r="DU106" s="29"/>
      <c r="DV106" s="29"/>
      <c r="DW106" s="29"/>
      <c r="DX106" s="29"/>
      <c r="DY106" s="29"/>
      <c r="DZ106" s="29"/>
      <c r="EA106" s="29"/>
      <c r="EB106" s="29"/>
      <c r="EC106" s="29"/>
      <c r="ED106" s="29"/>
      <c r="EE106" s="140"/>
      <c r="EF106" s="140"/>
      <c r="EG106" s="141"/>
      <c r="EH106" s="137"/>
      <c r="EI106" s="29"/>
      <c r="EJ106" s="29"/>
      <c r="EK106" s="29"/>
      <c r="EL106" s="29"/>
      <c r="EM106" s="29"/>
      <c r="EN106" s="29"/>
      <c r="EO106" s="29"/>
      <c r="EP106" s="29"/>
      <c r="EQ106" s="29"/>
      <c r="ER106" s="29"/>
      <c r="ES106" s="29"/>
      <c r="ET106" s="29"/>
      <c r="EU106" s="29"/>
      <c r="EV106" s="140"/>
      <c r="EW106" s="140"/>
      <c r="EX106" s="144"/>
      <c r="EY106" s="137"/>
      <c r="EZ106" s="29"/>
      <c r="FA106" s="29"/>
      <c r="FB106" s="29"/>
      <c r="FC106" s="29"/>
      <c r="FD106" s="29"/>
      <c r="FE106" s="29"/>
      <c r="FF106" s="29"/>
      <c r="FG106" s="29"/>
      <c r="FH106" s="29"/>
      <c r="FI106" s="29"/>
      <c r="FJ106" s="29"/>
      <c r="FK106" s="29"/>
      <c r="FL106" s="29"/>
      <c r="FM106" s="140"/>
      <c r="FN106" s="140"/>
      <c r="FO106" s="141"/>
    </row>
    <row r="107" spans="1:171" x14ac:dyDescent="0.3">
      <c r="A107" s="137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140"/>
      <c r="P107" s="140"/>
      <c r="Q107" s="140"/>
      <c r="R107" s="141"/>
      <c r="S107" s="137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140"/>
      <c r="AH107" s="140"/>
      <c r="AI107" s="141"/>
      <c r="AJ107" s="137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140"/>
      <c r="AY107" s="140"/>
      <c r="AZ107" s="141"/>
      <c r="BA107" s="137"/>
      <c r="BB107" s="29"/>
      <c r="BC107" s="29"/>
      <c r="BD107" s="29"/>
      <c r="BE107" s="29"/>
      <c r="BF107" s="29"/>
      <c r="BG107" s="29"/>
      <c r="BH107" s="29"/>
      <c r="BI107" s="29"/>
      <c r="BJ107" s="29"/>
      <c r="BK107" s="29"/>
      <c r="BL107" s="29"/>
      <c r="BM107" s="29"/>
      <c r="BN107" s="29"/>
      <c r="BO107" s="140"/>
      <c r="BP107" s="140"/>
      <c r="BQ107" s="141"/>
      <c r="BR107" s="137"/>
      <c r="BS107" s="29"/>
      <c r="BT107" s="29"/>
      <c r="BU107" s="29"/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140"/>
      <c r="CG107" s="140"/>
      <c r="CH107" s="141"/>
      <c r="CI107" s="137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140"/>
      <c r="CX107" s="140"/>
      <c r="CY107" s="141"/>
      <c r="CZ107" s="137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  <c r="DL107" s="29"/>
      <c r="DM107" s="29"/>
      <c r="DN107" s="140"/>
      <c r="DO107" s="140"/>
      <c r="DP107" s="141"/>
      <c r="DQ107" s="137"/>
      <c r="DR107" s="29"/>
      <c r="DS107" s="29"/>
      <c r="DT107" s="29"/>
      <c r="DU107" s="29"/>
      <c r="DV107" s="29"/>
      <c r="DW107" s="29"/>
      <c r="DX107" s="29"/>
      <c r="DY107" s="29"/>
      <c r="DZ107" s="29"/>
      <c r="EA107" s="29"/>
      <c r="EB107" s="29"/>
      <c r="EC107" s="29"/>
      <c r="ED107" s="29"/>
      <c r="EE107" s="140"/>
      <c r="EF107" s="140"/>
      <c r="EG107" s="141"/>
      <c r="EH107" s="137"/>
      <c r="EI107" s="29"/>
      <c r="EJ107" s="29"/>
      <c r="EK107" s="29"/>
      <c r="EL107" s="29"/>
      <c r="EM107" s="29"/>
      <c r="EN107" s="29"/>
      <c r="EO107" s="29"/>
      <c r="EP107" s="29"/>
      <c r="EQ107" s="29"/>
      <c r="ER107" s="29"/>
      <c r="ES107" s="29"/>
      <c r="ET107" s="29"/>
      <c r="EU107" s="29"/>
      <c r="EV107" s="140"/>
      <c r="EW107" s="140"/>
      <c r="EX107" s="144"/>
      <c r="EY107" s="137"/>
      <c r="EZ107" s="29"/>
      <c r="FA107" s="29"/>
      <c r="FB107" s="29"/>
      <c r="FC107" s="29"/>
      <c r="FD107" s="29"/>
      <c r="FE107" s="29"/>
      <c r="FF107" s="29"/>
      <c r="FG107" s="29"/>
      <c r="FH107" s="29"/>
      <c r="FI107" s="29"/>
      <c r="FJ107" s="29"/>
      <c r="FK107" s="29"/>
      <c r="FL107" s="29"/>
      <c r="FM107" s="140"/>
      <c r="FN107" s="140"/>
      <c r="FO107" s="141"/>
    </row>
    <row r="108" spans="1:171" x14ac:dyDescent="0.3">
      <c r="A108" s="137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140"/>
      <c r="P108" s="140"/>
      <c r="Q108" s="140"/>
      <c r="R108" s="141"/>
      <c r="S108" s="137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140"/>
      <c r="AH108" s="140"/>
      <c r="AI108" s="141"/>
      <c r="AJ108" s="137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140"/>
      <c r="AY108" s="140"/>
      <c r="AZ108" s="141"/>
      <c r="BA108" s="137"/>
      <c r="BB108" s="29"/>
      <c r="BC108" s="29"/>
      <c r="BD108" s="29"/>
      <c r="BE108" s="29"/>
      <c r="BF108" s="29"/>
      <c r="BG108" s="29"/>
      <c r="BH108" s="29"/>
      <c r="BI108" s="29"/>
      <c r="BJ108" s="29"/>
      <c r="BK108" s="29"/>
      <c r="BL108" s="29"/>
      <c r="BM108" s="29"/>
      <c r="BN108" s="29"/>
      <c r="BO108" s="140"/>
      <c r="BP108" s="140"/>
      <c r="BQ108" s="141"/>
      <c r="BR108" s="137"/>
      <c r="BS108" s="29"/>
      <c r="BT108" s="29"/>
      <c r="BU108" s="29"/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140"/>
      <c r="CG108" s="140"/>
      <c r="CH108" s="141"/>
      <c r="CI108" s="137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140"/>
      <c r="CX108" s="140"/>
      <c r="CY108" s="141"/>
      <c r="CZ108" s="137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  <c r="DM108" s="29"/>
      <c r="DN108" s="140"/>
      <c r="DO108" s="140"/>
      <c r="DP108" s="141"/>
      <c r="DQ108" s="137"/>
      <c r="DR108" s="29"/>
      <c r="DS108" s="29"/>
      <c r="DT108" s="29"/>
      <c r="DU108" s="29"/>
      <c r="DV108" s="29"/>
      <c r="DW108" s="29"/>
      <c r="DX108" s="29"/>
      <c r="DY108" s="29"/>
      <c r="DZ108" s="29"/>
      <c r="EA108" s="29"/>
      <c r="EB108" s="29"/>
      <c r="EC108" s="29"/>
      <c r="ED108" s="29"/>
      <c r="EE108" s="140"/>
      <c r="EF108" s="140"/>
      <c r="EG108" s="141"/>
      <c r="EH108" s="137"/>
      <c r="EI108" s="29"/>
      <c r="EJ108" s="29"/>
      <c r="EK108" s="29"/>
      <c r="EL108" s="29"/>
      <c r="EM108" s="29"/>
      <c r="EN108" s="29"/>
      <c r="EO108" s="29"/>
      <c r="EP108" s="29"/>
      <c r="EQ108" s="29"/>
      <c r="ER108" s="29"/>
      <c r="ES108" s="29"/>
      <c r="ET108" s="29"/>
      <c r="EU108" s="29"/>
      <c r="EV108" s="140"/>
      <c r="EW108" s="140"/>
      <c r="EX108" s="144"/>
      <c r="EY108" s="137"/>
      <c r="EZ108" s="29"/>
      <c r="FA108" s="29"/>
      <c r="FB108" s="29"/>
      <c r="FC108" s="29"/>
      <c r="FD108" s="29"/>
      <c r="FE108" s="29"/>
      <c r="FF108" s="29"/>
      <c r="FG108" s="29"/>
      <c r="FH108" s="29"/>
      <c r="FI108" s="29"/>
      <c r="FJ108" s="29"/>
      <c r="FK108" s="29"/>
      <c r="FL108" s="29"/>
      <c r="FM108" s="140"/>
      <c r="FN108" s="140"/>
      <c r="FO108" s="141"/>
    </row>
    <row r="109" spans="1:171" x14ac:dyDescent="0.3">
      <c r="A109" s="137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140"/>
      <c r="P109" s="140"/>
      <c r="Q109" s="140"/>
      <c r="R109" s="141"/>
      <c r="S109" s="137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140"/>
      <c r="AH109" s="140"/>
      <c r="AI109" s="141"/>
      <c r="AJ109" s="137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140"/>
      <c r="AY109" s="140"/>
      <c r="AZ109" s="141"/>
      <c r="BA109" s="137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  <c r="BM109" s="29"/>
      <c r="BN109" s="29"/>
      <c r="BO109" s="140"/>
      <c r="BP109" s="140"/>
      <c r="BQ109" s="141"/>
      <c r="BR109" s="137"/>
      <c r="BS109" s="29"/>
      <c r="BT109" s="29"/>
      <c r="BU109" s="29"/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140"/>
      <c r="CG109" s="140"/>
      <c r="CH109" s="141"/>
      <c r="CI109" s="137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140"/>
      <c r="CX109" s="140"/>
      <c r="CY109" s="141"/>
      <c r="CZ109" s="137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  <c r="DM109" s="29"/>
      <c r="DN109" s="140"/>
      <c r="DO109" s="140"/>
      <c r="DP109" s="141"/>
      <c r="DQ109" s="137"/>
      <c r="DR109" s="29"/>
      <c r="DS109" s="29"/>
      <c r="DT109" s="29"/>
      <c r="DU109" s="29"/>
      <c r="DV109" s="29"/>
      <c r="DW109" s="29"/>
      <c r="DX109" s="29"/>
      <c r="DY109" s="29"/>
      <c r="DZ109" s="29"/>
      <c r="EA109" s="29"/>
      <c r="EB109" s="29"/>
      <c r="EC109" s="29"/>
      <c r="ED109" s="29"/>
      <c r="EE109" s="140"/>
      <c r="EF109" s="140"/>
      <c r="EG109" s="141"/>
      <c r="EH109" s="137"/>
      <c r="EI109" s="29"/>
      <c r="EJ109" s="29"/>
      <c r="EK109" s="29"/>
      <c r="EL109" s="29"/>
      <c r="EM109" s="29"/>
      <c r="EN109" s="29"/>
      <c r="EO109" s="29"/>
      <c r="EP109" s="29"/>
      <c r="EQ109" s="29"/>
      <c r="ER109" s="29"/>
      <c r="ES109" s="29"/>
      <c r="ET109" s="29"/>
      <c r="EU109" s="29"/>
      <c r="EV109" s="140"/>
      <c r="EW109" s="140"/>
      <c r="EX109" s="144"/>
      <c r="EY109" s="137"/>
      <c r="EZ109" s="29"/>
      <c r="FA109" s="29"/>
      <c r="FB109" s="29"/>
      <c r="FC109" s="29"/>
      <c r="FD109" s="29"/>
      <c r="FE109" s="29"/>
      <c r="FF109" s="29"/>
      <c r="FG109" s="29"/>
      <c r="FH109" s="29"/>
      <c r="FI109" s="29"/>
      <c r="FJ109" s="29"/>
      <c r="FK109" s="29"/>
      <c r="FL109" s="29"/>
      <c r="FM109" s="140"/>
      <c r="FN109" s="140"/>
      <c r="FO109" s="141"/>
    </row>
    <row r="110" spans="1:171" x14ac:dyDescent="0.3">
      <c r="A110" s="137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140"/>
      <c r="P110" s="140"/>
      <c r="Q110" s="140"/>
      <c r="R110" s="141"/>
      <c r="S110" s="137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140"/>
      <c r="AH110" s="140"/>
      <c r="AI110" s="141"/>
      <c r="AJ110" s="137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140"/>
      <c r="AY110" s="140"/>
      <c r="AZ110" s="141"/>
      <c r="BA110" s="137"/>
      <c r="BB110" s="29"/>
      <c r="BC110" s="29"/>
      <c r="BD110" s="29"/>
      <c r="BE110" s="29"/>
      <c r="BF110" s="29"/>
      <c r="BG110" s="29"/>
      <c r="BH110" s="29"/>
      <c r="BI110" s="29"/>
      <c r="BJ110" s="29"/>
      <c r="BK110" s="29"/>
      <c r="BL110" s="29"/>
      <c r="BM110" s="29"/>
      <c r="BN110" s="29"/>
      <c r="BO110" s="140"/>
      <c r="BP110" s="140"/>
      <c r="BQ110" s="141"/>
      <c r="BR110" s="137"/>
      <c r="BS110" s="29"/>
      <c r="BT110" s="29"/>
      <c r="BU110" s="29"/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140"/>
      <c r="CG110" s="140"/>
      <c r="CH110" s="141"/>
      <c r="CI110" s="137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140"/>
      <c r="CX110" s="140"/>
      <c r="CY110" s="141"/>
      <c r="CZ110" s="137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  <c r="DL110" s="29"/>
      <c r="DM110" s="29"/>
      <c r="DN110" s="140"/>
      <c r="DO110" s="140"/>
      <c r="DP110" s="141"/>
      <c r="DQ110" s="137"/>
      <c r="DR110" s="29"/>
      <c r="DS110" s="29"/>
      <c r="DT110" s="29"/>
      <c r="DU110" s="29"/>
      <c r="DV110" s="29"/>
      <c r="DW110" s="29"/>
      <c r="DX110" s="29"/>
      <c r="DY110" s="29"/>
      <c r="DZ110" s="29"/>
      <c r="EA110" s="29"/>
      <c r="EB110" s="29"/>
      <c r="EC110" s="29"/>
      <c r="ED110" s="29"/>
      <c r="EE110" s="140"/>
      <c r="EF110" s="140"/>
      <c r="EG110" s="141"/>
      <c r="EH110" s="137"/>
      <c r="EI110" s="29"/>
      <c r="EJ110" s="29"/>
      <c r="EK110" s="29"/>
      <c r="EL110" s="29"/>
      <c r="EM110" s="29"/>
      <c r="EN110" s="29"/>
      <c r="EO110" s="29"/>
      <c r="EP110" s="29"/>
      <c r="EQ110" s="29"/>
      <c r="ER110" s="29"/>
      <c r="ES110" s="29"/>
      <c r="ET110" s="29"/>
      <c r="EU110" s="29"/>
      <c r="EV110" s="140"/>
      <c r="EW110" s="140"/>
      <c r="EX110" s="144"/>
      <c r="EY110" s="137"/>
      <c r="EZ110" s="29"/>
      <c r="FA110" s="29"/>
      <c r="FB110" s="29"/>
      <c r="FC110" s="29"/>
      <c r="FD110" s="29"/>
      <c r="FE110" s="29"/>
      <c r="FF110" s="29"/>
      <c r="FG110" s="29"/>
      <c r="FH110" s="29"/>
      <c r="FI110" s="29"/>
      <c r="FJ110" s="29"/>
      <c r="FK110" s="29"/>
      <c r="FL110" s="29"/>
      <c r="FM110" s="140"/>
      <c r="FN110" s="140"/>
      <c r="FO110" s="141"/>
    </row>
    <row r="111" spans="1:171" x14ac:dyDescent="0.3">
      <c r="A111" s="137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140"/>
      <c r="P111" s="140"/>
      <c r="Q111" s="140"/>
      <c r="R111" s="141"/>
      <c r="S111" s="137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140"/>
      <c r="AH111" s="140"/>
      <c r="AI111" s="141"/>
      <c r="AJ111" s="137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140"/>
      <c r="AY111" s="140"/>
      <c r="AZ111" s="141"/>
      <c r="BA111" s="137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  <c r="BM111" s="29"/>
      <c r="BN111" s="29"/>
      <c r="BO111" s="140"/>
      <c r="BP111" s="140"/>
      <c r="BQ111" s="141"/>
      <c r="BR111" s="137"/>
      <c r="BS111" s="29"/>
      <c r="BT111" s="29"/>
      <c r="BU111" s="29"/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140"/>
      <c r="CG111" s="140"/>
      <c r="CH111" s="141"/>
      <c r="CI111" s="137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140"/>
      <c r="CX111" s="140"/>
      <c r="CY111" s="141"/>
      <c r="CZ111" s="137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  <c r="DM111" s="29"/>
      <c r="DN111" s="140"/>
      <c r="DO111" s="140"/>
      <c r="DP111" s="141"/>
      <c r="DQ111" s="137"/>
      <c r="DR111" s="29"/>
      <c r="DS111" s="29"/>
      <c r="DT111" s="29"/>
      <c r="DU111" s="29"/>
      <c r="DV111" s="29"/>
      <c r="DW111" s="29"/>
      <c r="DX111" s="29"/>
      <c r="DY111" s="29"/>
      <c r="DZ111" s="29"/>
      <c r="EA111" s="29"/>
      <c r="EB111" s="29"/>
      <c r="EC111" s="29"/>
      <c r="ED111" s="29"/>
      <c r="EE111" s="140"/>
      <c r="EF111" s="140"/>
      <c r="EG111" s="141"/>
      <c r="EH111" s="137"/>
      <c r="EI111" s="29"/>
      <c r="EJ111" s="29"/>
      <c r="EK111" s="29"/>
      <c r="EL111" s="29"/>
      <c r="EM111" s="29"/>
      <c r="EN111" s="29"/>
      <c r="EO111" s="29"/>
      <c r="EP111" s="29"/>
      <c r="EQ111" s="29"/>
      <c r="ER111" s="29"/>
      <c r="ES111" s="29"/>
      <c r="ET111" s="29"/>
      <c r="EU111" s="29"/>
      <c r="EV111" s="140"/>
      <c r="EW111" s="140"/>
      <c r="EX111" s="144"/>
      <c r="EY111" s="137"/>
      <c r="EZ111" s="29"/>
      <c r="FA111" s="29"/>
      <c r="FB111" s="29"/>
      <c r="FC111" s="29"/>
      <c r="FD111" s="29"/>
      <c r="FE111" s="29"/>
      <c r="FF111" s="29"/>
      <c r="FG111" s="29"/>
      <c r="FH111" s="29"/>
      <c r="FI111" s="29"/>
      <c r="FJ111" s="29"/>
      <c r="FK111" s="29"/>
      <c r="FL111" s="29"/>
      <c r="FM111" s="140"/>
      <c r="FN111" s="140"/>
      <c r="FO111" s="141"/>
    </row>
    <row r="112" spans="1:171" x14ac:dyDescent="0.3">
      <c r="A112" s="137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140"/>
      <c r="P112" s="140"/>
      <c r="Q112" s="140"/>
      <c r="R112" s="141"/>
      <c r="S112" s="137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140"/>
      <c r="AH112" s="140"/>
      <c r="AI112" s="141"/>
      <c r="AJ112" s="137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140"/>
      <c r="AY112" s="140"/>
      <c r="AZ112" s="141"/>
      <c r="BA112" s="137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  <c r="BM112" s="29"/>
      <c r="BN112" s="29"/>
      <c r="BO112" s="140"/>
      <c r="BP112" s="140"/>
      <c r="BQ112" s="141"/>
      <c r="BR112" s="137"/>
      <c r="BS112" s="29"/>
      <c r="BT112" s="29"/>
      <c r="BU112" s="29"/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140"/>
      <c r="CG112" s="140"/>
      <c r="CH112" s="141"/>
      <c r="CI112" s="137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140"/>
      <c r="CX112" s="140"/>
      <c r="CY112" s="141"/>
      <c r="CZ112" s="137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  <c r="DL112" s="29"/>
      <c r="DM112" s="29"/>
      <c r="DN112" s="140"/>
      <c r="DO112" s="140"/>
      <c r="DP112" s="141"/>
      <c r="DQ112" s="137"/>
      <c r="DR112" s="29"/>
      <c r="DS112" s="29"/>
      <c r="DT112" s="29"/>
      <c r="DU112" s="29"/>
      <c r="DV112" s="29"/>
      <c r="DW112" s="29"/>
      <c r="DX112" s="29"/>
      <c r="DY112" s="29"/>
      <c r="DZ112" s="29"/>
      <c r="EA112" s="29"/>
      <c r="EB112" s="29"/>
      <c r="EC112" s="29"/>
      <c r="ED112" s="29"/>
      <c r="EE112" s="140"/>
      <c r="EF112" s="140"/>
      <c r="EG112" s="141"/>
      <c r="EH112" s="137"/>
      <c r="EI112" s="29"/>
      <c r="EJ112" s="29"/>
      <c r="EK112" s="29"/>
      <c r="EL112" s="29"/>
      <c r="EM112" s="29"/>
      <c r="EN112" s="29"/>
      <c r="EO112" s="29"/>
      <c r="EP112" s="29"/>
      <c r="EQ112" s="29"/>
      <c r="ER112" s="29"/>
      <c r="ES112" s="29"/>
      <c r="ET112" s="29"/>
      <c r="EU112" s="29"/>
      <c r="EV112" s="140"/>
      <c r="EW112" s="140"/>
      <c r="EX112" s="144"/>
      <c r="EY112" s="137"/>
      <c r="EZ112" s="29"/>
      <c r="FA112" s="29"/>
      <c r="FB112" s="29"/>
      <c r="FC112" s="29"/>
      <c r="FD112" s="29"/>
      <c r="FE112" s="29"/>
      <c r="FF112" s="29"/>
      <c r="FG112" s="29"/>
      <c r="FH112" s="29"/>
      <c r="FI112" s="29"/>
      <c r="FJ112" s="29"/>
      <c r="FK112" s="29"/>
      <c r="FL112" s="29"/>
      <c r="FM112" s="140"/>
      <c r="FN112" s="140"/>
      <c r="FO112" s="141"/>
    </row>
    <row r="113" spans="1:171" x14ac:dyDescent="0.3">
      <c r="A113" s="137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140"/>
      <c r="P113" s="140"/>
      <c r="Q113" s="140"/>
      <c r="R113" s="141"/>
      <c r="S113" s="137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140"/>
      <c r="AH113" s="140"/>
      <c r="AI113" s="141"/>
      <c r="AJ113" s="137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140"/>
      <c r="AY113" s="140"/>
      <c r="AZ113" s="141"/>
      <c r="BA113" s="137"/>
      <c r="BB113" s="29"/>
      <c r="BC113" s="29"/>
      <c r="BD113" s="29"/>
      <c r="BE113" s="29"/>
      <c r="BF113" s="29"/>
      <c r="BG113" s="29"/>
      <c r="BH113" s="29"/>
      <c r="BI113" s="29"/>
      <c r="BJ113" s="29"/>
      <c r="BK113" s="29"/>
      <c r="BL113" s="29"/>
      <c r="BM113" s="29"/>
      <c r="BN113" s="29"/>
      <c r="BO113" s="140"/>
      <c r="BP113" s="140"/>
      <c r="BQ113" s="141"/>
      <c r="BR113" s="137"/>
      <c r="BS113" s="29"/>
      <c r="BT113" s="29"/>
      <c r="BU113" s="29"/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140"/>
      <c r="CG113" s="140"/>
      <c r="CH113" s="141"/>
      <c r="CI113" s="137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140"/>
      <c r="CX113" s="140"/>
      <c r="CY113" s="141"/>
      <c r="CZ113" s="137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  <c r="DL113" s="29"/>
      <c r="DM113" s="29"/>
      <c r="DN113" s="140"/>
      <c r="DO113" s="140"/>
      <c r="DP113" s="141"/>
      <c r="DQ113" s="137"/>
      <c r="DR113" s="29"/>
      <c r="DS113" s="29"/>
      <c r="DT113" s="29"/>
      <c r="DU113" s="29"/>
      <c r="DV113" s="29"/>
      <c r="DW113" s="29"/>
      <c r="DX113" s="29"/>
      <c r="DY113" s="29"/>
      <c r="DZ113" s="29"/>
      <c r="EA113" s="29"/>
      <c r="EB113" s="29"/>
      <c r="EC113" s="29"/>
      <c r="ED113" s="29"/>
      <c r="EE113" s="140"/>
      <c r="EF113" s="140"/>
      <c r="EG113" s="141"/>
      <c r="EH113" s="137"/>
      <c r="EI113" s="29"/>
      <c r="EJ113" s="29"/>
      <c r="EK113" s="29"/>
      <c r="EL113" s="29"/>
      <c r="EM113" s="29"/>
      <c r="EN113" s="29"/>
      <c r="EO113" s="29"/>
      <c r="EP113" s="29"/>
      <c r="EQ113" s="29"/>
      <c r="ER113" s="29"/>
      <c r="ES113" s="29"/>
      <c r="ET113" s="29"/>
      <c r="EU113" s="29"/>
      <c r="EV113" s="140"/>
      <c r="EW113" s="140"/>
      <c r="EX113" s="144"/>
      <c r="EY113" s="137"/>
      <c r="EZ113" s="29"/>
      <c r="FA113" s="29"/>
      <c r="FB113" s="29"/>
      <c r="FC113" s="29"/>
      <c r="FD113" s="29"/>
      <c r="FE113" s="29"/>
      <c r="FF113" s="29"/>
      <c r="FG113" s="29"/>
      <c r="FH113" s="29"/>
      <c r="FI113" s="29"/>
      <c r="FJ113" s="29"/>
      <c r="FK113" s="29"/>
      <c r="FL113" s="29"/>
      <c r="FM113" s="140"/>
      <c r="FN113" s="140"/>
      <c r="FO113" s="141"/>
    </row>
    <row r="114" spans="1:171" x14ac:dyDescent="0.3">
      <c r="A114" s="137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140"/>
      <c r="P114" s="140"/>
      <c r="Q114" s="140"/>
      <c r="R114" s="141"/>
      <c r="S114" s="137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140"/>
      <c r="AH114" s="140"/>
      <c r="AI114" s="141"/>
      <c r="AJ114" s="137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140"/>
      <c r="AY114" s="140"/>
      <c r="AZ114" s="141"/>
      <c r="BA114" s="137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  <c r="BM114" s="29"/>
      <c r="BN114" s="29"/>
      <c r="BO114" s="140"/>
      <c r="BP114" s="140"/>
      <c r="BQ114" s="141"/>
      <c r="BR114" s="137"/>
      <c r="BS114" s="29"/>
      <c r="BT114" s="29"/>
      <c r="BU114" s="29"/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140"/>
      <c r="CG114" s="140"/>
      <c r="CH114" s="141"/>
      <c r="CI114" s="137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140"/>
      <c r="CX114" s="140"/>
      <c r="CY114" s="141"/>
      <c r="CZ114" s="137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  <c r="DL114" s="29"/>
      <c r="DM114" s="29"/>
      <c r="DN114" s="140"/>
      <c r="DO114" s="140"/>
      <c r="DP114" s="141"/>
      <c r="DQ114" s="137"/>
      <c r="DR114" s="29"/>
      <c r="DS114" s="29"/>
      <c r="DT114" s="29"/>
      <c r="DU114" s="29"/>
      <c r="DV114" s="29"/>
      <c r="DW114" s="29"/>
      <c r="DX114" s="29"/>
      <c r="DY114" s="29"/>
      <c r="DZ114" s="29"/>
      <c r="EA114" s="29"/>
      <c r="EB114" s="29"/>
      <c r="EC114" s="29"/>
      <c r="ED114" s="29"/>
      <c r="EE114" s="140"/>
      <c r="EF114" s="140"/>
      <c r="EG114" s="141"/>
      <c r="EH114" s="137"/>
      <c r="EI114" s="29"/>
      <c r="EJ114" s="29"/>
      <c r="EK114" s="29"/>
      <c r="EL114" s="29"/>
      <c r="EM114" s="29"/>
      <c r="EN114" s="29"/>
      <c r="EO114" s="29"/>
      <c r="EP114" s="29"/>
      <c r="EQ114" s="29"/>
      <c r="ER114" s="29"/>
      <c r="ES114" s="29"/>
      <c r="ET114" s="29"/>
      <c r="EU114" s="29"/>
      <c r="EV114" s="140"/>
      <c r="EW114" s="140"/>
      <c r="EX114" s="144"/>
      <c r="EY114" s="137"/>
      <c r="EZ114" s="29"/>
      <c r="FA114" s="29"/>
      <c r="FB114" s="29"/>
      <c r="FC114" s="29"/>
      <c r="FD114" s="29"/>
      <c r="FE114" s="29"/>
      <c r="FF114" s="29"/>
      <c r="FG114" s="29"/>
      <c r="FH114" s="29"/>
      <c r="FI114" s="29"/>
      <c r="FJ114" s="29"/>
      <c r="FK114" s="29"/>
      <c r="FL114" s="29"/>
      <c r="FM114" s="140"/>
      <c r="FN114" s="140"/>
      <c r="FO114" s="141"/>
    </row>
    <row r="115" spans="1:171" x14ac:dyDescent="0.3">
      <c r="A115" s="137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140"/>
      <c r="P115" s="140"/>
      <c r="Q115" s="140"/>
      <c r="R115" s="141"/>
      <c r="S115" s="137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140"/>
      <c r="AH115" s="140"/>
      <c r="AI115" s="141"/>
      <c r="AJ115" s="137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140"/>
      <c r="AY115" s="140"/>
      <c r="AZ115" s="141"/>
      <c r="BA115" s="137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  <c r="BM115" s="29"/>
      <c r="BN115" s="29"/>
      <c r="BO115" s="140"/>
      <c r="BP115" s="140"/>
      <c r="BQ115" s="141"/>
      <c r="BR115" s="137"/>
      <c r="BS115" s="29"/>
      <c r="BT115" s="29"/>
      <c r="BU115" s="29"/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140"/>
      <c r="CG115" s="140"/>
      <c r="CH115" s="141"/>
      <c r="CI115" s="137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140"/>
      <c r="CX115" s="140"/>
      <c r="CY115" s="141"/>
      <c r="CZ115" s="137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  <c r="DM115" s="29"/>
      <c r="DN115" s="140"/>
      <c r="DO115" s="140"/>
      <c r="DP115" s="141"/>
      <c r="DQ115" s="137"/>
      <c r="DR115" s="29"/>
      <c r="DS115" s="29"/>
      <c r="DT115" s="29"/>
      <c r="DU115" s="29"/>
      <c r="DV115" s="29"/>
      <c r="DW115" s="29"/>
      <c r="DX115" s="29"/>
      <c r="DY115" s="29"/>
      <c r="DZ115" s="29"/>
      <c r="EA115" s="29"/>
      <c r="EB115" s="29"/>
      <c r="EC115" s="29"/>
      <c r="ED115" s="29"/>
      <c r="EE115" s="140"/>
      <c r="EF115" s="140"/>
      <c r="EG115" s="141"/>
      <c r="EH115" s="137"/>
      <c r="EI115" s="29"/>
      <c r="EJ115" s="29"/>
      <c r="EK115" s="29"/>
      <c r="EL115" s="29"/>
      <c r="EM115" s="29"/>
      <c r="EN115" s="29"/>
      <c r="EO115" s="29"/>
      <c r="EP115" s="29"/>
      <c r="EQ115" s="29"/>
      <c r="ER115" s="29"/>
      <c r="ES115" s="29"/>
      <c r="ET115" s="29"/>
      <c r="EU115" s="29"/>
      <c r="EV115" s="140"/>
      <c r="EW115" s="140"/>
      <c r="EX115" s="144"/>
      <c r="EY115" s="137"/>
      <c r="EZ115" s="29"/>
      <c r="FA115" s="29"/>
      <c r="FB115" s="29"/>
      <c r="FC115" s="29"/>
      <c r="FD115" s="29"/>
      <c r="FE115" s="29"/>
      <c r="FF115" s="29"/>
      <c r="FG115" s="29"/>
      <c r="FH115" s="29"/>
      <c r="FI115" s="29"/>
      <c r="FJ115" s="29"/>
      <c r="FK115" s="29"/>
      <c r="FL115" s="29"/>
      <c r="FM115" s="140"/>
      <c r="FN115" s="140"/>
      <c r="FO115" s="141"/>
    </row>
    <row r="116" spans="1:171" x14ac:dyDescent="0.3">
      <c r="A116" s="137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140"/>
      <c r="P116" s="140"/>
      <c r="Q116" s="140"/>
      <c r="R116" s="141"/>
      <c r="S116" s="137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140"/>
      <c r="AH116" s="140"/>
      <c r="AI116" s="141"/>
      <c r="AJ116" s="137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140"/>
      <c r="AY116" s="140"/>
      <c r="AZ116" s="141"/>
      <c r="BA116" s="137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  <c r="BM116" s="29"/>
      <c r="BN116" s="29"/>
      <c r="BO116" s="140"/>
      <c r="BP116" s="140"/>
      <c r="BQ116" s="141"/>
      <c r="BR116" s="137"/>
      <c r="BS116" s="29"/>
      <c r="BT116" s="29"/>
      <c r="BU116" s="29"/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140"/>
      <c r="CG116" s="140"/>
      <c r="CH116" s="141"/>
      <c r="CI116" s="137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140"/>
      <c r="CX116" s="140"/>
      <c r="CY116" s="141"/>
      <c r="CZ116" s="137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  <c r="DM116" s="29"/>
      <c r="DN116" s="140"/>
      <c r="DO116" s="140"/>
      <c r="DP116" s="141"/>
      <c r="DQ116" s="137"/>
      <c r="DR116" s="29"/>
      <c r="DS116" s="29"/>
      <c r="DT116" s="29"/>
      <c r="DU116" s="29"/>
      <c r="DV116" s="29"/>
      <c r="DW116" s="29"/>
      <c r="DX116" s="29"/>
      <c r="DY116" s="29"/>
      <c r="DZ116" s="29"/>
      <c r="EA116" s="29"/>
      <c r="EB116" s="29"/>
      <c r="EC116" s="29"/>
      <c r="ED116" s="29"/>
      <c r="EE116" s="140"/>
      <c r="EF116" s="140"/>
      <c r="EG116" s="141"/>
      <c r="EH116" s="137"/>
      <c r="EI116" s="29"/>
      <c r="EJ116" s="29"/>
      <c r="EK116" s="29"/>
      <c r="EL116" s="29"/>
      <c r="EM116" s="29"/>
      <c r="EN116" s="29"/>
      <c r="EO116" s="29"/>
      <c r="EP116" s="29"/>
      <c r="EQ116" s="29"/>
      <c r="ER116" s="29"/>
      <c r="ES116" s="29"/>
      <c r="ET116" s="29"/>
      <c r="EU116" s="29"/>
      <c r="EV116" s="140"/>
      <c r="EW116" s="140"/>
      <c r="EX116" s="144"/>
      <c r="EY116" s="137"/>
      <c r="EZ116" s="29"/>
      <c r="FA116" s="29"/>
      <c r="FB116" s="29"/>
      <c r="FC116" s="29"/>
      <c r="FD116" s="29"/>
      <c r="FE116" s="29"/>
      <c r="FF116" s="29"/>
      <c r="FG116" s="29"/>
      <c r="FH116" s="29"/>
      <c r="FI116" s="29"/>
      <c r="FJ116" s="29"/>
      <c r="FK116" s="29"/>
      <c r="FL116" s="29"/>
      <c r="FM116" s="140"/>
      <c r="FN116" s="140"/>
      <c r="FO116" s="141"/>
    </row>
    <row r="117" spans="1:171" x14ac:dyDescent="0.3">
      <c r="A117" s="137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140"/>
      <c r="P117" s="140"/>
      <c r="Q117" s="140"/>
      <c r="R117" s="141"/>
      <c r="S117" s="137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140"/>
      <c r="AH117" s="140"/>
      <c r="AI117" s="141"/>
      <c r="AJ117" s="137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140"/>
      <c r="AY117" s="140"/>
      <c r="AZ117" s="141"/>
      <c r="BA117" s="137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  <c r="BM117" s="29"/>
      <c r="BN117" s="29"/>
      <c r="BO117" s="140"/>
      <c r="BP117" s="140"/>
      <c r="BQ117" s="141"/>
      <c r="BR117" s="137"/>
      <c r="BS117" s="29"/>
      <c r="BT117" s="29"/>
      <c r="BU117" s="29"/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140"/>
      <c r="CG117" s="140"/>
      <c r="CH117" s="141"/>
      <c r="CI117" s="137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140"/>
      <c r="CX117" s="140"/>
      <c r="CY117" s="141"/>
      <c r="CZ117" s="137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  <c r="DM117" s="29"/>
      <c r="DN117" s="140"/>
      <c r="DO117" s="140"/>
      <c r="DP117" s="141"/>
      <c r="DQ117" s="137"/>
      <c r="DR117" s="29"/>
      <c r="DS117" s="29"/>
      <c r="DT117" s="29"/>
      <c r="DU117" s="29"/>
      <c r="DV117" s="29"/>
      <c r="DW117" s="29"/>
      <c r="DX117" s="29"/>
      <c r="DY117" s="29"/>
      <c r="DZ117" s="29"/>
      <c r="EA117" s="29"/>
      <c r="EB117" s="29"/>
      <c r="EC117" s="29"/>
      <c r="ED117" s="29"/>
      <c r="EE117" s="140"/>
      <c r="EF117" s="140"/>
      <c r="EG117" s="141"/>
      <c r="EH117" s="137"/>
      <c r="EI117" s="29"/>
      <c r="EJ117" s="29"/>
      <c r="EK117" s="29"/>
      <c r="EL117" s="29"/>
      <c r="EM117" s="29"/>
      <c r="EN117" s="29"/>
      <c r="EO117" s="29"/>
      <c r="EP117" s="29"/>
      <c r="EQ117" s="29"/>
      <c r="ER117" s="29"/>
      <c r="ES117" s="29"/>
      <c r="ET117" s="29"/>
      <c r="EU117" s="29"/>
      <c r="EV117" s="140"/>
      <c r="EW117" s="140"/>
      <c r="EX117" s="144"/>
      <c r="EY117" s="137"/>
      <c r="EZ117" s="29"/>
      <c r="FA117" s="29"/>
      <c r="FB117" s="29"/>
      <c r="FC117" s="29"/>
      <c r="FD117" s="29"/>
      <c r="FE117" s="29"/>
      <c r="FF117" s="29"/>
      <c r="FG117" s="29"/>
      <c r="FH117" s="29"/>
      <c r="FI117" s="29"/>
      <c r="FJ117" s="29"/>
      <c r="FK117" s="29"/>
      <c r="FL117" s="29"/>
      <c r="FM117" s="140"/>
      <c r="FN117" s="140"/>
      <c r="FO117" s="141"/>
    </row>
    <row r="118" spans="1:171" x14ac:dyDescent="0.3">
      <c r="A118" s="137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140"/>
      <c r="P118" s="140"/>
      <c r="Q118" s="140"/>
      <c r="R118" s="141"/>
      <c r="S118" s="137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140"/>
      <c r="AH118" s="140"/>
      <c r="AI118" s="141"/>
      <c r="AJ118" s="137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140"/>
      <c r="AY118" s="140"/>
      <c r="AZ118" s="141"/>
      <c r="BA118" s="137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29"/>
      <c r="BM118" s="29"/>
      <c r="BN118" s="29"/>
      <c r="BO118" s="140"/>
      <c r="BP118" s="140"/>
      <c r="BQ118" s="141"/>
      <c r="BR118" s="137"/>
      <c r="BS118" s="29"/>
      <c r="BT118" s="29"/>
      <c r="BU118" s="29"/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140"/>
      <c r="CG118" s="140"/>
      <c r="CH118" s="141"/>
      <c r="CI118" s="137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140"/>
      <c r="CX118" s="140"/>
      <c r="CY118" s="141"/>
      <c r="CZ118" s="137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  <c r="DM118" s="29"/>
      <c r="DN118" s="140"/>
      <c r="DO118" s="140"/>
      <c r="DP118" s="141"/>
      <c r="DQ118" s="137"/>
      <c r="DR118" s="29"/>
      <c r="DS118" s="29"/>
      <c r="DT118" s="29"/>
      <c r="DU118" s="29"/>
      <c r="DV118" s="29"/>
      <c r="DW118" s="29"/>
      <c r="DX118" s="29"/>
      <c r="DY118" s="29"/>
      <c r="DZ118" s="29"/>
      <c r="EA118" s="29"/>
      <c r="EB118" s="29"/>
      <c r="EC118" s="29"/>
      <c r="ED118" s="29"/>
      <c r="EE118" s="140"/>
      <c r="EF118" s="140"/>
      <c r="EG118" s="141"/>
      <c r="EH118" s="137"/>
      <c r="EI118" s="29"/>
      <c r="EJ118" s="29"/>
      <c r="EK118" s="29"/>
      <c r="EL118" s="29"/>
      <c r="EM118" s="29"/>
      <c r="EN118" s="29"/>
      <c r="EO118" s="29"/>
      <c r="EP118" s="29"/>
      <c r="EQ118" s="29"/>
      <c r="ER118" s="29"/>
      <c r="ES118" s="29"/>
      <c r="ET118" s="29"/>
      <c r="EU118" s="29"/>
      <c r="EV118" s="140"/>
      <c r="EW118" s="140"/>
      <c r="EX118" s="144"/>
      <c r="EY118" s="137"/>
      <c r="EZ118" s="29"/>
      <c r="FA118" s="29"/>
      <c r="FB118" s="29"/>
      <c r="FC118" s="29"/>
      <c r="FD118" s="29"/>
      <c r="FE118" s="29"/>
      <c r="FF118" s="29"/>
      <c r="FG118" s="29"/>
      <c r="FH118" s="29"/>
      <c r="FI118" s="29"/>
      <c r="FJ118" s="29"/>
      <c r="FK118" s="29"/>
      <c r="FL118" s="29"/>
      <c r="FM118" s="140"/>
      <c r="FN118" s="140"/>
      <c r="FO118" s="141"/>
    </row>
    <row r="119" spans="1:171" x14ac:dyDescent="0.3">
      <c r="A119" s="137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140"/>
      <c r="P119" s="140"/>
      <c r="Q119" s="140"/>
      <c r="R119" s="141"/>
      <c r="S119" s="137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140"/>
      <c r="AH119" s="140"/>
      <c r="AI119" s="141"/>
      <c r="AJ119" s="137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140"/>
      <c r="AY119" s="140"/>
      <c r="AZ119" s="141"/>
      <c r="BA119" s="137"/>
      <c r="BB119" s="29"/>
      <c r="BC119" s="29"/>
      <c r="BD119" s="29"/>
      <c r="BE119" s="29"/>
      <c r="BF119" s="29"/>
      <c r="BG119" s="29"/>
      <c r="BH119" s="29"/>
      <c r="BI119" s="29"/>
      <c r="BJ119" s="29"/>
      <c r="BK119" s="29"/>
      <c r="BL119" s="29"/>
      <c r="BM119" s="29"/>
      <c r="BN119" s="29"/>
      <c r="BO119" s="140"/>
      <c r="BP119" s="140"/>
      <c r="BQ119" s="141"/>
      <c r="BR119" s="137"/>
      <c r="BS119" s="29"/>
      <c r="BT119" s="29"/>
      <c r="BU119" s="29"/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140"/>
      <c r="CG119" s="140"/>
      <c r="CH119" s="141"/>
      <c r="CI119" s="137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140"/>
      <c r="CX119" s="140"/>
      <c r="CY119" s="141"/>
      <c r="CZ119" s="137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  <c r="DM119" s="29"/>
      <c r="DN119" s="140"/>
      <c r="DO119" s="140"/>
      <c r="DP119" s="141"/>
      <c r="DQ119" s="137"/>
      <c r="DR119" s="29"/>
      <c r="DS119" s="29"/>
      <c r="DT119" s="29"/>
      <c r="DU119" s="29"/>
      <c r="DV119" s="29"/>
      <c r="DW119" s="29"/>
      <c r="DX119" s="29"/>
      <c r="DY119" s="29"/>
      <c r="DZ119" s="29"/>
      <c r="EA119" s="29"/>
      <c r="EB119" s="29"/>
      <c r="EC119" s="29"/>
      <c r="ED119" s="29"/>
      <c r="EE119" s="140"/>
      <c r="EF119" s="140"/>
      <c r="EG119" s="141"/>
      <c r="EH119" s="137"/>
      <c r="EI119" s="29"/>
      <c r="EJ119" s="29"/>
      <c r="EK119" s="29"/>
      <c r="EL119" s="29"/>
      <c r="EM119" s="29"/>
      <c r="EN119" s="29"/>
      <c r="EO119" s="29"/>
      <c r="EP119" s="29"/>
      <c r="EQ119" s="29"/>
      <c r="ER119" s="29"/>
      <c r="ES119" s="29"/>
      <c r="ET119" s="29"/>
      <c r="EU119" s="29"/>
      <c r="EV119" s="140"/>
      <c r="EW119" s="140"/>
      <c r="EX119" s="144"/>
      <c r="EY119" s="137"/>
      <c r="EZ119" s="29"/>
      <c r="FA119" s="29"/>
      <c r="FB119" s="29"/>
      <c r="FC119" s="29"/>
      <c r="FD119" s="29"/>
      <c r="FE119" s="29"/>
      <c r="FF119" s="29"/>
      <c r="FG119" s="29"/>
      <c r="FH119" s="29"/>
      <c r="FI119" s="29"/>
      <c r="FJ119" s="29"/>
      <c r="FK119" s="29"/>
      <c r="FL119" s="29"/>
      <c r="FM119" s="140"/>
      <c r="FN119" s="140"/>
      <c r="FO119" s="141"/>
    </row>
    <row r="120" spans="1:171" x14ac:dyDescent="0.3">
      <c r="A120" s="137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140"/>
      <c r="P120" s="140"/>
      <c r="Q120" s="140"/>
      <c r="R120" s="141"/>
      <c r="S120" s="137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140"/>
      <c r="AH120" s="140"/>
      <c r="AI120" s="141"/>
      <c r="AJ120" s="137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140"/>
      <c r="AY120" s="140"/>
      <c r="AZ120" s="141"/>
      <c r="BA120" s="137"/>
      <c r="BB120" s="29"/>
      <c r="BC120" s="29"/>
      <c r="BD120" s="29"/>
      <c r="BE120" s="29"/>
      <c r="BF120" s="29"/>
      <c r="BG120" s="29"/>
      <c r="BH120" s="29"/>
      <c r="BI120" s="29"/>
      <c r="BJ120" s="29"/>
      <c r="BK120" s="29"/>
      <c r="BL120" s="29"/>
      <c r="BM120" s="29"/>
      <c r="BN120" s="29"/>
      <c r="BO120" s="140"/>
      <c r="BP120" s="140"/>
      <c r="BQ120" s="141"/>
      <c r="BR120" s="137"/>
      <c r="BS120" s="29"/>
      <c r="BT120" s="29"/>
      <c r="BU120" s="29"/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140"/>
      <c r="CG120" s="140"/>
      <c r="CH120" s="141"/>
      <c r="CI120" s="137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140"/>
      <c r="CX120" s="140"/>
      <c r="CY120" s="141"/>
      <c r="CZ120" s="137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  <c r="DM120" s="29"/>
      <c r="DN120" s="140"/>
      <c r="DO120" s="140"/>
      <c r="DP120" s="141"/>
      <c r="DQ120" s="137"/>
      <c r="DR120" s="29"/>
      <c r="DS120" s="29"/>
      <c r="DT120" s="29"/>
      <c r="DU120" s="29"/>
      <c r="DV120" s="29"/>
      <c r="DW120" s="29"/>
      <c r="DX120" s="29"/>
      <c r="DY120" s="29"/>
      <c r="DZ120" s="29"/>
      <c r="EA120" s="29"/>
      <c r="EB120" s="29"/>
      <c r="EC120" s="29"/>
      <c r="ED120" s="29"/>
      <c r="EE120" s="140"/>
      <c r="EF120" s="140"/>
      <c r="EG120" s="141"/>
      <c r="EH120" s="137"/>
      <c r="EI120" s="29"/>
      <c r="EJ120" s="29"/>
      <c r="EK120" s="29"/>
      <c r="EL120" s="29"/>
      <c r="EM120" s="29"/>
      <c r="EN120" s="29"/>
      <c r="EO120" s="29"/>
      <c r="EP120" s="29"/>
      <c r="EQ120" s="29"/>
      <c r="ER120" s="29"/>
      <c r="ES120" s="29"/>
      <c r="ET120" s="29"/>
      <c r="EU120" s="29"/>
      <c r="EV120" s="140"/>
      <c r="EW120" s="140"/>
      <c r="EX120" s="144"/>
      <c r="EY120" s="137"/>
      <c r="EZ120" s="29"/>
      <c r="FA120" s="29"/>
      <c r="FB120" s="29"/>
      <c r="FC120" s="29"/>
      <c r="FD120" s="29"/>
      <c r="FE120" s="29"/>
      <c r="FF120" s="29"/>
      <c r="FG120" s="29"/>
      <c r="FH120" s="29"/>
      <c r="FI120" s="29"/>
      <c r="FJ120" s="29"/>
      <c r="FK120" s="29"/>
      <c r="FL120" s="29"/>
      <c r="FM120" s="140"/>
      <c r="FN120" s="140"/>
      <c r="FO120" s="141"/>
    </row>
    <row r="121" spans="1:171" x14ac:dyDescent="0.3">
      <c r="A121" s="137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140"/>
      <c r="P121" s="140"/>
      <c r="Q121" s="140"/>
      <c r="R121" s="141"/>
      <c r="S121" s="137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140"/>
      <c r="AH121" s="140"/>
      <c r="AI121" s="141"/>
      <c r="AJ121" s="137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140"/>
      <c r="AY121" s="140"/>
      <c r="AZ121" s="141"/>
      <c r="BA121" s="137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  <c r="BM121" s="29"/>
      <c r="BN121" s="29"/>
      <c r="BO121" s="140"/>
      <c r="BP121" s="140"/>
      <c r="BQ121" s="141"/>
      <c r="BR121" s="137"/>
      <c r="BS121" s="29"/>
      <c r="BT121" s="29"/>
      <c r="BU121" s="29"/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140"/>
      <c r="CG121" s="140"/>
      <c r="CH121" s="141"/>
      <c r="CI121" s="137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140"/>
      <c r="CX121" s="140"/>
      <c r="CY121" s="141"/>
      <c r="CZ121" s="137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  <c r="DM121" s="29"/>
      <c r="DN121" s="140"/>
      <c r="DO121" s="140"/>
      <c r="DP121" s="141"/>
      <c r="DQ121" s="137"/>
      <c r="DR121" s="29"/>
      <c r="DS121" s="29"/>
      <c r="DT121" s="29"/>
      <c r="DU121" s="29"/>
      <c r="DV121" s="29"/>
      <c r="DW121" s="29"/>
      <c r="DX121" s="29"/>
      <c r="DY121" s="29"/>
      <c r="DZ121" s="29"/>
      <c r="EA121" s="29"/>
      <c r="EB121" s="29"/>
      <c r="EC121" s="29"/>
      <c r="ED121" s="29"/>
      <c r="EE121" s="140"/>
      <c r="EF121" s="140"/>
      <c r="EG121" s="141"/>
      <c r="EH121" s="137"/>
      <c r="EI121" s="29"/>
      <c r="EJ121" s="29"/>
      <c r="EK121" s="29"/>
      <c r="EL121" s="29"/>
      <c r="EM121" s="29"/>
      <c r="EN121" s="29"/>
      <c r="EO121" s="29"/>
      <c r="EP121" s="29"/>
      <c r="EQ121" s="29"/>
      <c r="ER121" s="29"/>
      <c r="ES121" s="29"/>
      <c r="ET121" s="29"/>
      <c r="EU121" s="29"/>
      <c r="EV121" s="140"/>
      <c r="EW121" s="140"/>
      <c r="EX121" s="144"/>
      <c r="EY121" s="137"/>
      <c r="EZ121" s="29"/>
      <c r="FA121" s="29"/>
      <c r="FB121" s="29"/>
      <c r="FC121" s="29"/>
      <c r="FD121" s="29"/>
      <c r="FE121" s="29"/>
      <c r="FF121" s="29"/>
      <c r="FG121" s="29"/>
      <c r="FH121" s="29"/>
      <c r="FI121" s="29"/>
      <c r="FJ121" s="29"/>
      <c r="FK121" s="29"/>
      <c r="FL121" s="29"/>
      <c r="FM121" s="140"/>
      <c r="FN121" s="140"/>
      <c r="FO121" s="141"/>
    </row>
    <row r="122" spans="1:171" x14ac:dyDescent="0.3">
      <c r="A122" s="137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140"/>
      <c r="P122" s="140"/>
      <c r="Q122" s="140"/>
      <c r="R122" s="141"/>
      <c r="S122" s="137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140"/>
      <c r="AH122" s="140"/>
      <c r="AI122" s="141"/>
      <c r="AJ122" s="137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140"/>
      <c r="AY122" s="140"/>
      <c r="AZ122" s="141"/>
      <c r="BA122" s="137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  <c r="BM122" s="29"/>
      <c r="BN122" s="29"/>
      <c r="BO122" s="140"/>
      <c r="BP122" s="140"/>
      <c r="BQ122" s="141"/>
      <c r="BR122" s="137"/>
      <c r="BS122" s="29"/>
      <c r="BT122" s="29"/>
      <c r="BU122" s="29"/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140"/>
      <c r="CG122" s="140"/>
      <c r="CH122" s="141"/>
      <c r="CI122" s="137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140"/>
      <c r="CX122" s="140"/>
      <c r="CY122" s="141"/>
      <c r="CZ122" s="137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  <c r="DL122" s="29"/>
      <c r="DM122" s="29"/>
      <c r="DN122" s="140"/>
      <c r="DO122" s="140"/>
      <c r="DP122" s="141"/>
      <c r="DQ122" s="137"/>
      <c r="DR122" s="29"/>
      <c r="DS122" s="29"/>
      <c r="DT122" s="29"/>
      <c r="DU122" s="29"/>
      <c r="DV122" s="29"/>
      <c r="DW122" s="29"/>
      <c r="DX122" s="29"/>
      <c r="DY122" s="29"/>
      <c r="DZ122" s="29"/>
      <c r="EA122" s="29"/>
      <c r="EB122" s="29"/>
      <c r="EC122" s="29"/>
      <c r="ED122" s="29"/>
      <c r="EE122" s="140"/>
      <c r="EF122" s="140"/>
      <c r="EG122" s="141"/>
      <c r="EH122" s="137"/>
      <c r="EI122" s="29"/>
      <c r="EJ122" s="29"/>
      <c r="EK122" s="29"/>
      <c r="EL122" s="29"/>
      <c r="EM122" s="29"/>
      <c r="EN122" s="29"/>
      <c r="EO122" s="29"/>
      <c r="EP122" s="29"/>
      <c r="EQ122" s="29"/>
      <c r="ER122" s="29"/>
      <c r="ES122" s="29"/>
      <c r="ET122" s="29"/>
      <c r="EU122" s="29"/>
      <c r="EV122" s="140"/>
      <c r="EW122" s="140"/>
      <c r="EX122" s="144"/>
      <c r="EY122" s="137"/>
      <c r="EZ122" s="29"/>
      <c r="FA122" s="29"/>
      <c r="FB122" s="29"/>
      <c r="FC122" s="29"/>
      <c r="FD122" s="29"/>
      <c r="FE122" s="29"/>
      <c r="FF122" s="29"/>
      <c r="FG122" s="29"/>
      <c r="FH122" s="29"/>
      <c r="FI122" s="29"/>
      <c r="FJ122" s="29"/>
      <c r="FK122" s="29"/>
      <c r="FL122" s="29"/>
      <c r="FM122" s="140"/>
      <c r="FN122" s="140"/>
      <c r="FO122" s="141"/>
    </row>
    <row r="123" spans="1:171" x14ac:dyDescent="0.3">
      <c r="A123" s="137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140"/>
      <c r="P123" s="140"/>
      <c r="Q123" s="140"/>
      <c r="R123" s="141"/>
      <c r="S123" s="137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140"/>
      <c r="AH123" s="140"/>
      <c r="AI123" s="141"/>
      <c r="AJ123" s="137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140"/>
      <c r="AY123" s="140"/>
      <c r="AZ123" s="141"/>
      <c r="BA123" s="137"/>
      <c r="BB123" s="29"/>
      <c r="BC123" s="29"/>
      <c r="BD123" s="29"/>
      <c r="BE123" s="29"/>
      <c r="BF123" s="29"/>
      <c r="BG123" s="29"/>
      <c r="BH123" s="29"/>
      <c r="BI123" s="29"/>
      <c r="BJ123" s="29"/>
      <c r="BK123" s="29"/>
      <c r="BL123" s="29"/>
      <c r="BM123" s="29"/>
      <c r="BN123" s="29"/>
      <c r="BO123" s="140"/>
      <c r="BP123" s="140"/>
      <c r="BQ123" s="141"/>
      <c r="BR123" s="137"/>
      <c r="BS123" s="29"/>
      <c r="BT123" s="29"/>
      <c r="BU123" s="29"/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140"/>
      <c r="CG123" s="140"/>
      <c r="CH123" s="141"/>
      <c r="CI123" s="137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140"/>
      <c r="CX123" s="140"/>
      <c r="CY123" s="141"/>
      <c r="CZ123" s="137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  <c r="DL123" s="29"/>
      <c r="DM123" s="29"/>
      <c r="DN123" s="140"/>
      <c r="DO123" s="140"/>
      <c r="DP123" s="141"/>
      <c r="DQ123" s="137"/>
      <c r="DR123" s="29"/>
      <c r="DS123" s="29"/>
      <c r="DT123" s="29"/>
      <c r="DU123" s="29"/>
      <c r="DV123" s="29"/>
      <c r="DW123" s="29"/>
      <c r="DX123" s="29"/>
      <c r="DY123" s="29"/>
      <c r="DZ123" s="29"/>
      <c r="EA123" s="29"/>
      <c r="EB123" s="29"/>
      <c r="EC123" s="29"/>
      <c r="ED123" s="29"/>
      <c r="EE123" s="140"/>
      <c r="EF123" s="140"/>
      <c r="EG123" s="141"/>
      <c r="EH123" s="137"/>
      <c r="EI123" s="29"/>
      <c r="EJ123" s="29"/>
      <c r="EK123" s="29"/>
      <c r="EL123" s="29"/>
      <c r="EM123" s="29"/>
      <c r="EN123" s="29"/>
      <c r="EO123" s="29"/>
      <c r="EP123" s="29"/>
      <c r="EQ123" s="29"/>
      <c r="ER123" s="29"/>
      <c r="ES123" s="29"/>
      <c r="ET123" s="29"/>
      <c r="EU123" s="29"/>
      <c r="EV123" s="140"/>
      <c r="EW123" s="140"/>
      <c r="EX123" s="144"/>
      <c r="EY123" s="137"/>
      <c r="EZ123" s="29"/>
      <c r="FA123" s="29"/>
      <c r="FB123" s="29"/>
      <c r="FC123" s="29"/>
      <c r="FD123" s="29"/>
      <c r="FE123" s="29"/>
      <c r="FF123" s="29"/>
      <c r="FG123" s="29"/>
      <c r="FH123" s="29"/>
      <c r="FI123" s="29"/>
      <c r="FJ123" s="29"/>
      <c r="FK123" s="29"/>
      <c r="FL123" s="29"/>
      <c r="FM123" s="140"/>
      <c r="FN123" s="140"/>
      <c r="FO123" s="141"/>
    </row>
    <row r="124" spans="1:171" x14ac:dyDescent="0.3">
      <c r="A124" s="137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140"/>
      <c r="P124" s="140"/>
      <c r="Q124" s="140"/>
      <c r="R124" s="141"/>
      <c r="S124" s="137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140"/>
      <c r="AH124" s="140"/>
      <c r="AI124" s="141"/>
      <c r="AJ124" s="137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140"/>
      <c r="AY124" s="140"/>
      <c r="AZ124" s="141"/>
      <c r="BA124" s="137"/>
      <c r="BB124" s="29"/>
      <c r="BC124" s="29"/>
      <c r="BD124" s="29"/>
      <c r="BE124" s="29"/>
      <c r="BF124" s="29"/>
      <c r="BG124" s="29"/>
      <c r="BH124" s="29"/>
      <c r="BI124" s="29"/>
      <c r="BJ124" s="29"/>
      <c r="BK124" s="29"/>
      <c r="BL124" s="29"/>
      <c r="BM124" s="29"/>
      <c r="BN124" s="29"/>
      <c r="BO124" s="140"/>
      <c r="BP124" s="140"/>
      <c r="BQ124" s="141"/>
      <c r="BR124" s="137"/>
      <c r="BS124" s="29"/>
      <c r="BT124" s="29"/>
      <c r="BU124" s="29"/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140"/>
      <c r="CG124" s="140"/>
      <c r="CH124" s="141"/>
      <c r="CI124" s="137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140"/>
      <c r="CX124" s="140"/>
      <c r="CY124" s="141"/>
      <c r="CZ124" s="137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  <c r="DL124" s="29"/>
      <c r="DM124" s="29"/>
      <c r="DN124" s="140"/>
      <c r="DO124" s="140"/>
      <c r="DP124" s="141"/>
      <c r="DQ124" s="137"/>
      <c r="DR124" s="29"/>
      <c r="DS124" s="29"/>
      <c r="DT124" s="29"/>
      <c r="DU124" s="29"/>
      <c r="DV124" s="29"/>
      <c r="DW124" s="29"/>
      <c r="DX124" s="29"/>
      <c r="DY124" s="29"/>
      <c r="DZ124" s="29"/>
      <c r="EA124" s="29"/>
      <c r="EB124" s="29"/>
      <c r="EC124" s="29"/>
      <c r="ED124" s="29"/>
      <c r="EE124" s="140"/>
      <c r="EF124" s="140"/>
      <c r="EG124" s="141"/>
      <c r="EH124" s="137"/>
      <c r="EI124" s="29"/>
      <c r="EJ124" s="29"/>
      <c r="EK124" s="29"/>
      <c r="EL124" s="29"/>
      <c r="EM124" s="29"/>
      <c r="EN124" s="29"/>
      <c r="EO124" s="29"/>
      <c r="EP124" s="29"/>
      <c r="EQ124" s="29"/>
      <c r="ER124" s="29"/>
      <c r="ES124" s="29"/>
      <c r="ET124" s="29"/>
      <c r="EU124" s="29"/>
      <c r="EV124" s="140"/>
      <c r="EW124" s="140"/>
      <c r="EX124" s="144"/>
      <c r="EY124" s="137"/>
      <c r="EZ124" s="29"/>
      <c r="FA124" s="29"/>
      <c r="FB124" s="29"/>
      <c r="FC124" s="29"/>
      <c r="FD124" s="29"/>
      <c r="FE124" s="29"/>
      <c r="FF124" s="29"/>
      <c r="FG124" s="29"/>
      <c r="FH124" s="29"/>
      <c r="FI124" s="29"/>
      <c r="FJ124" s="29"/>
      <c r="FK124" s="29"/>
      <c r="FL124" s="29"/>
      <c r="FM124" s="140"/>
      <c r="FN124" s="140"/>
      <c r="FO124" s="141"/>
    </row>
    <row r="125" spans="1:171" x14ac:dyDescent="0.3">
      <c r="A125" s="137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140"/>
      <c r="P125" s="140"/>
      <c r="Q125" s="140"/>
      <c r="R125" s="141"/>
      <c r="S125" s="137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140"/>
      <c r="AH125" s="140"/>
      <c r="AI125" s="141"/>
      <c r="AJ125" s="137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140"/>
      <c r="AY125" s="140"/>
      <c r="AZ125" s="141"/>
      <c r="BA125" s="137"/>
      <c r="BB125" s="29"/>
      <c r="BC125" s="29"/>
      <c r="BD125" s="29"/>
      <c r="BE125" s="29"/>
      <c r="BF125" s="29"/>
      <c r="BG125" s="29"/>
      <c r="BH125" s="29"/>
      <c r="BI125" s="29"/>
      <c r="BJ125" s="29"/>
      <c r="BK125" s="29"/>
      <c r="BL125" s="29"/>
      <c r="BM125" s="29"/>
      <c r="BN125" s="29"/>
      <c r="BO125" s="140"/>
      <c r="BP125" s="140"/>
      <c r="BQ125" s="141"/>
      <c r="BR125" s="137"/>
      <c r="BS125" s="29"/>
      <c r="BT125" s="29"/>
      <c r="BU125" s="29"/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140"/>
      <c r="CG125" s="140"/>
      <c r="CH125" s="141"/>
      <c r="CI125" s="137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140"/>
      <c r="CX125" s="140"/>
      <c r="CY125" s="141"/>
      <c r="CZ125" s="137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  <c r="DL125" s="29"/>
      <c r="DM125" s="29"/>
      <c r="DN125" s="140"/>
      <c r="DO125" s="140"/>
      <c r="DP125" s="141"/>
      <c r="DQ125" s="137"/>
      <c r="DR125" s="29"/>
      <c r="DS125" s="29"/>
      <c r="DT125" s="29"/>
      <c r="DU125" s="29"/>
      <c r="DV125" s="29"/>
      <c r="DW125" s="29"/>
      <c r="DX125" s="29"/>
      <c r="DY125" s="29"/>
      <c r="DZ125" s="29"/>
      <c r="EA125" s="29"/>
      <c r="EB125" s="29"/>
      <c r="EC125" s="29"/>
      <c r="ED125" s="29"/>
      <c r="EE125" s="140"/>
      <c r="EF125" s="140"/>
      <c r="EG125" s="141"/>
      <c r="EH125" s="137"/>
      <c r="EI125" s="29"/>
      <c r="EJ125" s="29"/>
      <c r="EK125" s="29"/>
      <c r="EL125" s="29"/>
      <c r="EM125" s="29"/>
      <c r="EN125" s="29"/>
      <c r="EO125" s="29"/>
      <c r="EP125" s="29"/>
      <c r="EQ125" s="29"/>
      <c r="ER125" s="29"/>
      <c r="ES125" s="29"/>
      <c r="ET125" s="29"/>
      <c r="EU125" s="29"/>
      <c r="EV125" s="140"/>
      <c r="EW125" s="140"/>
      <c r="EX125" s="144"/>
      <c r="EY125" s="137"/>
      <c r="EZ125" s="29"/>
      <c r="FA125" s="29"/>
      <c r="FB125" s="29"/>
      <c r="FC125" s="29"/>
      <c r="FD125" s="29"/>
      <c r="FE125" s="29"/>
      <c r="FF125" s="29"/>
      <c r="FG125" s="29"/>
      <c r="FH125" s="29"/>
      <c r="FI125" s="29"/>
      <c r="FJ125" s="29"/>
      <c r="FK125" s="29"/>
      <c r="FL125" s="29"/>
      <c r="FM125" s="140"/>
      <c r="FN125" s="140"/>
      <c r="FO125" s="141"/>
    </row>
    <row r="126" spans="1:171" x14ac:dyDescent="0.3">
      <c r="A126" s="137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140"/>
      <c r="P126" s="140"/>
      <c r="Q126" s="140"/>
      <c r="R126" s="141"/>
      <c r="S126" s="137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140"/>
      <c r="AH126" s="140"/>
      <c r="AI126" s="141"/>
      <c r="AJ126" s="137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140"/>
      <c r="AY126" s="140"/>
      <c r="AZ126" s="141"/>
      <c r="BA126" s="137"/>
      <c r="BB126" s="29"/>
      <c r="BC126" s="29"/>
      <c r="BD126" s="29"/>
      <c r="BE126" s="29"/>
      <c r="BF126" s="29"/>
      <c r="BG126" s="29"/>
      <c r="BH126" s="29"/>
      <c r="BI126" s="29"/>
      <c r="BJ126" s="29"/>
      <c r="BK126" s="29"/>
      <c r="BL126" s="29"/>
      <c r="BM126" s="29"/>
      <c r="BN126" s="29"/>
      <c r="BO126" s="140"/>
      <c r="BP126" s="140"/>
      <c r="BQ126" s="141"/>
      <c r="BR126" s="137"/>
      <c r="BS126" s="29"/>
      <c r="BT126" s="29"/>
      <c r="BU126" s="29"/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140"/>
      <c r="CG126" s="140"/>
      <c r="CH126" s="141"/>
      <c r="CI126" s="137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140"/>
      <c r="CX126" s="140"/>
      <c r="CY126" s="141"/>
      <c r="CZ126" s="137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  <c r="DM126" s="29"/>
      <c r="DN126" s="140"/>
      <c r="DO126" s="140"/>
      <c r="DP126" s="141"/>
      <c r="DQ126" s="137"/>
      <c r="DR126" s="29"/>
      <c r="DS126" s="29"/>
      <c r="DT126" s="29"/>
      <c r="DU126" s="29"/>
      <c r="DV126" s="29"/>
      <c r="DW126" s="29"/>
      <c r="DX126" s="29"/>
      <c r="DY126" s="29"/>
      <c r="DZ126" s="29"/>
      <c r="EA126" s="29"/>
      <c r="EB126" s="29"/>
      <c r="EC126" s="29"/>
      <c r="ED126" s="29"/>
      <c r="EE126" s="140"/>
      <c r="EF126" s="140"/>
      <c r="EG126" s="141"/>
      <c r="EH126" s="137"/>
      <c r="EI126" s="29"/>
      <c r="EJ126" s="29"/>
      <c r="EK126" s="29"/>
      <c r="EL126" s="29"/>
      <c r="EM126" s="29"/>
      <c r="EN126" s="29"/>
      <c r="EO126" s="29"/>
      <c r="EP126" s="29"/>
      <c r="EQ126" s="29"/>
      <c r="ER126" s="29"/>
      <c r="ES126" s="29"/>
      <c r="ET126" s="29"/>
      <c r="EU126" s="29"/>
      <c r="EV126" s="140"/>
      <c r="EW126" s="140"/>
      <c r="EX126" s="144"/>
      <c r="EY126" s="137"/>
      <c r="EZ126" s="29"/>
      <c r="FA126" s="29"/>
      <c r="FB126" s="29"/>
      <c r="FC126" s="29"/>
      <c r="FD126" s="29"/>
      <c r="FE126" s="29"/>
      <c r="FF126" s="29"/>
      <c r="FG126" s="29"/>
      <c r="FH126" s="29"/>
      <c r="FI126" s="29"/>
      <c r="FJ126" s="29"/>
      <c r="FK126" s="29"/>
      <c r="FL126" s="29"/>
      <c r="FM126" s="140"/>
      <c r="FN126" s="140"/>
      <c r="FO126" s="141"/>
    </row>
    <row r="127" spans="1:171" x14ac:dyDescent="0.3">
      <c r="A127" s="137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140"/>
      <c r="P127" s="140"/>
      <c r="Q127" s="140"/>
      <c r="R127" s="141"/>
      <c r="S127" s="137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140"/>
      <c r="AH127" s="140"/>
      <c r="AI127" s="141"/>
      <c r="AJ127" s="137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140"/>
      <c r="AY127" s="140"/>
      <c r="AZ127" s="141"/>
      <c r="BA127" s="137"/>
      <c r="BB127" s="29"/>
      <c r="BC127" s="29"/>
      <c r="BD127" s="29"/>
      <c r="BE127" s="29"/>
      <c r="BF127" s="29"/>
      <c r="BG127" s="29"/>
      <c r="BH127" s="29"/>
      <c r="BI127" s="29"/>
      <c r="BJ127" s="29"/>
      <c r="BK127" s="29"/>
      <c r="BL127" s="29"/>
      <c r="BM127" s="29"/>
      <c r="BN127" s="29"/>
      <c r="BO127" s="140"/>
      <c r="BP127" s="140"/>
      <c r="BQ127" s="141"/>
      <c r="BR127" s="137"/>
      <c r="BS127" s="29"/>
      <c r="BT127" s="29"/>
      <c r="BU127" s="29"/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140"/>
      <c r="CG127" s="140"/>
      <c r="CH127" s="141"/>
      <c r="CI127" s="137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140"/>
      <c r="CX127" s="140"/>
      <c r="CY127" s="141"/>
      <c r="CZ127" s="137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  <c r="DM127" s="29"/>
      <c r="DN127" s="140"/>
      <c r="DO127" s="140"/>
      <c r="DP127" s="141"/>
      <c r="DQ127" s="137"/>
      <c r="DR127" s="29"/>
      <c r="DS127" s="29"/>
      <c r="DT127" s="29"/>
      <c r="DU127" s="29"/>
      <c r="DV127" s="29"/>
      <c r="DW127" s="29"/>
      <c r="DX127" s="29"/>
      <c r="DY127" s="29"/>
      <c r="DZ127" s="29"/>
      <c r="EA127" s="29"/>
      <c r="EB127" s="29"/>
      <c r="EC127" s="29"/>
      <c r="ED127" s="29"/>
      <c r="EE127" s="140"/>
      <c r="EF127" s="140"/>
      <c r="EG127" s="141"/>
      <c r="EH127" s="137"/>
      <c r="EI127" s="29"/>
      <c r="EJ127" s="29"/>
      <c r="EK127" s="29"/>
      <c r="EL127" s="29"/>
      <c r="EM127" s="29"/>
      <c r="EN127" s="29"/>
      <c r="EO127" s="29"/>
      <c r="EP127" s="29"/>
      <c r="EQ127" s="29"/>
      <c r="ER127" s="29"/>
      <c r="ES127" s="29"/>
      <c r="ET127" s="29"/>
      <c r="EU127" s="29"/>
      <c r="EV127" s="140"/>
      <c r="EW127" s="140"/>
      <c r="EX127" s="144"/>
      <c r="EY127" s="137"/>
      <c r="EZ127" s="29"/>
      <c r="FA127" s="29"/>
      <c r="FB127" s="29"/>
      <c r="FC127" s="29"/>
      <c r="FD127" s="29"/>
      <c r="FE127" s="29"/>
      <c r="FF127" s="29"/>
      <c r="FG127" s="29"/>
      <c r="FH127" s="29"/>
      <c r="FI127" s="29"/>
      <c r="FJ127" s="29"/>
      <c r="FK127" s="29"/>
      <c r="FL127" s="29"/>
      <c r="FM127" s="140"/>
      <c r="FN127" s="140"/>
      <c r="FO127" s="141"/>
    </row>
    <row r="128" spans="1:171" x14ac:dyDescent="0.3">
      <c r="A128" s="137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140"/>
      <c r="P128" s="140"/>
      <c r="Q128" s="140"/>
      <c r="R128" s="141"/>
      <c r="S128" s="137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140"/>
      <c r="AH128" s="140"/>
      <c r="AI128" s="141"/>
      <c r="AJ128" s="137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140"/>
      <c r="AY128" s="140"/>
      <c r="AZ128" s="141"/>
      <c r="BA128" s="137"/>
      <c r="BB128" s="29"/>
      <c r="BC128" s="29"/>
      <c r="BD128" s="29"/>
      <c r="BE128" s="29"/>
      <c r="BF128" s="29"/>
      <c r="BG128" s="29"/>
      <c r="BH128" s="29"/>
      <c r="BI128" s="29"/>
      <c r="BJ128" s="29"/>
      <c r="BK128" s="29"/>
      <c r="BL128" s="29"/>
      <c r="BM128" s="29"/>
      <c r="BN128" s="29"/>
      <c r="BO128" s="140"/>
      <c r="BP128" s="140"/>
      <c r="BQ128" s="141"/>
      <c r="BR128" s="137"/>
      <c r="BS128" s="29"/>
      <c r="BT128" s="29"/>
      <c r="BU128" s="29"/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140"/>
      <c r="CG128" s="140"/>
      <c r="CH128" s="141"/>
      <c r="CI128" s="137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140"/>
      <c r="CX128" s="140"/>
      <c r="CY128" s="141"/>
      <c r="CZ128" s="137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  <c r="DL128" s="29"/>
      <c r="DM128" s="29"/>
      <c r="DN128" s="140"/>
      <c r="DO128" s="140"/>
      <c r="DP128" s="141"/>
      <c r="DQ128" s="137"/>
      <c r="DR128" s="29"/>
      <c r="DS128" s="29"/>
      <c r="DT128" s="29"/>
      <c r="DU128" s="29"/>
      <c r="DV128" s="29"/>
      <c r="DW128" s="29"/>
      <c r="DX128" s="29"/>
      <c r="DY128" s="29"/>
      <c r="DZ128" s="29"/>
      <c r="EA128" s="29"/>
      <c r="EB128" s="29"/>
      <c r="EC128" s="29"/>
      <c r="ED128" s="29"/>
      <c r="EE128" s="140"/>
      <c r="EF128" s="140"/>
      <c r="EG128" s="141"/>
      <c r="EH128" s="137"/>
      <c r="EI128" s="29"/>
      <c r="EJ128" s="29"/>
      <c r="EK128" s="29"/>
      <c r="EL128" s="29"/>
      <c r="EM128" s="29"/>
      <c r="EN128" s="29"/>
      <c r="EO128" s="29"/>
      <c r="EP128" s="29"/>
      <c r="EQ128" s="29"/>
      <c r="ER128" s="29"/>
      <c r="ES128" s="29"/>
      <c r="ET128" s="29"/>
      <c r="EU128" s="29"/>
      <c r="EV128" s="140"/>
      <c r="EW128" s="140"/>
      <c r="EX128" s="144"/>
      <c r="EY128" s="137"/>
      <c r="EZ128" s="29"/>
      <c r="FA128" s="29"/>
      <c r="FB128" s="29"/>
      <c r="FC128" s="29"/>
      <c r="FD128" s="29"/>
      <c r="FE128" s="29"/>
      <c r="FF128" s="29"/>
      <c r="FG128" s="29"/>
      <c r="FH128" s="29"/>
      <c r="FI128" s="29"/>
      <c r="FJ128" s="29"/>
      <c r="FK128" s="29"/>
      <c r="FL128" s="29"/>
      <c r="FM128" s="140"/>
      <c r="FN128" s="140"/>
      <c r="FO128" s="141"/>
    </row>
    <row r="129" spans="1:171" x14ac:dyDescent="0.3">
      <c r="A129" s="137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140"/>
      <c r="P129" s="140"/>
      <c r="Q129" s="140"/>
      <c r="R129" s="141"/>
      <c r="S129" s="137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140"/>
      <c r="AH129" s="140"/>
      <c r="AI129" s="141"/>
      <c r="AJ129" s="137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140"/>
      <c r="AY129" s="140"/>
      <c r="AZ129" s="141"/>
      <c r="BA129" s="137"/>
      <c r="BB129" s="29"/>
      <c r="BC129" s="29"/>
      <c r="BD129" s="29"/>
      <c r="BE129" s="29"/>
      <c r="BF129" s="29"/>
      <c r="BG129" s="29"/>
      <c r="BH129" s="29"/>
      <c r="BI129" s="29"/>
      <c r="BJ129" s="29"/>
      <c r="BK129" s="29"/>
      <c r="BL129" s="29"/>
      <c r="BM129" s="29"/>
      <c r="BN129" s="29"/>
      <c r="BO129" s="140"/>
      <c r="BP129" s="140"/>
      <c r="BQ129" s="141"/>
      <c r="BR129" s="137"/>
      <c r="BS129" s="29"/>
      <c r="BT129" s="29"/>
      <c r="BU129" s="29"/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140"/>
      <c r="CG129" s="140"/>
      <c r="CH129" s="141"/>
      <c r="CI129" s="137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140"/>
      <c r="CX129" s="140"/>
      <c r="CY129" s="141"/>
      <c r="CZ129" s="137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  <c r="DL129" s="29"/>
      <c r="DM129" s="29"/>
      <c r="DN129" s="140"/>
      <c r="DO129" s="140"/>
      <c r="DP129" s="141"/>
      <c r="DQ129" s="137"/>
      <c r="DR129" s="29"/>
      <c r="DS129" s="29"/>
      <c r="DT129" s="29"/>
      <c r="DU129" s="29"/>
      <c r="DV129" s="29"/>
      <c r="DW129" s="29"/>
      <c r="DX129" s="29"/>
      <c r="DY129" s="29"/>
      <c r="DZ129" s="29"/>
      <c r="EA129" s="29"/>
      <c r="EB129" s="29"/>
      <c r="EC129" s="29"/>
      <c r="ED129" s="29"/>
      <c r="EE129" s="140"/>
      <c r="EF129" s="140"/>
      <c r="EG129" s="141"/>
      <c r="EH129" s="137"/>
      <c r="EI129" s="29"/>
      <c r="EJ129" s="29"/>
      <c r="EK129" s="29"/>
      <c r="EL129" s="29"/>
      <c r="EM129" s="29"/>
      <c r="EN129" s="29"/>
      <c r="EO129" s="29"/>
      <c r="EP129" s="29"/>
      <c r="EQ129" s="29"/>
      <c r="ER129" s="29"/>
      <c r="ES129" s="29"/>
      <c r="ET129" s="29"/>
      <c r="EU129" s="29"/>
      <c r="EV129" s="140"/>
      <c r="EW129" s="140"/>
      <c r="EX129" s="144"/>
      <c r="EY129" s="137"/>
      <c r="EZ129" s="29"/>
      <c r="FA129" s="29"/>
      <c r="FB129" s="29"/>
      <c r="FC129" s="29"/>
      <c r="FD129" s="29"/>
      <c r="FE129" s="29"/>
      <c r="FF129" s="29"/>
      <c r="FG129" s="29"/>
      <c r="FH129" s="29"/>
      <c r="FI129" s="29"/>
      <c r="FJ129" s="29"/>
      <c r="FK129" s="29"/>
      <c r="FL129" s="29"/>
      <c r="FM129" s="140"/>
      <c r="FN129" s="140"/>
      <c r="FO129" s="141"/>
    </row>
    <row r="130" spans="1:171" x14ac:dyDescent="0.3">
      <c r="A130" s="137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140"/>
      <c r="P130" s="140"/>
      <c r="Q130" s="140"/>
      <c r="R130" s="141"/>
      <c r="S130" s="137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140"/>
      <c r="AH130" s="140"/>
      <c r="AI130" s="141"/>
      <c r="AJ130" s="137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140"/>
      <c r="AY130" s="140"/>
      <c r="AZ130" s="141"/>
      <c r="BA130" s="137"/>
      <c r="BB130" s="29"/>
      <c r="BC130" s="29"/>
      <c r="BD130" s="29"/>
      <c r="BE130" s="29"/>
      <c r="BF130" s="29"/>
      <c r="BG130" s="29"/>
      <c r="BH130" s="29"/>
      <c r="BI130" s="29"/>
      <c r="BJ130" s="29"/>
      <c r="BK130" s="29"/>
      <c r="BL130" s="29"/>
      <c r="BM130" s="29"/>
      <c r="BN130" s="29"/>
      <c r="BO130" s="140"/>
      <c r="BP130" s="140"/>
      <c r="BQ130" s="141"/>
      <c r="BR130" s="137"/>
      <c r="BS130" s="29"/>
      <c r="BT130" s="29"/>
      <c r="BU130" s="29"/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140"/>
      <c r="CG130" s="140"/>
      <c r="CH130" s="141"/>
      <c r="CI130" s="137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140"/>
      <c r="CX130" s="140"/>
      <c r="CY130" s="141"/>
      <c r="CZ130" s="137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  <c r="DL130" s="29"/>
      <c r="DM130" s="29"/>
      <c r="DN130" s="140"/>
      <c r="DO130" s="140"/>
      <c r="DP130" s="141"/>
      <c r="DQ130" s="137"/>
      <c r="DR130" s="29"/>
      <c r="DS130" s="29"/>
      <c r="DT130" s="29"/>
      <c r="DU130" s="29"/>
      <c r="DV130" s="29"/>
      <c r="DW130" s="29"/>
      <c r="DX130" s="29"/>
      <c r="DY130" s="29"/>
      <c r="DZ130" s="29"/>
      <c r="EA130" s="29"/>
      <c r="EB130" s="29"/>
      <c r="EC130" s="29"/>
      <c r="ED130" s="29"/>
      <c r="EE130" s="140"/>
      <c r="EF130" s="140"/>
      <c r="EG130" s="141"/>
      <c r="EH130" s="137"/>
      <c r="EI130" s="29"/>
      <c r="EJ130" s="29"/>
      <c r="EK130" s="29"/>
      <c r="EL130" s="29"/>
      <c r="EM130" s="29"/>
      <c r="EN130" s="29"/>
      <c r="EO130" s="29"/>
      <c r="EP130" s="29"/>
      <c r="EQ130" s="29"/>
      <c r="ER130" s="29"/>
      <c r="ES130" s="29"/>
      <c r="ET130" s="29"/>
      <c r="EU130" s="29"/>
      <c r="EV130" s="140"/>
      <c r="EW130" s="140"/>
      <c r="EX130" s="144"/>
      <c r="EY130" s="137"/>
      <c r="EZ130" s="29"/>
      <c r="FA130" s="29"/>
      <c r="FB130" s="29"/>
      <c r="FC130" s="29"/>
      <c r="FD130" s="29"/>
      <c r="FE130" s="29"/>
      <c r="FF130" s="29"/>
      <c r="FG130" s="29"/>
      <c r="FH130" s="29"/>
      <c r="FI130" s="29"/>
      <c r="FJ130" s="29"/>
      <c r="FK130" s="29"/>
      <c r="FL130" s="29"/>
      <c r="FM130" s="140"/>
      <c r="FN130" s="140"/>
      <c r="FO130" s="141"/>
    </row>
    <row r="131" spans="1:171" x14ac:dyDescent="0.3">
      <c r="A131" s="137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140"/>
      <c r="P131" s="140"/>
      <c r="Q131" s="140"/>
      <c r="R131" s="141"/>
      <c r="S131" s="137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140"/>
      <c r="AH131" s="140"/>
      <c r="AI131" s="141"/>
      <c r="AJ131" s="137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140"/>
      <c r="AY131" s="140"/>
      <c r="AZ131" s="141"/>
      <c r="BA131" s="137"/>
      <c r="BB131" s="29"/>
      <c r="BC131" s="29"/>
      <c r="BD131" s="29"/>
      <c r="BE131" s="29"/>
      <c r="BF131" s="29"/>
      <c r="BG131" s="29"/>
      <c r="BH131" s="29"/>
      <c r="BI131" s="29"/>
      <c r="BJ131" s="29"/>
      <c r="BK131" s="29"/>
      <c r="BL131" s="29"/>
      <c r="BM131" s="29"/>
      <c r="BN131" s="29"/>
      <c r="BO131" s="140"/>
      <c r="BP131" s="140"/>
      <c r="BQ131" s="141"/>
      <c r="BR131" s="137"/>
      <c r="BS131" s="29"/>
      <c r="BT131" s="29"/>
      <c r="BU131" s="29"/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140"/>
      <c r="CG131" s="140"/>
      <c r="CH131" s="141"/>
      <c r="CI131" s="137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140"/>
      <c r="CX131" s="140"/>
      <c r="CY131" s="141"/>
      <c r="CZ131" s="137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  <c r="DL131" s="29"/>
      <c r="DM131" s="29"/>
      <c r="DN131" s="140"/>
      <c r="DO131" s="140"/>
      <c r="DP131" s="141"/>
      <c r="DQ131" s="137"/>
      <c r="DR131" s="29"/>
      <c r="DS131" s="29"/>
      <c r="DT131" s="29"/>
      <c r="DU131" s="29"/>
      <c r="DV131" s="29"/>
      <c r="DW131" s="29"/>
      <c r="DX131" s="29"/>
      <c r="DY131" s="29"/>
      <c r="DZ131" s="29"/>
      <c r="EA131" s="29"/>
      <c r="EB131" s="29"/>
      <c r="EC131" s="29"/>
      <c r="ED131" s="29"/>
      <c r="EE131" s="140"/>
      <c r="EF131" s="140"/>
      <c r="EG131" s="141"/>
      <c r="EH131" s="137"/>
      <c r="EI131" s="29"/>
      <c r="EJ131" s="29"/>
      <c r="EK131" s="29"/>
      <c r="EL131" s="29"/>
      <c r="EM131" s="29"/>
      <c r="EN131" s="29"/>
      <c r="EO131" s="29"/>
      <c r="EP131" s="29"/>
      <c r="EQ131" s="29"/>
      <c r="ER131" s="29"/>
      <c r="ES131" s="29"/>
      <c r="ET131" s="29"/>
      <c r="EU131" s="29"/>
      <c r="EV131" s="140"/>
      <c r="EW131" s="140"/>
      <c r="EX131" s="144"/>
      <c r="EY131" s="137"/>
      <c r="EZ131" s="29"/>
      <c r="FA131" s="29"/>
      <c r="FB131" s="29"/>
      <c r="FC131" s="29"/>
      <c r="FD131" s="29"/>
      <c r="FE131" s="29"/>
      <c r="FF131" s="29"/>
      <c r="FG131" s="29"/>
      <c r="FH131" s="29"/>
      <c r="FI131" s="29"/>
      <c r="FJ131" s="29"/>
      <c r="FK131" s="29"/>
      <c r="FL131" s="29"/>
      <c r="FM131" s="140"/>
      <c r="FN131" s="140"/>
      <c r="FO131" s="141"/>
    </row>
    <row r="132" spans="1:171" x14ac:dyDescent="0.3">
      <c r="A132" s="137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140"/>
      <c r="P132" s="140"/>
      <c r="Q132" s="140"/>
      <c r="R132" s="141"/>
      <c r="S132" s="137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140"/>
      <c r="AH132" s="140"/>
      <c r="AI132" s="141"/>
      <c r="AJ132" s="137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140"/>
      <c r="AY132" s="140"/>
      <c r="AZ132" s="141"/>
      <c r="BA132" s="137"/>
      <c r="BB132" s="29"/>
      <c r="BC132" s="29"/>
      <c r="BD132" s="29"/>
      <c r="BE132" s="29"/>
      <c r="BF132" s="29"/>
      <c r="BG132" s="29"/>
      <c r="BH132" s="29"/>
      <c r="BI132" s="29"/>
      <c r="BJ132" s="29"/>
      <c r="BK132" s="29"/>
      <c r="BL132" s="29"/>
      <c r="BM132" s="29"/>
      <c r="BN132" s="29"/>
      <c r="BO132" s="140"/>
      <c r="BP132" s="140"/>
      <c r="BQ132" s="141"/>
      <c r="BR132" s="137"/>
      <c r="BS132" s="29"/>
      <c r="BT132" s="29"/>
      <c r="BU132" s="29"/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140"/>
      <c r="CG132" s="140"/>
      <c r="CH132" s="141"/>
      <c r="CI132" s="137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140"/>
      <c r="CX132" s="140"/>
      <c r="CY132" s="141"/>
      <c r="CZ132" s="137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  <c r="DL132" s="29"/>
      <c r="DM132" s="29"/>
      <c r="DN132" s="140"/>
      <c r="DO132" s="140"/>
      <c r="DP132" s="141"/>
      <c r="DQ132" s="137"/>
      <c r="DR132" s="29"/>
      <c r="DS132" s="29"/>
      <c r="DT132" s="29"/>
      <c r="DU132" s="29"/>
      <c r="DV132" s="29"/>
      <c r="DW132" s="29"/>
      <c r="DX132" s="29"/>
      <c r="DY132" s="29"/>
      <c r="DZ132" s="29"/>
      <c r="EA132" s="29"/>
      <c r="EB132" s="29"/>
      <c r="EC132" s="29"/>
      <c r="ED132" s="29"/>
      <c r="EE132" s="140"/>
      <c r="EF132" s="140"/>
      <c r="EG132" s="141"/>
      <c r="EH132" s="137"/>
      <c r="EI132" s="29"/>
      <c r="EJ132" s="29"/>
      <c r="EK132" s="29"/>
      <c r="EL132" s="29"/>
      <c r="EM132" s="29"/>
      <c r="EN132" s="29"/>
      <c r="EO132" s="29"/>
      <c r="EP132" s="29"/>
      <c r="EQ132" s="29"/>
      <c r="ER132" s="29"/>
      <c r="ES132" s="29"/>
      <c r="ET132" s="29"/>
      <c r="EU132" s="29"/>
      <c r="EV132" s="140"/>
      <c r="EW132" s="140"/>
      <c r="EX132" s="144"/>
      <c r="EY132" s="137"/>
      <c r="EZ132" s="29"/>
      <c r="FA132" s="29"/>
      <c r="FB132" s="29"/>
      <c r="FC132" s="29"/>
      <c r="FD132" s="29"/>
      <c r="FE132" s="29"/>
      <c r="FF132" s="29"/>
      <c r="FG132" s="29"/>
      <c r="FH132" s="29"/>
      <c r="FI132" s="29"/>
      <c r="FJ132" s="29"/>
      <c r="FK132" s="29"/>
      <c r="FL132" s="29"/>
      <c r="FM132" s="140"/>
      <c r="FN132" s="140"/>
      <c r="FO132" s="141"/>
    </row>
    <row r="133" spans="1:171" x14ac:dyDescent="0.3">
      <c r="A133" s="137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140"/>
      <c r="P133" s="140"/>
      <c r="Q133" s="140"/>
      <c r="R133" s="141"/>
      <c r="S133" s="137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140"/>
      <c r="AH133" s="140"/>
      <c r="AI133" s="141"/>
      <c r="AJ133" s="137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29"/>
      <c r="AX133" s="140"/>
      <c r="AY133" s="140"/>
      <c r="AZ133" s="141"/>
      <c r="BA133" s="137"/>
      <c r="BB133" s="29"/>
      <c r="BC133" s="29"/>
      <c r="BD133" s="29"/>
      <c r="BE133" s="29"/>
      <c r="BF133" s="29"/>
      <c r="BG133" s="29"/>
      <c r="BH133" s="29"/>
      <c r="BI133" s="29"/>
      <c r="BJ133" s="29"/>
      <c r="BK133" s="29"/>
      <c r="BL133" s="29"/>
      <c r="BM133" s="29"/>
      <c r="BN133" s="29"/>
      <c r="BO133" s="140"/>
      <c r="BP133" s="140"/>
      <c r="BQ133" s="141"/>
      <c r="BR133" s="137"/>
      <c r="BS133" s="29"/>
      <c r="BT133" s="29"/>
      <c r="BU133" s="29"/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140"/>
      <c r="CG133" s="140"/>
      <c r="CH133" s="141"/>
      <c r="CI133" s="137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140"/>
      <c r="CX133" s="140"/>
      <c r="CY133" s="141"/>
      <c r="CZ133" s="137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  <c r="DL133" s="29"/>
      <c r="DM133" s="29"/>
      <c r="DN133" s="140"/>
      <c r="DO133" s="140"/>
      <c r="DP133" s="141"/>
      <c r="DQ133" s="137"/>
      <c r="DR133" s="29"/>
      <c r="DS133" s="29"/>
      <c r="DT133" s="29"/>
      <c r="DU133" s="29"/>
      <c r="DV133" s="29"/>
      <c r="DW133" s="29"/>
      <c r="DX133" s="29"/>
      <c r="DY133" s="29"/>
      <c r="DZ133" s="29"/>
      <c r="EA133" s="29"/>
      <c r="EB133" s="29"/>
      <c r="EC133" s="29"/>
      <c r="ED133" s="29"/>
      <c r="EE133" s="140"/>
      <c r="EF133" s="140"/>
      <c r="EG133" s="141"/>
      <c r="EH133" s="137"/>
      <c r="EI133" s="29"/>
      <c r="EJ133" s="29"/>
      <c r="EK133" s="29"/>
      <c r="EL133" s="29"/>
      <c r="EM133" s="29"/>
      <c r="EN133" s="29"/>
      <c r="EO133" s="29"/>
      <c r="EP133" s="29"/>
      <c r="EQ133" s="29"/>
      <c r="ER133" s="29"/>
      <c r="ES133" s="29"/>
      <c r="ET133" s="29"/>
      <c r="EU133" s="29"/>
      <c r="EV133" s="140"/>
      <c r="EW133" s="140"/>
      <c r="EX133" s="144"/>
      <c r="EY133" s="137"/>
      <c r="EZ133" s="29"/>
      <c r="FA133" s="29"/>
      <c r="FB133" s="29"/>
      <c r="FC133" s="29"/>
      <c r="FD133" s="29"/>
      <c r="FE133" s="29"/>
      <c r="FF133" s="29"/>
      <c r="FG133" s="29"/>
      <c r="FH133" s="29"/>
      <c r="FI133" s="29"/>
      <c r="FJ133" s="29"/>
      <c r="FK133" s="29"/>
      <c r="FL133" s="29"/>
      <c r="FM133" s="140"/>
      <c r="FN133" s="140"/>
      <c r="FO133" s="141"/>
    </row>
    <row r="134" spans="1:171" x14ac:dyDescent="0.3">
      <c r="A134" s="137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140"/>
      <c r="P134" s="140"/>
      <c r="Q134" s="140"/>
      <c r="R134" s="141"/>
      <c r="S134" s="137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140"/>
      <c r="AH134" s="140"/>
      <c r="AI134" s="141"/>
      <c r="AJ134" s="137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140"/>
      <c r="AY134" s="140"/>
      <c r="AZ134" s="141"/>
      <c r="BA134" s="137"/>
      <c r="BB134" s="29"/>
      <c r="BC134" s="29"/>
      <c r="BD134" s="29"/>
      <c r="BE134" s="29"/>
      <c r="BF134" s="29"/>
      <c r="BG134" s="29"/>
      <c r="BH134" s="29"/>
      <c r="BI134" s="29"/>
      <c r="BJ134" s="29"/>
      <c r="BK134" s="29"/>
      <c r="BL134" s="29"/>
      <c r="BM134" s="29"/>
      <c r="BN134" s="29"/>
      <c r="BO134" s="140"/>
      <c r="BP134" s="140"/>
      <c r="BQ134" s="141"/>
      <c r="BR134" s="137"/>
      <c r="BS134" s="29"/>
      <c r="BT134" s="29"/>
      <c r="BU134" s="29"/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140"/>
      <c r="CG134" s="140"/>
      <c r="CH134" s="141"/>
      <c r="CI134" s="137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140"/>
      <c r="CX134" s="140"/>
      <c r="CY134" s="141"/>
      <c r="CZ134" s="137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  <c r="DL134" s="29"/>
      <c r="DM134" s="29"/>
      <c r="DN134" s="140"/>
      <c r="DO134" s="140"/>
      <c r="DP134" s="141"/>
      <c r="DQ134" s="137"/>
      <c r="DR134" s="29"/>
      <c r="DS134" s="29"/>
      <c r="DT134" s="29"/>
      <c r="DU134" s="29"/>
      <c r="DV134" s="29"/>
      <c r="DW134" s="29"/>
      <c r="DX134" s="29"/>
      <c r="DY134" s="29"/>
      <c r="DZ134" s="29"/>
      <c r="EA134" s="29"/>
      <c r="EB134" s="29"/>
      <c r="EC134" s="29"/>
      <c r="ED134" s="29"/>
      <c r="EE134" s="140"/>
      <c r="EF134" s="140"/>
      <c r="EG134" s="141"/>
      <c r="EH134" s="137"/>
      <c r="EI134" s="29"/>
      <c r="EJ134" s="29"/>
      <c r="EK134" s="29"/>
      <c r="EL134" s="29"/>
      <c r="EM134" s="29"/>
      <c r="EN134" s="29"/>
      <c r="EO134" s="29"/>
      <c r="EP134" s="29"/>
      <c r="EQ134" s="29"/>
      <c r="ER134" s="29"/>
      <c r="ES134" s="29"/>
      <c r="ET134" s="29"/>
      <c r="EU134" s="29"/>
      <c r="EV134" s="140"/>
      <c r="EW134" s="140"/>
      <c r="EX134" s="144"/>
      <c r="EY134" s="137"/>
      <c r="EZ134" s="29"/>
      <c r="FA134" s="29"/>
      <c r="FB134" s="29"/>
      <c r="FC134" s="29"/>
      <c r="FD134" s="29"/>
      <c r="FE134" s="29"/>
      <c r="FF134" s="29"/>
      <c r="FG134" s="29"/>
      <c r="FH134" s="29"/>
      <c r="FI134" s="29"/>
      <c r="FJ134" s="29"/>
      <c r="FK134" s="29"/>
      <c r="FL134" s="29"/>
      <c r="FM134" s="140"/>
      <c r="FN134" s="140"/>
      <c r="FO134" s="141"/>
    </row>
    <row r="135" spans="1:171" x14ac:dyDescent="0.3">
      <c r="A135" s="137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140"/>
      <c r="P135" s="140"/>
      <c r="Q135" s="140"/>
      <c r="R135" s="141"/>
      <c r="S135" s="137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140"/>
      <c r="AH135" s="140"/>
      <c r="AI135" s="141"/>
      <c r="AJ135" s="137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  <c r="AW135" s="29"/>
      <c r="AX135" s="140"/>
      <c r="AY135" s="140"/>
      <c r="AZ135" s="141"/>
      <c r="BA135" s="137"/>
      <c r="BB135" s="29"/>
      <c r="BC135" s="29"/>
      <c r="BD135" s="29"/>
      <c r="BE135" s="29"/>
      <c r="BF135" s="29"/>
      <c r="BG135" s="29"/>
      <c r="BH135" s="29"/>
      <c r="BI135" s="29"/>
      <c r="BJ135" s="29"/>
      <c r="BK135" s="29"/>
      <c r="BL135" s="29"/>
      <c r="BM135" s="29"/>
      <c r="BN135" s="29"/>
      <c r="BO135" s="140"/>
      <c r="BP135" s="140"/>
      <c r="BQ135" s="141"/>
      <c r="BR135" s="137"/>
      <c r="BS135" s="29"/>
      <c r="BT135" s="29"/>
      <c r="BU135" s="29"/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140"/>
      <c r="CG135" s="140"/>
      <c r="CH135" s="141"/>
      <c r="CI135" s="137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140"/>
      <c r="CX135" s="140"/>
      <c r="CY135" s="141"/>
      <c r="CZ135" s="137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  <c r="DL135" s="29"/>
      <c r="DM135" s="29"/>
      <c r="DN135" s="140"/>
      <c r="DO135" s="140"/>
      <c r="DP135" s="141"/>
      <c r="DQ135" s="137"/>
      <c r="DR135" s="29"/>
      <c r="DS135" s="29"/>
      <c r="DT135" s="29"/>
      <c r="DU135" s="29"/>
      <c r="DV135" s="29"/>
      <c r="DW135" s="29"/>
      <c r="DX135" s="29"/>
      <c r="DY135" s="29"/>
      <c r="DZ135" s="29"/>
      <c r="EA135" s="29"/>
      <c r="EB135" s="29"/>
      <c r="EC135" s="29"/>
      <c r="ED135" s="29"/>
      <c r="EE135" s="140"/>
      <c r="EF135" s="140"/>
      <c r="EG135" s="141"/>
      <c r="EH135" s="137"/>
      <c r="EI135" s="29"/>
      <c r="EJ135" s="29"/>
      <c r="EK135" s="29"/>
      <c r="EL135" s="29"/>
      <c r="EM135" s="29"/>
      <c r="EN135" s="29"/>
      <c r="EO135" s="29"/>
      <c r="EP135" s="29"/>
      <c r="EQ135" s="29"/>
      <c r="ER135" s="29"/>
      <c r="ES135" s="29"/>
      <c r="ET135" s="29"/>
      <c r="EU135" s="29"/>
      <c r="EV135" s="140"/>
      <c r="EW135" s="140"/>
      <c r="EX135" s="144"/>
      <c r="EY135" s="137"/>
      <c r="EZ135" s="29"/>
      <c r="FA135" s="29"/>
      <c r="FB135" s="29"/>
      <c r="FC135" s="29"/>
      <c r="FD135" s="29"/>
      <c r="FE135" s="29"/>
      <c r="FF135" s="29"/>
      <c r="FG135" s="29"/>
      <c r="FH135" s="29"/>
      <c r="FI135" s="29"/>
      <c r="FJ135" s="29"/>
      <c r="FK135" s="29"/>
      <c r="FL135" s="29"/>
      <c r="FM135" s="140"/>
      <c r="FN135" s="140"/>
      <c r="FO135" s="141"/>
    </row>
    <row r="136" spans="1:171" x14ac:dyDescent="0.3">
      <c r="A136" s="137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140"/>
      <c r="P136" s="140"/>
      <c r="Q136" s="140"/>
      <c r="R136" s="141"/>
      <c r="S136" s="137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140"/>
      <c r="AH136" s="140"/>
      <c r="AI136" s="141"/>
      <c r="AJ136" s="137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140"/>
      <c r="AY136" s="140"/>
      <c r="AZ136" s="141"/>
      <c r="BA136" s="137"/>
      <c r="BB136" s="29"/>
      <c r="BC136" s="29"/>
      <c r="BD136" s="29"/>
      <c r="BE136" s="29"/>
      <c r="BF136" s="29"/>
      <c r="BG136" s="29"/>
      <c r="BH136" s="29"/>
      <c r="BI136" s="29"/>
      <c r="BJ136" s="29"/>
      <c r="BK136" s="29"/>
      <c r="BL136" s="29"/>
      <c r="BM136" s="29"/>
      <c r="BN136" s="29"/>
      <c r="BO136" s="140"/>
      <c r="BP136" s="140"/>
      <c r="BQ136" s="141"/>
      <c r="BR136" s="137"/>
      <c r="BS136" s="29"/>
      <c r="BT136" s="29"/>
      <c r="BU136" s="29"/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140"/>
      <c r="CG136" s="140"/>
      <c r="CH136" s="141"/>
      <c r="CI136" s="137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140"/>
      <c r="CX136" s="140"/>
      <c r="CY136" s="141"/>
      <c r="CZ136" s="137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  <c r="DL136" s="29"/>
      <c r="DM136" s="29"/>
      <c r="DN136" s="140"/>
      <c r="DO136" s="140"/>
      <c r="DP136" s="141"/>
      <c r="DQ136" s="137"/>
      <c r="DR136" s="29"/>
      <c r="DS136" s="29"/>
      <c r="DT136" s="29"/>
      <c r="DU136" s="29"/>
      <c r="DV136" s="29"/>
      <c r="DW136" s="29"/>
      <c r="DX136" s="29"/>
      <c r="DY136" s="29"/>
      <c r="DZ136" s="29"/>
      <c r="EA136" s="29"/>
      <c r="EB136" s="29"/>
      <c r="EC136" s="29"/>
      <c r="ED136" s="29"/>
      <c r="EE136" s="140"/>
      <c r="EF136" s="140"/>
      <c r="EG136" s="141"/>
      <c r="EH136" s="137"/>
      <c r="EI136" s="29"/>
      <c r="EJ136" s="29"/>
      <c r="EK136" s="29"/>
      <c r="EL136" s="29"/>
      <c r="EM136" s="29"/>
      <c r="EN136" s="29"/>
      <c r="EO136" s="29"/>
      <c r="EP136" s="29"/>
      <c r="EQ136" s="29"/>
      <c r="ER136" s="29"/>
      <c r="ES136" s="29"/>
      <c r="ET136" s="29"/>
      <c r="EU136" s="29"/>
      <c r="EV136" s="140"/>
      <c r="EW136" s="140"/>
      <c r="EX136" s="144"/>
      <c r="EY136" s="137"/>
      <c r="EZ136" s="29"/>
      <c r="FA136" s="29"/>
      <c r="FB136" s="29"/>
      <c r="FC136" s="29"/>
      <c r="FD136" s="29"/>
      <c r="FE136" s="29"/>
      <c r="FF136" s="29"/>
      <c r="FG136" s="29"/>
      <c r="FH136" s="29"/>
      <c r="FI136" s="29"/>
      <c r="FJ136" s="29"/>
      <c r="FK136" s="29"/>
      <c r="FL136" s="29"/>
      <c r="FM136" s="140"/>
      <c r="FN136" s="140"/>
      <c r="FO136" s="141"/>
    </row>
    <row r="137" spans="1:171" x14ac:dyDescent="0.3">
      <c r="A137" s="137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140"/>
      <c r="P137" s="140"/>
      <c r="Q137" s="140"/>
      <c r="R137" s="141"/>
      <c r="S137" s="137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140"/>
      <c r="AH137" s="140"/>
      <c r="AI137" s="141"/>
      <c r="AJ137" s="137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140"/>
      <c r="AY137" s="140"/>
      <c r="AZ137" s="141"/>
      <c r="BA137" s="137"/>
      <c r="BB137" s="29"/>
      <c r="BC137" s="29"/>
      <c r="BD137" s="29"/>
      <c r="BE137" s="29"/>
      <c r="BF137" s="29"/>
      <c r="BG137" s="29"/>
      <c r="BH137" s="29"/>
      <c r="BI137" s="29"/>
      <c r="BJ137" s="29"/>
      <c r="BK137" s="29"/>
      <c r="BL137" s="29"/>
      <c r="BM137" s="29"/>
      <c r="BN137" s="29"/>
      <c r="BO137" s="140"/>
      <c r="BP137" s="140"/>
      <c r="BQ137" s="141"/>
      <c r="BR137" s="137"/>
      <c r="BS137" s="29"/>
      <c r="BT137" s="29"/>
      <c r="BU137" s="29"/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140"/>
      <c r="CG137" s="140"/>
      <c r="CH137" s="141"/>
      <c r="CI137" s="137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140"/>
      <c r="CX137" s="140"/>
      <c r="CY137" s="141"/>
      <c r="CZ137" s="137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  <c r="DM137" s="29"/>
      <c r="DN137" s="140"/>
      <c r="DO137" s="140"/>
      <c r="DP137" s="141"/>
      <c r="DQ137" s="137"/>
      <c r="DR137" s="29"/>
      <c r="DS137" s="29"/>
      <c r="DT137" s="29"/>
      <c r="DU137" s="29"/>
      <c r="DV137" s="29"/>
      <c r="DW137" s="29"/>
      <c r="DX137" s="29"/>
      <c r="DY137" s="29"/>
      <c r="DZ137" s="29"/>
      <c r="EA137" s="29"/>
      <c r="EB137" s="29"/>
      <c r="EC137" s="29"/>
      <c r="ED137" s="29"/>
      <c r="EE137" s="140"/>
      <c r="EF137" s="140"/>
      <c r="EG137" s="141"/>
      <c r="EH137" s="137"/>
      <c r="EI137" s="29"/>
      <c r="EJ137" s="29"/>
      <c r="EK137" s="29"/>
      <c r="EL137" s="29"/>
      <c r="EM137" s="29"/>
      <c r="EN137" s="29"/>
      <c r="EO137" s="29"/>
      <c r="EP137" s="29"/>
      <c r="EQ137" s="29"/>
      <c r="ER137" s="29"/>
      <c r="ES137" s="29"/>
      <c r="ET137" s="29"/>
      <c r="EU137" s="29"/>
      <c r="EV137" s="140"/>
      <c r="EW137" s="140"/>
      <c r="EX137" s="144"/>
      <c r="EY137" s="137"/>
      <c r="EZ137" s="29"/>
      <c r="FA137" s="29"/>
      <c r="FB137" s="29"/>
      <c r="FC137" s="29"/>
      <c r="FD137" s="29"/>
      <c r="FE137" s="29"/>
      <c r="FF137" s="29"/>
      <c r="FG137" s="29"/>
      <c r="FH137" s="29"/>
      <c r="FI137" s="29"/>
      <c r="FJ137" s="29"/>
      <c r="FK137" s="29"/>
      <c r="FL137" s="29"/>
      <c r="FM137" s="140"/>
      <c r="FN137" s="140"/>
      <c r="FO137" s="141"/>
    </row>
    <row r="138" spans="1:171" x14ac:dyDescent="0.3">
      <c r="A138" s="137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140"/>
      <c r="P138" s="140"/>
      <c r="Q138" s="140"/>
      <c r="R138" s="141"/>
      <c r="S138" s="137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140"/>
      <c r="AH138" s="140"/>
      <c r="AI138" s="141"/>
      <c r="AJ138" s="137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140"/>
      <c r="AY138" s="140"/>
      <c r="AZ138" s="141"/>
      <c r="BA138" s="137"/>
      <c r="BB138" s="29"/>
      <c r="BC138" s="29"/>
      <c r="BD138" s="29"/>
      <c r="BE138" s="29"/>
      <c r="BF138" s="29"/>
      <c r="BG138" s="29"/>
      <c r="BH138" s="29"/>
      <c r="BI138" s="29"/>
      <c r="BJ138" s="29"/>
      <c r="BK138" s="29"/>
      <c r="BL138" s="29"/>
      <c r="BM138" s="29"/>
      <c r="BN138" s="29"/>
      <c r="BO138" s="140"/>
      <c r="BP138" s="140"/>
      <c r="BQ138" s="141"/>
      <c r="BR138" s="137"/>
      <c r="BS138" s="29"/>
      <c r="BT138" s="29"/>
      <c r="BU138" s="29"/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140"/>
      <c r="CG138" s="140"/>
      <c r="CH138" s="141"/>
      <c r="CI138" s="137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140"/>
      <c r="CX138" s="140"/>
      <c r="CY138" s="141"/>
      <c r="CZ138" s="137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  <c r="DL138" s="29"/>
      <c r="DM138" s="29"/>
      <c r="DN138" s="140"/>
      <c r="DO138" s="140"/>
      <c r="DP138" s="141"/>
      <c r="DQ138" s="137"/>
      <c r="DR138" s="29"/>
      <c r="DS138" s="29"/>
      <c r="DT138" s="29"/>
      <c r="DU138" s="29"/>
      <c r="DV138" s="29"/>
      <c r="DW138" s="29"/>
      <c r="DX138" s="29"/>
      <c r="DY138" s="29"/>
      <c r="DZ138" s="29"/>
      <c r="EA138" s="29"/>
      <c r="EB138" s="29"/>
      <c r="EC138" s="29"/>
      <c r="ED138" s="29"/>
      <c r="EE138" s="140"/>
      <c r="EF138" s="140"/>
      <c r="EG138" s="141"/>
      <c r="EH138" s="137"/>
      <c r="EI138" s="29"/>
      <c r="EJ138" s="29"/>
      <c r="EK138" s="29"/>
      <c r="EL138" s="29"/>
      <c r="EM138" s="29"/>
      <c r="EN138" s="29"/>
      <c r="EO138" s="29"/>
      <c r="EP138" s="29"/>
      <c r="EQ138" s="29"/>
      <c r="ER138" s="29"/>
      <c r="ES138" s="29"/>
      <c r="ET138" s="29"/>
      <c r="EU138" s="29"/>
      <c r="EV138" s="140"/>
      <c r="EW138" s="140"/>
      <c r="EX138" s="144"/>
      <c r="EY138" s="137"/>
      <c r="EZ138" s="29"/>
      <c r="FA138" s="29"/>
      <c r="FB138" s="29"/>
      <c r="FC138" s="29"/>
      <c r="FD138" s="29"/>
      <c r="FE138" s="29"/>
      <c r="FF138" s="29"/>
      <c r="FG138" s="29"/>
      <c r="FH138" s="29"/>
      <c r="FI138" s="29"/>
      <c r="FJ138" s="29"/>
      <c r="FK138" s="29"/>
      <c r="FL138" s="29"/>
      <c r="FM138" s="140"/>
      <c r="FN138" s="140"/>
      <c r="FO138" s="141"/>
    </row>
    <row r="139" spans="1:171" x14ac:dyDescent="0.3">
      <c r="A139" s="137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140"/>
      <c r="P139" s="140"/>
      <c r="Q139" s="140"/>
      <c r="R139" s="141"/>
      <c r="S139" s="137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140"/>
      <c r="AH139" s="140"/>
      <c r="AI139" s="141"/>
      <c r="AJ139" s="137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140"/>
      <c r="AY139" s="140"/>
      <c r="AZ139" s="141"/>
      <c r="BA139" s="137"/>
      <c r="BB139" s="29"/>
      <c r="BC139" s="29"/>
      <c r="BD139" s="29"/>
      <c r="BE139" s="29"/>
      <c r="BF139" s="29"/>
      <c r="BG139" s="29"/>
      <c r="BH139" s="29"/>
      <c r="BI139" s="29"/>
      <c r="BJ139" s="29"/>
      <c r="BK139" s="29"/>
      <c r="BL139" s="29"/>
      <c r="BM139" s="29"/>
      <c r="BN139" s="29"/>
      <c r="BO139" s="140"/>
      <c r="BP139" s="140"/>
      <c r="BQ139" s="141"/>
      <c r="BR139" s="137"/>
      <c r="BS139" s="29"/>
      <c r="BT139" s="29"/>
      <c r="BU139" s="29"/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140"/>
      <c r="CG139" s="140"/>
      <c r="CH139" s="141"/>
      <c r="CI139" s="137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140"/>
      <c r="CX139" s="140"/>
      <c r="CY139" s="141"/>
      <c r="CZ139" s="137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  <c r="DL139" s="29"/>
      <c r="DM139" s="29"/>
      <c r="DN139" s="140"/>
      <c r="DO139" s="140"/>
      <c r="DP139" s="141"/>
      <c r="DQ139" s="137"/>
      <c r="DR139" s="29"/>
      <c r="DS139" s="29"/>
      <c r="DT139" s="29"/>
      <c r="DU139" s="29"/>
      <c r="DV139" s="29"/>
      <c r="DW139" s="29"/>
      <c r="DX139" s="29"/>
      <c r="DY139" s="29"/>
      <c r="DZ139" s="29"/>
      <c r="EA139" s="29"/>
      <c r="EB139" s="29"/>
      <c r="EC139" s="29"/>
      <c r="ED139" s="29"/>
      <c r="EE139" s="140"/>
      <c r="EF139" s="140"/>
      <c r="EG139" s="141"/>
      <c r="EH139" s="137"/>
      <c r="EI139" s="29"/>
      <c r="EJ139" s="29"/>
      <c r="EK139" s="29"/>
      <c r="EL139" s="29"/>
      <c r="EM139" s="29"/>
      <c r="EN139" s="29"/>
      <c r="EO139" s="29"/>
      <c r="EP139" s="29"/>
      <c r="EQ139" s="29"/>
      <c r="ER139" s="29"/>
      <c r="ES139" s="29"/>
      <c r="ET139" s="29"/>
      <c r="EU139" s="29"/>
      <c r="EV139" s="140"/>
      <c r="EW139" s="140"/>
      <c r="EX139" s="144"/>
      <c r="EY139" s="137"/>
      <c r="EZ139" s="29"/>
      <c r="FA139" s="29"/>
      <c r="FB139" s="29"/>
      <c r="FC139" s="29"/>
      <c r="FD139" s="29"/>
      <c r="FE139" s="29"/>
      <c r="FF139" s="29"/>
      <c r="FG139" s="29"/>
      <c r="FH139" s="29"/>
      <c r="FI139" s="29"/>
      <c r="FJ139" s="29"/>
      <c r="FK139" s="29"/>
      <c r="FL139" s="29"/>
      <c r="FM139" s="140"/>
      <c r="FN139" s="140"/>
      <c r="FO139" s="141"/>
    </row>
    <row r="140" spans="1:171" x14ac:dyDescent="0.3">
      <c r="A140" s="137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140"/>
      <c r="P140" s="140"/>
      <c r="Q140" s="140"/>
      <c r="R140" s="141"/>
      <c r="S140" s="137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140"/>
      <c r="AH140" s="140"/>
      <c r="AI140" s="141"/>
      <c r="AJ140" s="137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140"/>
      <c r="AY140" s="140"/>
      <c r="AZ140" s="141"/>
      <c r="BA140" s="137"/>
      <c r="BB140" s="29"/>
      <c r="BC140" s="29"/>
      <c r="BD140" s="29"/>
      <c r="BE140" s="29"/>
      <c r="BF140" s="29"/>
      <c r="BG140" s="29"/>
      <c r="BH140" s="29"/>
      <c r="BI140" s="29"/>
      <c r="BJ140" s="29"/>
      <c r="BK140" s="29"/>
      <c r="BL140" s="29"/>
      <c r="BM140" s="29"/>
      <c r="BN140" s="29"/>
      <c r="BO140" s="140"/>
      <c r="BP140" s="140"/>
      <c r="BQ140" s="141"/>
      <c r="BR140" s="137"/>
      <c r="BS140" s="29"/>
      <c r="BT140" s="29"/>
      <c r="BU140" s="29"/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140"/>
      <c r="CG140" s="140"/>
      <c r="CH140" s="141"/>
      <c r="CI140" s="137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140"/>
      <c r="CX140" s="140"/>
      <c r="CY140" s="141"/>
      <c r="CZ140" s="137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  <c r="DL140" s="29"/>
      <c r="DM140" s="29"/>
      <c r="DN140" s="140"/>
      <c r="DO140" s="140"/>
      <c r="DP140" s="141"/>
      <c r="DQ140" s="137"/>
      <c r="DR140" s="29"/>
      <c r="DS140" s="29"/>
      <c r="DT140" s="29"/>
      <c r="DU140" s="29"/>
      <c r="DV140" s="29"/>
      <c r="DW140" s="29"/>
      <c r="DX140" s="29"/>
      <c r="DY140" s="29"/>
      <c r="DZ140" s="29"/>
      <c r="EA140" s="29"/>
      <c r="EB140" s="29"/>
      <c r="EC140" s="29"/>
      <c r="ED140" s="29"/>
      <c r="EE140" s="140"/>
      <c r="EF140" s="140"/>
      <c r="EG140" s="141"/>
      <c r="EH140" s="137"/>
      <c r="EI140" s="29"/>
      <c r="EJ140" s="29"/>
      <c r="EK140" s="29"/>
      <c r="EL140" s="29"/>
      <c r="EM140" s="29"/>
      <c r="EN140" s="29"/>
      <c r="EO140" s="29"/>
      <c r="EP140" s="29"/>
      <c r="EQ140" s="29"/>
      <c r="ER140" s="29"/>
      <c r="ES140" s="29"/>
      <c r="ET140" s="29"/>
      <c r="EU140" s="29"/>
      <c r="EV140" s="140"/>
      <c r="EW140" s="140"/>
      <c r="EX140" s="144"/>
      <c r="EY140" s="137"/>
      <c r="EZ140" s="29"/>
      <c r="FA140" s="29"/>
      <c r="FB140" s="29"/>
      <c r="FC140" s="29"/>
      <c r="FD140" s="29"/>
      <c r="FE140" s="29"/>
      <c r="FF140" s="29"/>
      <c r="FG140" s="29"/>
      <c r="FH140" s="29"/>
      <c r="FI140" s="29"/>
      <c r="FJ140" s="29"/>
      <c r="FK140" s="29"/>
      <c r="FL140" s="29"/>
      <c r="FM140" s="140"/>
      <c r="FN140" s="140"/>
      <c r="FO140" s="141"/>
    </row>
    <row r="141" spans="1:171" x14ac:dyDescent="0.3">
      <c r="A141" s="137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140"/>
      <c r="P141" s="140"/>
      <c r="Q141" s="140"/>
      <c r="R141" s="141"/>
      <c r="S141" s="137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140"/>
      <c r="AH141" s="140"/>
      <c r="AI141" s="141"/>
      <c r="AJ141" s="137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140"/>
      <c r="AY141" s="140"/>
      <c r="AZ141" s="141"/>
      <c r="BA141" s="137"/>
      <c r="BB141" s="29"/>
      <c r="BC141" s="29"/>
      <c r="BD141" s="29"/>
      <c r="BE141" s="29"/>
      <c r="BF141" s="29"/>
      <c r="BG141" s="29"/>
      <c r="BH141" s="29"/>
      <c r="BI141" s="29"/>
      <c r="BJ141" s="29"/>
      <c r="BK141" s="29"/>
      <c r="BL141" s="29"/>
      <c r="BM141" s="29"/>
      <c r="BN141" s="29"/>
      <c r="BO141" s="140"/>
      <c r="BP141" s="140"/>
      <c r="BQ141" s="141"/>
      <c r="BR141" s="137"/>
      <c r="BS141" s="29"/>
      <c r="BT141" s="29"/>
      <c r="BU141" s="29"/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140"/>
      <c r="CG141" s="140"/>
      <c r="CH141" s="141"/>
      <c r="CI141" s="137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140"/>
      <c r="CX141" s="140"/>
      <c r="CY141" s="141"/>
      <c r="CZ141" s="137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  <c r="DL141" s="29"/>
      <c r="DM141" s="29"/>
      <c r="DN141" s="140"/>
      <c r="DO141" s="140"/>
      <c r="DP141" s="141"/>
      <c r="DQ141" s="137"/>
      <c r="DR141" s="29"/>
      <c r="DS141" s="29"/>
      <c r="DT141" s="29"/>
      <c r="DU141" s="29"/>
      <c r="DV141" s="29"/>
      <c r="DW141" s="29"/>
      <c r="DX141" s="29"/>
      <c r="DY141" s="29"/>
      <c r="DZ141" s="29"/>
      <c r="EA141" s="29"/>
      <c r="EB141" s="29"/>
      <c r="EC141" s="29"/>
      <c r="ED141" s="29"/>
      <c r="EE141" s="140"/>
      <c r="EF141" s="140"/>
      <c r="EG141" s="141"/>
      <c r="EH141" s="137"/>
      <c r="EI141" s="29"/>
      <c r="EJ141" s="29"/>
      <c r="EK141" s="29"/>
      <c r="EL141" s="29"/>
      <c r="EM141" s="29"/>
      <c r="EN141" s="29"/>
      <c r="EO141" s="29"/>
      <c r="EP141" s="29"/>
      <c r="EQ141" s="29"/>
      <c r="ER141" s="29"/>
      <c r="ES141" s="29"/>
      <c r="ET141" s="29"/>
      <c r="EU141" s="29"/>
      <c r="EV141" s="140"/>
      <c r="EW141" s="140"/>
      <c r="EX141" s="144"/>
      <c r="EY141" s="137"/>
      <c r="EZ141" s="29"/>
      <c r="FA141" s="29"/>
      <c r="FB141" s="29"/>
      <c r="FC141" s="29"/>
      <c r="FD141" s="29"/>
      <c r="FE141" s="29"/>
      <c r="FF141" s="29"/>
      <c r="FG141" s="29"/>
      <c r="FH141" s="29"/>
      <c r="FI141" s="29"/>
      <c r="FJ141" s="29"/>
      <c r="FK141" s="29"/>
      <c r="FL141" s="29"/>
      <c r="FM141" s="140"/>
      <c r="FN141" s="140"/>
      <c r="FO141" s="141"/>
    </row>
    <row r="142" spans="1:171" x14ac:dyDescent="0.3">
      <c r="A142" s="137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140"/>
      <c r="P142" s="140"/>
      <c r="Q142" s="140"/>
      <c r="R142" s="141"/>
      <c r="S142" s="137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140"/>
      <c r="AH142" s="140"/>
      <c r="AI142" s="141"/>
      <c r="AJ142" s="137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140"/>
      <c r="AY142" s="140"/>
      <c r="AZ142" s="141"/>
      <c r="BA142" s="137"/>
      <c r="BB142" s="29"/>
      <c r="BC142" s="29"/>
      <c r="BD142" s="29"/>
      <c r="BE142" s="29"/>
      <c r="BF142" s="29"/>
      <c r="BG142" s="29"/>
      <c r="BH142" s="29"/>
      <c r="BI142" s="29"/>
      <c r="BJ142" s="29"/>
      <c r="BK142" s="29"/>
      <c r="BL142" s="29"/>
      <c r="BM142" s="29"/>
      <c r="BN142" s="29"/>
      <c r="BO142" s="140"/>
      <c r="BP142" s="140"/>
      <c r="BQ142" s="141"/>
      <c r="BR142" s="137"/>
      <c r="BS142" s="29"/>
      <c r="BT142" s="29"/>
      <c r="BU142" s="29"/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140"/>
      <c r="CG142" s="140"/>
      <c r="CH142" s="141"/>
      <c r="CI142" s="137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140"/>
      <c r="CX142" s="140"/>
      <c r="CY142" s="141"/>
      <c r="CZ142" s="137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  <c r="DL142" s="29"/>
      <c r="DM142" s="29"/>
      <c r="DN142" s="140"/>
      <c r="DO142" s="140"/>
      <c r="DP142" s="141"/>
      <c r="DQ142" s="137"/>
      <c r="DR142" s="29"/>
      <c r="DS142" s="29"/>
      <c r="DT142" s="29"/>
      <c r="DU142" s="29"/>
      <c r="DV142" s="29"/>
      <c r="DW142" s="29"/>
      <c r="DX142" s="29"/>
      <c r="DY142" s="29"/>
      <c r="DZ142" s="29"/>
      <c r="EA142" s="29"/>
      <c r="EB142" s="29"/>
      <c r="EC142" s="29"/>
      <c r="ED142" s="29"/>
      <c r="EE142" s="140"/>
      <c r="EF142" s="140"/>
      <c r="EG142" s="141"/>
      <c r="EH142" s="137"/>
      <c r="EI142" s="29"/>
      <c r="EJ142" s="29"/>
      <c r="EK142" s="29"/>
      <c r="EL142" s="29"/>
      <c r="EM142" s="29"/>
      <c r="EN142" s="29"/>
      <c r="EO142" s="29"/>
      <c r="EP142" s="29"/>
      <c r="EQ142" s="29"/>
      <c r="ER142" s="29"/>
      <c r="ES142" s="29"/>
      <c r="ET142" s="29"/>
      <c r="EU142" s="29"/>
      <c r="EV142" s="140"/>
      <c r="EW142" s="140"/>
      <c r="EX142" s="144"/>
      <c r="EY142" s="137"/>
      <c r="EZ142" s="29"/>
      <c r="FA142" s="29"/>
      <c r="FB142" s="29"/>
      <c r="FC142" s="29"/>
      <c r="FD142" s="29"/>
      <c r="FE142" s="29"/>
      <c r="FF142" s="29"/>
      <c r="FG142" s="29"/>
      <c r="FH142" s="29"/>
      <c r="FI142" s="29"/>
      <c r="FJ142" s="29"/>
      <c r="FK142" s="29"/>
      <c r="FL142" s="29"/>
      <c r="FM142" s="140"/>
      <c r="FN142" s="140"/>
      <c r="FO142" s="141"/>
    </row>
    <row r="143" spans="1:171" x14ac:dyDescent="0.3">
      <c r="A143" s="137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140"/>
      <c r="P143" s="140"/>
      <c r="Q143" s="140"/>
      <c r="R143" s="141"/>
      <c r="S143" s="137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140"/>
      <c r="AH143" s="140"/>
      <c r="AI143" s="141"/>
      <c r="AJ143" s="137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140"/>
      <c r="AY143" s="140"/>
      <c r="AZ143" s="141"/>
      <c r="BA143" s="137"/>
      <c r="BB143" s="29"/>
      <c r="BC143" s="29"/>
      <c r="BD143" s="29"/>
      <c r="BE143" s="29"/>
      <c r="BF143" s="29"/>
      <c r="BG143" s="29"/>
      <c r="BH143" s="29"/>
      <c r="BI143" s="29"/>
      <c r="BJ143" s="29"/>
      <c r="BK143" s="29"/>
      <c r="BL143" s="29"/>
      <c r="BM143" s="29"/>
      <c r="BN143" s="29"/>
      <c r="BO143" s="140"/>
      <c r="BP143" s="140"/>
      <c r="BQ143" s="141"/>
      <c r="BR143" s="137"/>
      <c r="BS143" s="29"/>
      <c r="BT143" s="29"/>
      <c r="BU143" s="29"/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140"/>
      <c r="CG143" s="140"/>
      <c r="CH143" s="141"/>
      <c r="CI143" s="137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140"/>
      <c r="CX143" s="140"/>
      <c r="CY143" s="141"/>
      <c r="CZ143" s="137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  <c r="DL143" s="29"/>
      <c r="DM143" s="29"/>
      <c r="DN143" s="140"/>
      <c r="DO143" s="140"/>
      <c r="DP143" s="141"/>
      <c r="DQ143" s="137"/>
      <c r="DR143" s="29"/>
      <c r="DS143" s="29"/>
      <c r="DT143" s="29"/>
      <c r="DU143" s="29"/>
      <c r="DV143" s="29"/>
      <c r="DW143" s="29"/>
      <c r="DX143" s="29"/>
      <c r="DY143" s="29"/>
      <c r="DZ143" s="29"/>
      <c r="EA143" s="29"/>
      <c r="EB143" s="29"/>
      <c r="EC143" s="29"/>
      <c r="ED143" s="29"/>
      <c r="EE143" s="140"/>
      <c r="EF143" s="140"/>
      <c r="EG143" s="141"/>
      <c r="EH143" s="137"/>
      <c r="EI143" s="29"/>
      <c r="EJ143" s="29"/>
      <c r="EK143" s="29"/>
      <c r="EL143" s="29"/>
      <c r="EM143" s="29"/>
      <c r="EN143" s="29"/>
      <c r="EO143" s="29"/>
      <c r="EP143" s="29"/>
      <c r="EQ143" s="29"/>
      <c r="ER143" s="29"/>
      <c r="ES143" s="29"/>
      <c r="ET143" s="29"/>
      <c r="EU143" s="29"/>
      <c r="EV143" s="140"/>
      <c r="EW143" s="140"/>
      <c r="EX143" s="144"/>
      <c r="EY143" s="137"/>
      <c r="EZ143" s="29"/>
      <c r="FA143" s="29"/>
      <c r="FB143" s="29"/>
      <c r="FC143" s="29"/>
      <c r="FD143" s="29"/>
      <c r="FE143" s="29"/>
      <c r="FF143" s="29"/>
      <c r="FG143" s="29"/>
      <c r="FH143" s="29"/>
      <c r="FI143" s="29"/>
      <c r="FJ143" s="29"/>
      <c r="FK143" s="29"/>
      <c r="FL143" s="29"/>
      <c r="FM143" s="140"/>
      <c r="FN143" s="140"/>
      <c r="FO143" s="141"/>
    </row>
    <row r="144" spans="1:171" x14ac:dyDescent="0.3">
      <c r="A144" s="137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140"/>
      <c r="P144" s="140"/>
      <c r="Q144" s="140"/>
      <c r="R144" s="141"/>
      <c r="S144" s="137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140"/>
      <c r="AH144" s="140"/>
      <c r="AI144" s="141"/>
      <c r="AJ144" s="137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140"/>
      <c r="AY144" s="140"/>
      <c r="AZ144" s="141"/>
      <c r="BA144" s="137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  <c r="BM144" s="29"/>
      <c r="BN144" s="29"/>
      <c r="BO144" s="140"/>
      <c r="BP144" s="140"/>
      <c r="BQ144" s="141"/>
      <c r="BR144" s="137"/>
      <c r="BS144" s="29"/>
      <c r="BT144" s="29"/>
      <c r="BU144" s="29"/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140"/>
      <c r="CG144" s="140"/>
      <c r="CH144" s="141"/>
      <c r="CI144" s="137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140"/>
      <c r="CX144" s="140"/>
      <c r="CY144" s="141"/>
      <c r="CZ144" s="137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  <c r="DL144" s="29"/>
      <c r="DM144" s="29"/>
      <c r="DN144" s="140"/>
      <c r="DO144" s="140"/>
      <c r="DP144" s="141"/>
      <c r="DQ144" s="137"/>
      <c r="DR144" s="29"/>
      <c r="DS144" s="29"/>
      <c r="DT144" s="29"/>
      <c r="DU144" s="29"/>
      <c r="DV144" s="29"/>
      <c r="DW144" s="29"/>
      <c r="DX144" s="29"/>
      <c r="DY144" s="29"/>
      <c r="DZ144" s="29"/>
      <c r="EA144" s="29"/>
      <c r="EB144" s="29"/>
      <c r="EC144" s="29"/>
      <c r="ED144" s="29"/>
      <c r="EE144" s="140"/>
      <c r="EF144" s="140"/>
      <c r="EG144" s="141"/>
      <c r="EH144" s="137"/>
      <c r="EI144" s="29"/>
      <c r="EJ144" s="29"/>
      <c r="EK144" s="29"/>
      <c r="EL144" s="29"/>
      <c r="EM144" s="29"/>
      <c r="EN144" s="29"/>
      <c r="EO144" s="29"/>
      <c r="EP144" s="29"/>
      <c r="EQ144" s="29"/>
      <c r="ER144" s="29"/>
      <c r="ES144" s="29"/>
      <c r="ET144" s="29"/>
      <c r="EU144" s="29"/>
      <c r="EV144" s="140"/>
      <c r="EW144" s="140"/>
      <c r="EX144" s="144"/>
      <c r="EY144" s="137"/>
      <c r="EZ144" s="29"/>
      <c r="FA144" s="29"/>
      <c r="FB144" s="29"/>
      <c r="FC144" s="29"/>
      <c r="FD144" s="29"/>
      <c r="FE144" s="29"/>
      <c r="FF144" s="29"/>
      <c r="FG144" s="29"/>
      <c r="FH144" s="29"/>
      <c r="FI144" s="29"/>
      <c r="FJ144" s="29"/>
      <c r="FK144" s="29"/>
      <c r="FL144" s="29"/>
      <c r="FM144" s="140"/>
      <c r="FN144" s="140"/>
      <c r="FO144" s="141"/>
    </row>
    <row r="145" spans="1:171" x14ac:dyDescent="0.3">
      <c r="A145" s="137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140"/>
      <c r="P145" s="140"/>
      <c r="Q145" s="140"/>
      <c r="R145" s="141"/>
      <c r="S145" s="137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140"/>
      <c r="AH145" s="140"/>
      <c r="AI145" s="141"/>
      <c r="AJ145" s="137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140"/>
      <c r="AY145" s="140"/>
      <c r="AZ145" s="141"/>
      <c r="BA145" s="137"/>
      <c r="BB145" s="29"/>
      <c r="BC145" s="29"/>
      <c r="BD145" s="29"/>
      <c r="BE145" s="29"/>
      <c r="BF145" s="29"/>
      <c r="BG145" s="29"/>
      <c r="BH145" s="29"/>
      <c r="BI145" s="29"/>
      <c r="BJ145" s="29"/>
      <c r="BK145" s="29"/>
      <c r="BL145" s="29"/>
      <c r="BM145" s="29"/>
      <c r="BN145" s="29"/>
      <c r="BO145" s="140"/>
      <c r="BP145" s="140"/>
      <c r="BQ145" s="141"/>
      <c r="BR145" s="137"/>
      <c r="BS145" s="29"/>
      <c r="BT145" s="29"/>
      <c r="BU145" s="29"/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140"/>
      <c r="CG145" s="140"/>
      <c r="CH145" s="141"/>
      <c r="CI145" s="137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140"/>
      <c r="CX145" s="140"/>
      <c r="CY145" s="141"/>
      <c r="CZ145" s="137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  <c r="DL145" s="29"/>
      <c r="DM145" s="29"/>
      <c r="DN145" s="140"/>
      <c r="DO145" s="140"/>
      <c r="DP145" s="141"/>
      <c r="DQ145" s="137"/>
      <c r="DR145" s="29"/>
      <c r="DS145" s="29"/>
      <c r="DT145" s="29"/>
      <c r="DU145" s="29"/>
      <c r="DV145" s="29"/>
      <c r="DW145" s="29"/>
      <c r="DX145" s="29"/>
      <c r="DY145" s="29"/>
      <c r="DZ145" s="29"/>
      <c r="EA145" s="29"/>
      <c r="EB145" s="29"/>
      <c r="EC145" s="29"/>
      <c r="ED145" s="29"/>
      <c r="EE145" s="140"/>
      <c r="EF145" s="140"/>
      <c r="EG145" s="141"/>
      <c r="EH145" s="137"/>
      <c r="EI145" s="29"/>
      <c r="EJ145" s="29"/>
      <c r="EK145" s="29"/>
      <c r="EL145" s="29"/>
      <c r="EM145" s="29"/>
      <c r="EN145" s="29"/>
      <c r="EO145" s="29"/>
      <c r="EP145" s="29"/>
      <c r="EQ145" s="29"/>
      <c r="ER145" s="29"/>
      <c r="ES145" s="29"/>
      <c r="ET145" s="29"/>
      <c r="EU145" s="29"/>
      <c r="EV145" s="140"/>
      <c r="EW145" s="140"/>
      <c r="EX145" s="144"/>
      <c r="EY145" s="137"/>
      <c r="EZ145" s="29"/>
      <c r="FA145" s="29"/>
      <c r="FB145" s="29"/>
      <c r="FC145" s="29"/>
      <c r="FD145" s="29"/>
      <c r="FE145" s="29"/>
      <c r="FF145" s="29"/>
      <c r="FG145" s="29"/>
      <c r="FH145" s="29"/>
      <c r="FI145" s="29"/>
      <c r="FJ145" s="29"/>
      <c r="FK145" s="29"/>
      <c r="FL145" s="29"/>
      <c r="FM145" s="140"/>
      <c r="FN145" s="140"/>
      <c r="FO145" s="141"/>
    </row>
    <row r="146" spans="1:171" x14ac:dyDescent="0.3">
      <c r="A146" s="137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140"/>
      <c r="P146" s="140"/>
      <c r="Q146" s="140"/>
      <c r="R146" s="141"/>
      <c r="S146" s="137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140"/>
      <c r="AH146" s="140"/>
      <c r="AI146" s="141"/>
      <c r="AJ146" s="137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29"/>
      <c r="AX146" s="140"/>
      <c r="AY146" s="140"/>
      <c r="AZ146" s="141"/>
      <c r="BA146" s="137"/>
      <c r="BB146" s="29"/>
      <c r="BC146" s="29"/>
      <c r="BD146" s="29"/>
      <c r="BE146" s="29"/>
      <c r="BF146" s="29"/>
      <c r="BG146" s="29"/>
      <c r="BH146" s="29"/>
      <c r="BI146" s="29"/>
      <c r="BJ146" s="29"/>
      <c r="BK146" s="29"/>
      <c r="BL146" s="29"/>
      <c r="BM146" s="29"/>
      <c r="BN146" s="29"/>
      <c r="BO146" s="140"/>
      <c r="BP146" s="140"/>
      <c r="BQ146" s="141"/>
      <c r="BR146" s="137"/>
      <c r="BS146" s="29"/>
      <c r="BT146" s="29"/>
      <c r="BU146" s="29"/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140"/>
      <c r="CG146" s="140"/>
      <c r="CH146" s="141"/>
      <c r="CI146" s="137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140"/>
      <c r="CX146" s="140"/>
      <c r="CY146" s="141"/>
      <c r="CZ146" s="137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  <c r="DL146" s="29"/>
      <c r="DM146" s="29"/>
      <c r="DN146" s="140"/>
      <c r="DO146" s="140"/>
      <c r="DP146" s="141"/>
      <c r="DQ146" s="137"/>
      <c r="DR146" s="29"/>
      <c r="DS146" s="29"/>
      <c r="DT146" s="29"/>
      <c r="DU146" s="29"/>
      <c r="DV146" s="29"/>
      <c r="DW146" s="29"/>
      <c r="DX146" s="29"/>
      <c r="DY146" s="29"/>
      <c r="DZ146" s="29"/>
      <c r="EA146" s="29"/>
      <c r="EB146" s="29"/>
      <c r="EC146" s="29"/>
      <c r="ED146" s="29"/>
      <c r="EE146" s="140"/>
      <c r="EF146" s="140"/>
      <c r="EG146" s="141"/>
      <c r="EH146" s="137"/>
      <c r="EI146" s="29"/>
      <c r="EJ146" s="29"/>
      <c r="EK146" s="29"/>
      <c r="EL146" s="29"/>
      <c r="EM146" s="29"/>
      <c r="EN146" s="29"/>
      <c r="EO146" s="29"/>
      <c r="EP146" s="29"/>
      <c r="EQ146" s="29"/>
      <c r="ER146" s="29"/>
      <c r="ES146" s="29"/>
      <c r="ET146" s="29"/>
      <c r="EU146" s="29"/>
      <c r="EV146" s="140"/>
      <c r="EW146" s="140"/>
      <c r="EX146" s="144"/>
      <c r="EY146" s="137"/>
      <c r="EZ146" s="29"/>
      <c r="FA146" s="29"/>
      <c r="FB146" s="29"/>
      <c r="FC146" s="29"/>
      <c r="FD146" s="29"/>
      <c r="FE146" s="29"/>
      <c r="FF146" s="29"/>
      <c r="FG146" s="29"/>
      <c r="FH146" s="29"/>
      <c r="FI146" s="29"/>
      <c r="FJ146" s="29"/>
      <c r="FK146" s="29"/>
      <c r="FL146" s="29"/>
      <c r="FM146" s="140"/>
      <c r="FN146" s="140"/>
      <c r="FO146" s="141"/>
    </row>
    <row r="147" spans="1:171" x14ac:dyDescent="0.3">
      <c r="A147" s="137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140"/>
      <c r="P147" s="140"/>
      <c r="Q147" s="140"/>
      <c r="R147" s="141"/>
      <c r="S147" s="137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140"/>
      <c r="AH147" s="140"/>
      <c r="AI147" s="141"/>
      <c r="AJ147" s="137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29"/>
      <c r="AX147" s="140"/>
      <c r="AY147" s="140"/>
      <c r="AZ147" s="141"/>
      <c r="BA147" s="137"/>
      <c r="BB147" s="29"/>
      <c r="BC147" s="29"/>
      <c r="BD147" s="29"/>
      <c r="BE147" s="29"/>
      <c r="BF147" s="29"/>
      <c r="BG147" s="29"/>
      <c r="BH147" s="29"/>
      <c r="BI147" s="29"/>
      <c r="BJ147" s="29"/>
      <c r="BK147" s="29"/>
      <c r="BL147" s="29"/>
      <c r="BM147" s="29"/>
      <c r="BN147" s="29"/>
      <c r="BO147" s="140"/>
      <c r="BP147" s="140"/>
      <c r="BQ147" s="141"/>
      <c r="BR147" s="137"/>
      <c r="BS147" s="29"/>
      <c r="BT147" s="29"/>
      <c r="BU147" s="29"/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140"/>
      <c r="CG147" s="140"/>
      <c r="CH147" s="141"/>
      <c r="CI147" s="137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140"/>
      <c r="CX147" s="140"/>
      <c r="CY147" s="141"/>
      <c r="CZ147" s="137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  <c r="DL147" s="29"/>
      <c r="DM147" s="29"/>
      <c r="DN147" s="140"/>
      <c r="DO147" s="140"/>
      <c r="DP147" s="141"/>
      <c r="DQ147" s="137"/>
      <c r="DR147" s="29"/>
      <c r="DS147" s="29"/>
      <c r="DT147" s="29"/>
      <c r="DU147" s="29"/>
      <c r="DV147" s="29"/>
      <c r="DW147" s="29"/>
      <c r="DX147" s="29"/>
      <c r="DY147" s="29"/>
      <c r="DZ147" s="29"/>
      <c r="EA147" s="29"/>
      <c r="EB147" s="29"/>
      <c r="EC147" s="29"/>
      <c r="ED147" s="29"/>
      <c r="EE147" s="140"/>
      <c r="EF147" s="140"/>
      <c r="EG147" s="141"/>
      <c r="EH147" s="137"/>
      <c r="EI147" s="29"/>
      <c r="EJ147" s="29"/>
      <c r="EK147" s="29"/>
      <c r="EL147" s="29"/>
      <c r="EM147" s="29"/>
      <c r="EN147" s="29"/>
      <c r="EO147" s="29"/>
      <c r="EP147" s="29"/>
      <c r="EQ147" s="29"/>
      <c r="ER147" s="29"/>
      <c r="ES147" s="29"/>
      <c r="ET147" s="29"/>
      <c r="EU147" s="29"/>
      <c r="EV147" s="140"/>
      <c r="EW147" s="140"/>
      <c r="EX147" s="144"/>
      <c r="EY147" s="137"/>
      <c r="EZ147" s="29"/>
      <c r="FA147" s="29"/>
      <c r="FB147" s="29"/>
      <c r="FC147" s="29"/>
      <c r="FD147" s="29"/>
      <c r="FE147" s="29"/>
      <c r="FF147" s="29"/>
      <c r="FG147" s="29"/>
      <c r="FH147" s="29"/>
      <c r="FI147" s="29"/>
      <c r="FJ147" s="29"/>
      <c r="FK147" s="29"/>
      <c r="FL147" s="29"/>
      <c r="FM147" s="140"/>
      <c r="FN147" s="140"/>
      <c r="FO147" s="141"/>
    </row>
    <row r="148" spans="1:171" x14ac:dyDescent="0.3">
      <c r="A148" s="137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140"/>
      <c r="P148" s="140"/>
      <c r="Q148" s="140"/>
      <c r="R148" s="141"/>
      <c r="S148" s="137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140"/>
      <c r="AH148" s="140"/>
      <c r="AI148" s="141"/>
      <c r="AJ148" s="137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140"/>
      <c r="AY148" s="140"/>
      <c r="AZ148" s="141"/>
      <c r="BA148" s="137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  <c r="BM148" s="29"/>
      <c r="BN148" s="29"/>
      <c r="BO148" s="140"/>
      <c r="BP148" s="140"/>
      <c r="BQ148" s="141"/>
      <c r="BR148" s="137"/>
      <c r="BS148" s="29"/>
      <c r="BT148" s="29"/>
      <c r="BU148" s="29"/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140"/>
      <c r="CG148" s="140"/>
      <c r="CH148" s="141"/>
      <c r="CI148" s="137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140"/>
      <c r="CX148" s="140"/>
      <c r="CY148" s="141"/>
      <c r="CZ148" s="137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  <c r="DL148" s="29"/>
      <c r="DM148" s="29"/>
      <c r="DN148" s="140"/>
      <c r="DO148" s="140"/>
      <c r="DP148" s="141"/>
      <c r="DQ148" s="137"/>
      <c r="DR148" s="29"/>
      <c r="DS148" s="29"/>
      <c r="DT148" s="29"/>
      <c r="DU148" s="29"/>
      <c r="DV148" s="29"/>
      <c r="DW148" s="29"/>
      <c r="DX148" s="29"/>
      <c r="DY148" s="29"/>
      <c r="DZ148" s="29"/>
      <c r="EA148" s="29"/>
      <c r="EB148" s="29"/>
      <c r="EC148" s="29"/>
      <c r="ED148" s="29"/>
      <c r="EE148" s="140"/>
      <c r="EF148" s="140"/>
      <c r="EG148" s="141"/>
      <c r="EH148" s="137"/>
      <c r="EI148" s="29"/>
      <c r="EJ148" s="29"/>
      <c r="EK148" s="29"/>
      <c r="EL148" s="29"/>
      <c r="EM148" s="29"/>
      <c r="EN148" s="29"/>
      <c r="EO148" s="29"/>
      <c r="EP148" s="29"/>
      <c r="EQ148" s="29"/>
      <c r="ER148" s="29"/>
      <c r="ES148" s="29"/>
      <c r="ET148" s="29"/>
      <c r="EU148" s="29"/>
      <c r="EV148" s="140"/>
      <c r="EW148" s="140"/>
      <c r="EX148" s="144"/>
      <c r="EY148" s="137"/>
      <c r="EZ148" s="29"/>
      <c r="FA148" s="29"/>
      <c r="FB148" s="29"/>
      <c r="FC148" s="29"/>
      <c r="FD148" s="29"/>
      <c r="FE148" s="29"/>
      <c r="FF148" s="29"/>
      <c r="FG148" s="29"/>
      <c r="FH148" s="29"/>
      <c r="FI148" s="29"/>
      <c r="FJ148" s="29"/>
      <c r="FK148" s="29"/>
      <c r="FL148" s="29"/>
      <c r="FM148" s="140"/>
      <c r="FN148" s="140"/>
      <c r="FO148" s="141"/>
    </row>
    <row r="149" spans="1:171" x14ac:dyDescent="0.3">
      <c r="A149" s="137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140"/>
      <c r="P149" s="140"/>
      <c r="Q149" s="140"/>
      <c r="R149" s="141"/>
      <c r="S149" s="137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140"/>
      <c r="AH149" s="140"/>
      <c r="AI149" s="141"/>
      <c r="AJ149" s="137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140"/>
      <c r="AY149" s="140"/>
      <c r="AZ149" s="141"/>
      <c r="BA149" s="137"/>
      <c r="BB149" s="29"/>
      <c r="BC149" s="29"/>
      <c r="BD149" s="29"/>
      <c r="BE149" s="29"/>
      <c r="BF149" s="29"/>
      <c r="BG149" s="29"/>
      <c r="BH149" s="29"/>
      <c r="BI149" s="29"/>
      <c r="BJ149" s="29"/>
      <c r="BK149" s="29"/>
      <c r="BL149" s="29"/>
      <c r="BM149" s="29"/>
      <c r="BN149" s="29"/>
      <c r="BO149" s="140"/>
      <c r="BP149" s="140"/>
      <c r="BQ149" s="141"/>
      <c r="BR149" s="137"/>
      <c r="BS149" s="29"/>
      <c r="BT149" s="29"/>
      <c r="BU149" s="29"/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140"/>
      <c r="CG149" s="140"/>
      <c r="CH149" s="141"/>
      <c r="CI149" s="137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140"/>
      <c r="CX149" s="140"/>
      <c r="CY149" s="141"/>
      <c r="CZ149" s="137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  <c r="DL149" s="29"/>
      <c r="DM149" s="29"/>
      <c r="DN149" s="140"/>
      <c r="DO149" s="140"/>
      <c r="DP149" s="141"/>
      <c r="DQ149" s="137"/>
      <c r="DR149" s="29"/>
      <c r="DS149" s="29"/>
      <c r="DT149" s="29"/>
      <c r="DU149" s="29"/>
      <c r="DV149" s="29"/>
      <c r="DW149" s="29"/>
      <c r="DX149" s="29"/>
      <c r="DY149" s="29"/>
      <c r="DZ149" s="29"/>
      <c r="EA149" s="29"/>
      <c r="EB149" s="29"/>
      <c r="EC149" s="29"/>
      <c r="ED149" s="29"/>
      <c r="EE149" s="140"/>
      <c r="EF149" s="140"/>
      <c r="EG149" s="141"/>
      <c r="EH149" s="137"/>
      <c r="EI149" s="29"/>
      <c r="EJ149" s="29"/>
      <c r="EK149" s="29"/>
      <c r="EL149" s="29"/>
      <c r="EM149" s="29"/>
      <c r="EN149" s="29"/>
      <c r="EO149" s="29"/>
      <c r="EP149" s="29"/>
      <c r="EQ149" s="29"/>
      <c r="ER149" s="29"/>
      <c r="ES149" s="29"/>
      <c r="ET149" s="29"/>
      <c r="EU149" s="29"/>
      <c r="EV149" s="140"/>
      <c r="EW149" s="140"/>
      <c r="EX149" s="144"/>
      <c r="EY149" s="137"/>
      <c r="EZ149" s="29"/>
      <c r="FA149" s="29"/>
      <c r="FB149" s="29"/>
      <c r="FC149" s="29"/>
      <c r="FD149" s="29"/>
      <c r="FE149" s="29"/>
      <c r="FF149" s="29"/>
      <c r="FG149" s="29"/>
      <c r="FH149" s="29"/>
      <c r="FI149" s="29"/>
      <c r="FJ149" s="29"/>
      <c r="FK149" s="29"/>
      <c r="FL149" s="29"/>
      <c r="FM149" s="140"/>
      <c r="FN149" s="140"/>
      <c r="FO149" s="141"/>
    </row>
    <row r="150" spans="1:171" x14ac:dyDescent="0.3">
      <c r="A150" s="137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140"/>
      <c r="P150" s="140"/>
      <c r="Q150" s="140"/>
      <c r="R150" s="141"/>
      <c r="S150" s="137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140"/>
      <c r="AH150" s="140"/>
      <c r="AI150" s="141"/>
      <c r="AJ150" s="137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140"/>
      <c r="AY150" s="140"/>
      <c r="AZ150" s="141"/>
      <c r="BA150" s="137"/>
      <c r="BB150" s="29"/>
      <c r="BC150" s="29"/>
      <c r="BD150" s="29"/>
      <c r="BE150" s="29"/>
      <c r="BF150" s="29"/>
      <c r="BG150" s="29"/>
      <c r="BH150" s="29"/>
      <c r="BI150" s="29"/>
      <c r="BJ150" s="29"/>
      <c r="BK150" s="29"/>
      <c r="BL150" s="29"/>
      <c r="BM150" s="29"/>
      <c r="BN150" s="29"/>
      <c r="BO150" s="140"/>
      <c r="BP150" s="140"/>
      <c r="BQ150" s="141"/>
      <c r="BR150" s="137"/>
      <c r="BS150" s="29"/>
      <c r="BT150" s="29"/>
      <c r="BU150" s="29"/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140"/>
      <c r="CG150" s="140"/>
      <c r="CH150" s="141"/>
      <c r="CI150" s="137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140"/>
      <c r="CX150" s="140"/>
      <c r="CY150" s="141"/>
      <c r="CZ150" s="137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  <c r="DL150" s="29"/>
      <c r="DM150" s="29"/>
      <c r="DN150" s="140"/>
      <c r="DO150" s="140"/>
      <c r="DP150" s="141"/>
      <c r="DQ150" s="137"/>
      <c r="DR150" s="29"/>
      <c r="DS150" s="29"/>
      <c r="DT150" s="29"/>
      <c r="DU150" s="29"/>
      <c r="DV150" s="29"/>
      <c r="DW150" s="29"/>
      <c r="DX150" s="29"/>
      <c r="DY150" s="29"/>
      <c r="DZ150" s="29"/>
      <c r="EA150" s="29"/>
      <c r="EB150" s="29"/>
      <c r="EC150" s="29"/>
      <c r="ED150" s="29"/>
      <c r="EE150" s="140"/>
      <c r="EF150" s="140"/>
      <c r="EG150" s="141"/>
      <c r="EH150" s="137"/>
      <c r="EI150" s="29"/>
      <c r="EJ150" s="29"/>
      <c r="EK150" s="29"/>
      <c r="EL150" s="29"/>
      <c r="EM150" s="29"/>
      <c r="EN150" s="29"/>
      <c r="EO150" s="29"/>
      <c r="EP150" s="29"/>
      <c r="EQ150" s="29"/>
      <c r="ER150" s="29"/>
      <c r="ES150" s="29"/>
      <c r="ET150" s="29"/>
      <c r="EU150" s="29"/>
      <c r="EV150" s="140"/>
      <c r="EW150" s="140"/>
      <c r="EX150" s="144"/>
      <c r="EY150" s="137"/>
      <c r="EZ150" s="29"/>
      <c r="FA150" s="29"/>
      <c r="FB150" s="29"/>
      <c r="FC150" s="29"/>
      <c r="FD150" s="29"/>
      <c r="FE150" s="29"/>
      <c r="FF150" s="29"/>
      <c r="FG150" s="29"/>
      <c r="FH150" s="29"/>
      <c r="FI150" s="29"/>
      <c r="FJ150" s="29"/>
      <c r="FK150" s="29"/>
      <c r="FL150" s="29"/>
      <c r="FM150" s="140"/>
      <c r="FN150" s="140"/>
      <c r="FO150" s="141"/>
    </row>
    <row r="151" spans="1:171" x14ac:dyDescent="0.3">
      <c r="A151" s="137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140"/>
      <c r="P151" s="140"/>
      <c r="Q151" s="140"/>
      <c r="R151" s="141"/>
      <c r="S151" s="137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140"/>
      <c r="AH151" s="140"/>
      <c r="AI151" s="141"/>
      <c r="AJ151" s="137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140"/>
      <c r="AY151" s="140"/>
      <c r="AZ151" s="141"/>
      <c r="BA151" s="137"/>
      <c r="BB151" s="29"/>
      <c r="BC151" s="29"/>
      <c r="BD151" s="29"/>
      <c r="BE151" s="29"/>
      <c r="BF151" s="29"/>
      <c r="BG151" s="29"/>
      <c r="BH151" s="29"/>
      <c r="BI151" s="29"/>
      <c r="BJ151" s="29"/>
      <c r="BK151" s="29"/>
      <c r="BL151" s="29"/>
      <c r="BM151" s="29"/>
      <c r="BN151" s="29"/>
      <c r="BO151" s="140"/>
      <c r="BP151" s="140"/>
      <c r="BQ151" s="141"/>
      <c r="BR151" s="137"/>
      <c r="BS151" s="29"/>
      <c r="BT151" s="29"/>
      <c r="BU151" s="29"/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140"/>
      <c r="CG151" s="140"/>
      <c r="CH151" s="141"/>
      <c r="CI151" s="137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140"/>
      <c r="CX151" s="140"/>
      <c r="CY151" s="141"/>
      <c r="CZ151" s="137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  <c r="DL151" s="29"/>
      <c r="DM151" s="29"/>
      <c r="DN151" s="140"/>
      <c r="DO151" s="140"/>
      <c r="DP151" s="141"/>
      <c r="DQ151" s="137"/>
      <c r="DR151" s="29"/>
      <c r="DS151" s="29"/>
      <c r="DT151" s="29"/>
      <c r="DU151" s="29"/>
      <c r="DV151" s="29"/>
      <c r="DW151" s="29"/>
      <c r="DX151" s="29"/>
      <c r="DY151" s="29"/>
      <c r="DZ151" s="29"/>
      <c r="EA151" s="29"/>
      <c r="EB151" s="29"/>
      <c r="EC151" s="29"/>
      <c r="ED151" s="29"/>
      <c r="EE151" s="140"/>
      <c r="EF151" s="140"/>
      <c r="EG151" s="141"/>
      <c r="EH151" s="137"/>
      <c r="EI151" s="29"/>
      <c r="EJ151" s="29"/>
      <c r="EK151" s="29"/>
      <c r="EL151" s="29"/>
      <c r="EM151" s="29"/>
      <c r="EN151" s="29"/>
      <c r="EO151" s="29"/>
      <c r="EP151" s="29"/>
      <c r="EQ151" s="29"/>
      <c r="ER151" s="29"/>
      <c r="ES151" s="29"/>
      <c r="ET151" s="29"/>
      <c r="EU151" s="29"/>
      <c r="EV151" s="140"/>
      <c r="EW151" s="140"/>
      <c r="EX151" s="144"/>
      <c r="EY151" s="137"/>
      <c r="EZ151" s="29"/>
      <c r="FA151" s="29"/>
      <c r="FB151" s="29"/>
      <c r="FC151" s="29"/>
      <c r="FD151" s="29"/>
      <c r="FE151" s="29"/>
      <c r="FF151" s="29"/>
      <c r="FG151" s="29"/>
      <c r="FH151" s="29"/>
      <c r="FI151" s="29"/>
      <c r="FJ151" s="29"/>
      <c r="FK151" s="29"/>
      <c r="FL151" s="29"/>
      <c r="FM151" s="140"/>
      <c r="FN151" s="140"/>
      <c r="FO151" s="141"/>
    </row>
    <row r="152" spans="1:171" x14ac:dyDescent="0.3">
      <c r="A152" s="137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140"/>
      <c r="P152" s="140"/>
      <c r="Q152" s="140"/>
      <c r="R152" s="141"/>
      <c r="S152" s="137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140"/>
      <c r="AH152" s="140"/>
      <c r="AI152" s="141"/>
      <c r="AJ152" s="137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29"/>
      <c r="AX152" s="140"/>
      <c r="AY152" s="140"/>
      <c r="AZ152" s="141"/>
      <c r="BA152" s="137"/>
      <c r="BB152" s="29"/>
      <c r="BC152" s="29"/>
      <c r="BD152" s="29"/>
      <c r="BE152" s="29"/>
      <c r="BF152" s="29"/>
      <c r="BG152" s="29"/>
      <c r="BH152" s="29"/>
      <c r="BI152" s="29"/>
      <c r="BJ152" s="29"/>
      <c r="BK152" s="29"/>
      <c r="BL152" s="29"/>
      <c r="BM152" s="29"/>
      <c r="BN152" s="29"/>
      <c r="BO152" s="140"/>
      <c r="BP152" s="140"/>
      <c r="BQ152" s="141"/>
      <c r="BR152" s="137"/>
      <c r="BS152" s="29"/>
      <c r="BT152" s="29"/>
      <c r="BU152" s="29"/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140"/>
      <c r="CG152" s="140"/>
      <c r="CH152" s="141"/>
      <c r="CI152" s="137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140"/>
      <c r="CX152" s="140"/>
      <c r="CY152" s="141"/>
      <c r="CZ152" s="137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  <c r="DL152" s="29"/>
      <c r="DM152" s="29"/>
      <c r="DN152" s="140"/>
      <c r="DO152" s="140"/>
      <c r="DP152" s="141"/>
      <c r="DQ152" s="137"/>
      <c r="DR152" s="29"/>
      <c r="DS152" s="29"/>
      <c r="DT152" s="29"/>
      <c r="DU152" s="29"/>
      <c r="DV152" s="29"/>
      <c r="DW152" s="29"/>
      <c r="DX152" s="29"/>
      <c r="DY152" s="29"/>
      <c r="DZ152" s="29"/>
      <c r="EA152" s="29"/>
      <c r="EB152" s="29"/>
      <c r="EC152" s="29"/>
      <c r="ED152" s="29"/>
      <c r="EE152" s="140"/>
      <c r="EF152" s="140"/>
      <c r="EG152" s="141"/>
      <c r="EH152" s="137"/>
      <c r="EI152" s="29"/>
      <c r="EJ152" s="29"/>
      <c r="EK152" s="29"/>
      <c r="EL152" s="29"/>
      <c r="EM152" s="29"/>
      <c r="EN152" s="29"/>
      <c r="EO152" s="29"/>
      <c r="EP152" s="29"/>
      <c r="EQ152" s="29"/>
      <c r="ER152" s="29"/>
      <c r="ES152" s="29"/>
      <c r="ET152" s="29"/>
      <c r="EU152" s="29"/>
      <c r="EV152" s="140"/>
      <c r="EW152" s="140"/>
      <c r="EX152" s="144"/>
      <c r="EY152" s="137"/>
      <c r="EZ152" s="29"/>
      <c r="FA152" s="29"/>
      <c r="FB152" s="29"/>
      <c r="FC152" s="29"/>
      <c r="FD152" s="29"/>
      <c r="FE152" s="29"/>
      <c r="FF152" s="29"/>
      <c r="FG152" s="29"/>
      <c r="FH152" s="29"/>
      <c r="FI152" s="29"/>
      <c r="FJ152" s="29"/>
      <c r="FK152" s="29"/>
      <c r="FL152" s="29"/>
      <c r="FM152" s="140"/>
      <c r="FN152" s="140"/>
      <c r="FO152" s="141"/>
    </row>
    <row r="153" spans="1:171" x14ac:dyDescent="0.3">
      <c r="A153" s="137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140"/>
      <c r="P153" s="140"/>
      <c r="Q153" s="140"/>
      <c r="R153" s="141"/>
      <c r="S153" s="137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140"/>
      <c r="AH153" s="140"/>
      <c r="AI153" s="141"/>
      <c r="AJ153" s="137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140"/>
      <c r="AY153" s="140"/>
      <c r="AZ153" s="141"/>
      <c r="BA153" s="137"/>
      <c r="BB153" s="29"/>
      <c r="BC153" s="29"/>
      <c r="BD153" s="29"/>
      <c r="BE153" s="29"/>
      <c r="BF153" s="29"/>
      <c r="BG153" s="29"/>
      <c r="BH153" s="29"/>
      <c r="BI153" s="29"/>
      <c r="BJ153" s="29"/>
      <c r="BK153" s="29"/>
      <c r="BL153" s="29"/>
      <c r="BM153" s="29"/>
      <c r="BN153" s="29"/>
      <c r="BO153" s="140"/>
      <c r="BP153" s="140"/>
      <c r="BQ153" s="141"/>
      <c r="BR153" s="137"/>
      <c r="BS153" s="29"/>
      <c r="BT153" s="29"/>
      <c r="BU153" s="29"/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140"/>
      <c r="CG153" s="140"/>
      <c r="CH153" s="141"/>
      <c r="CI153" s="137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140"/>
      <c r="CX153" s="140"/>
      <c r="CY153" s="141"/>
      <c r="CZ153" s="137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  <c r="DL153" s="29"/>
      <c r="DM153" s="29"/>
      <c r="DN153" s="140"/>
      <c r="DO153" s="140"/>
      <c r="DP153" s="141"/>
      <c r="DQ153" s="137"/>
      <c r="DR153" s="29"/>
      <c r="DS153" s="29"/>
      <c r="DT153" s="29"/>
      <c r="DU153" s="29"/>
      <c r="DV153" s="29"/>
      <c r="DW153" s="29"/>
      <c r="DX153" s="29"/>
      <c r="DY153" s="29"/>
      <c r="DZ153" s="29"/>
      <c r="EA153" s="29"/>
      <c r="EB153" s="29"/>
      <c r="EC153" s="29"/>
      <c r="ED153" s="29"/>
      <c r="EE153" s="140"/>
      <c r="EF153" s="140"/>
      <c r="EG153" s="141"/>
      <c r="EH153" s="137"/>
      <c r="EI153" s="29"/>
      <c r="EJ153" s="29"/>
      <c r="EK153" s="29"/>
      <c r="EL153" s="29"/>
      <c r="EM153" s="29"/>
      <c r="EN153" s="29"/>
      <c r="EO153" s="29"/>
      <c r="EP153" s="29"/>
      <c r="EQ153" s="29"/>
      <c r="ER153" s="29"/>
      <c r="ES153" s="29"/>
      <c r="ET153" s="29"/>
      <c r="EU153" s="29"/>
      <c r="EV153" s="140"/>
      <c r="EW153" s="140"/>
      <c r="EX153" s="144"/>
      <c r="EY153" s="137"/>
      <c r="EZ153" s="29"/>
      <c r="FA153" s="29"/>
      <c r="FB153" s="29"/>
      <c r="FC153" s="29"/>
      <c r="FD153" s="29"/>
      <c r="FE153" s="29"/>
      <c r="FF153" s="29"/>
      <c r="FG153" s="29"/>
      <c r="FH153" s="29"/>
      <c r="FI153" s="29"/>
      <c r="FJ153" s="29"/>
      <c r="FK153" s="29"/>
      <c r="FL153" s="29"/>
      <c r="FM153" s="140"/>
      <c r="FN153" s="140"/>
      <c r="FO153" s="141"/>
    </row>
    <row r="154" spans="1:171" x14ac:dyDescent="0.3">
      <c r="A154" s="137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140"/>
      <c r="P154" s="140"/>
      <c r="Q154" s="140"/>
      <c r="R154" s="141"/>
      <c r="S154" s="137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140"/>
      <c r="AH154" s="140"/>
      <c r="AI154" s="141"/>
      <c r="AJ154" s="137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140"/>
      <c r="AY154" s="140"/>
      <c r="AZ154" s="141"/>
      <c r="BA154" s="137"/>
      <c r="BB154" s="29"/>
      <c r="BC154" s="29"/>
      <c r="BD154" s="29"/>
      <c r="BE154" s="29"/>
      <c r="BF154" s="29"/>
      <c r="BG154" s="29"/>
      <c r="BH154" s="29"/>
      <c r="BI154" s="29"/>
      <c r="BJ154" s="29"/>
      <c r="BK154" s="29"/>
      <c r="BL154" s="29"/>
      <c r="BM154" s="29"/>
      <c r="BN154" s="29"/>
      <c r="BO154" s="140"/>
      <c r="BP154" s="140"/>
      <c r="BQ154" s="141"/>
      <c r="BR154" s="137"/>
      <c r="BS154" s="29"/>
      <c r="BT154" s="29"/>
      <c r="BU154" s="29"/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140"/>
      <c r="CG154" s="140"/>
      <c r="CH154" s="141"/>
      <c r="CI154" s="137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140"/>
      <c r="CX154" s="140"/>
      <c r="CY154" s="141"/>
      <c r="CZ154" s="137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  <c r="DL154" s="29"/>
      <c r="DM154" s="29"/>
      <c r="DN154" s="140"/>
      <c r="DO154" s="140"/>
      <c r="DP154" s="141"/>
      <c r="DQ154" s="137"/>
      <c r="DR154" s="29"/>
      <c r="DS154" s="29"/>
      <c r="DT154" s="29"/>
      <c r="DU154" s="29"/>
      <c r="DV154" s="29"/>
      <c r="DW154" s="29"/>
      <c r="DX154" s="29"/>
      <c r="DY154" s="29"/>
      <c r="DZ154" s="29"/>
      <c r="EA154" s="29"/>
      <c r="EB154" s="29"/>
      <c r="EC154" s="29"/>
      <c r="ED154" s="29"/>
      <c r="EE154" s="140"/>
      <c r="EF154" s="140"/>
      <c r="EG154" s="141"/>
      <c r="EH154" s="137"/>
      <c r="EI154" s="29"/>
      <c r="EJ154" s="29"/>
      <c r="EK154" s="29"/>
      <c r="EL154" s="29"/>
      <c r="EM154" s="29"/>
      <c r="EN154" s="29"/>
      <c r="EO154" s="29"/>
      <c r="EP154" s="29"/>
      <c r="EQ154" s="29"/>
      <c r="ER154" s="29"/>
      <c r="ES154" s="29"/>
      <c r="ET154" s="29"/>
      <c r="EU154" s="29"/>
      <c r="EV154" s="140"/>
      <c r="EW154" s="140"/>
      <c r="EX154" s="144"/>
      <c r="EY154" s="137"/>
      <c r="EZ154" s="29"/>
      <c r="FA154" s="29"/>
      <c r="FB154" s="29"/>
      <c r="FC154" s="29"/>
      <c r="FD154" s="29"/>
      <c r="FE154" s="29"/>
      <c r="FF154" s="29"/>
      <c r="FG154" s="29"/>
      <c r="FH154" s="29"/>
      <c r="FI154" s="29"/>
      <c r="FJ154" s="29"/>
      <c r="FK154" s="29"/>
      <c r="FL154" s="29"/>
      <c r="FM154" s="140"/>
      <c r="FN154" s="140"/>
      <c r="FO154" s="141"/>
    </row>
    <row r="155" spans="1:171" x14ac:dyDescent="0.3">
      <c r="A155" s="137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140"/>
      <c r="P155" s="140"/>
      <c r="Q155" s="140"/>
      <c r="R155" s="141"/>
      <c r="S155" s="137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140"/>
      <c r="AH155" s="140"/>
      <c r="AI155" s="141"/>
      <c r="AJ155" s="137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140"/>
      <c r="AY155" s="140"/>
      <c r="AZ155" s="141"/>
      <c r="BA155" s="137"/>
      <c r="BB155" s="29"/>
      <c r="BC155" s="29"/>
      <c r="BD155" s="29"/>
      <c r="BE155" s="29"/>
      <c r="BF155" s="29"/>
      <c r="BG155" s="29"/>
      <c r="BH155" s="29"/>
      <c r="BI155" s="29"/>
      <c r="BJ155" s="29"/>
      <c r="BK155" s="29"/>
      <c r="BL155" s="29"/>
      <c r="BM155" s="29"/>
      <c r="BN155" s="29"/>
      <c r="BO155" s="140"/>
      <c r="BP155" s="140"/>
      <c r="BQ155" s="141"/>
      <c r="BR155" s="137"/>
      <c r="BS155" s="29"/>
      <c r="BT155" s="29"/>
      <c r="BU155" s="29"/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140"/>
      <c r="CG155" s="140"/>
      <c r="CH155" s="141"/>
      <c r="CI155" s="137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140"/>
      <c r="CX155" s="140"/>
      <c r="CY155" s="141"/>
      <c r="CZ155" s="137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  <c r="DL155" s="29"/>
      <c r="DM155" s="29"/>
      <c r="DN155" s="140"/>
      <c r="DO155" s="140"/>
      <c r="DP155" s="141"/>
      <c r="DQ155" s="137"/>
      <c r="DR155" s="29"/>
      <c r="DS155" s="29"/>
      <c r="DT155" s="29"/>
      <c r="DU155" s="29"/>
      <c r="DV155" s="29"/>
      <c r="DW155" s="29"/>
      <c r="DX155" s="29"/>
      <c r="DY155" s="29"/>
      <c r="DZ155" s="29"/>
      <c r="EA155" s="29"/>
      <c r="EB155" s="29"/>
      <c r="EC155" s="29"/>
      <c r="ED155" s="29"/>
      <c r="EE155" s="140"/>
      <c r="EF155" s="140"/>
      <c r="EG155" s="141"/>
      <c r="EH155" s="137"/>
      <c r="EI155" s="29"/>
      <c r="EJ155" s="29"/>
      <c r="EK155" s="29"/>
      <c r="EL155" s="29"/>
      <c r="EM155" s="29"/>
      <c r="EN155" s="29"/>
      <c r="EO155" s="29"/>
      <c r="EP155" s="29"/>
      <c r="EQ155" s="29"/>
      <c r="ER155" s="29"/>
      <c r="ES155" s="29"/>
      <c r="ET155" s="29"/>
      <c r="EU155" s="29"/>
      <c r="EV155" s="140"/>
      <c r="EW155" s="140"/>
      <c r="EX155" s="144"/>
      <c r="EY155" s="137"/>
      <c r="EZ155" s="29"/>
      <c r="FA155" s="29"/>
      <c r="FB155" s="29"/>
      <c r="FC155" s="29"/>
      <c r="FD155" s="29"/>
      <c r="FE155" s="29"/>
      <c r="FF155" s="29"/>
      <c r="FG155" s="29"/>
      <c r="FH155" s="29"/>
      <c r="FI155" s="29"/>
      <c r="FJ155" s="29"/>
      <c r="FK155" s="29"/>
      <c r="FL155" s="29"/>
      <c r="FM155" s="140"/>
      <c r="FN155" s="140"/>
      <c r="FO155" s="141"/>
    </row>
    <row r="156" spans="1:171" x14ac:dyDescent="0.3">
      <c r="A156" s="137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140"/>
      <c r="P156" s="140"/>
      <c r="Q156" s="140"/>
      <c r="R156" s="141"/>
      <c r="S156" s="137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140"/>
      <c r="AH156" s="140"/>
      <c r="AI156" s="141"/>
      <c r="AJ156" s="137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29"/>
      <c r="AX156" s="140"/>
      <c r="AY156" s="140"/>
      <c r="AZ156" s="141"/>
      <c r="BA156" s="137"/>
      <c r="BB156" s="29"/>
      <c r="BC156" s="29"/>
      <c r="BD156" s="29"/>
      <c r="BE156" s="29"/>
      <c r="BF156" s="29"/>
      <c r="BG156" s="29"/>
      <c r="BH156" s="29"/>
      <c r="BI156" s="29"/>
      <c r="BJ156" s="29"/>
      <c r="BK156" s="29"/>
      <c r="BL156" s="29"/>
      <c r="BM156" s="29"/>
      <c r="BN156" s="29"/>
      <c r="BO156" s="140"/>
      <c r="BP156" s="140"/>
      <c r="BQ156" s="141"/>
      <c r="BR156" s="137"/>
      <c r="BS156" s="29"/>
      <c r="BT156" s="29"/>
      <c r="BU156" s="29"/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140"/>
      <c r="CG156" s="140"/>
      <c r="CH156" s="141"/>
      <c r="CI156" s="137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140"/>
      <c r="CX156" s="140"/>
      <c r="CY156" s="141"/>
      <c r="CZ156" s="137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  <c r="DL156" s="29"/>
      <c r="DM156" s="29"/>
      <c r="DN156" s="140"/>
      <c r="DO156" s="140"/>
      <c r="DP156" s="141"/>
      <c r="DQ156" s="137"/>
      <c r="DR156" s="29"/>
      <c r="DS156" s="29"/>
      <c r="DT156" s="29"/>
      <c r="DU156" s="29"/>
      <c r="DV156" s="29"/>
      <c r="DW156" s="29"/>
      <c r="DX156" s="29"/>
      <c r="DY156" s="29"/>
      <c r="DZ156" s="29"/>
      <c r="EA156" s="29"/>
      <c r="EB156" s="29"/>
      <c r="EC156" s="29"/>
      <c r="ED156" s="29"/>
      <c r="EE156" s="140"/>
      <c r="EF156" s="140"/>
      <c r="EG156" s="141"/>
      <c r="EH156" s="137"/>
      <c r="EI156" s="29"/>
      <c r="EJ156" s="29"/>
      <c r="EK156" s="29"/>
      <c r="EL156" s="29"/>
      <c r="EM156" s="29"/>
      <c r="EN156" s="29"/>
      <c r="EO156" s="29"/>
      <c r="EP156" s="29"/>
      <c r="EQ156" s="29"/>
      <c r="ER156" s="29"/>
      <c r="ES156" s="29"/>
      <c r="ET156" s="29"/>
      <c r="EU156" s="29"/>
      <c r="EV156" s="140"/>
      <c r="EW156" s="140"/>
      <c r="EX156" s="144"/>
      <c r="EY156" s="137"/>
      <c r="EZ156" s="29"/>
      <c r="FA156" s="29"/>
      <c r="FB156" s="29"/>
      <c r="FC156" s="29"/>
      <c r="FD156" s="29"/>
      <c r="FE156" s="29"/>
      <c r="FF156" s="29"/>
      <c r="FG156" s="29"/>
      <c r="FH156" s="29"/>
      <c r="FI156" s="29"/>
      <c r="FJ156" s="29"/>
      <c r="FK156" s="29"/>
      <c r="FL156" s="29"/>
      <c r="FM156" s="140"/>
      <c r="FN156" s="140"/>
      <c r="FO156" s="141"/>
    </row>
    <row r="157" spans="1:171" x14ac:dyDescent="0.3">
      <c r="A157" s="137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140"/>
      <c r="P157" s="140"/>
      <c r="Q157" s="140"/>
      <c r="R157" s="141"/>
      <c r="S157" s="137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140"/>
      <c r="AH157" s="140"/>
      <c r="AI157" s="141"/>
      <c r="AJ157" s="137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140"/>
      <c r="AY157" s="140"/>
      <c r="AZ157" s="141"/>
      <c r="BA157" s="137"/>
      <c r="BB157" s="29"/>
      <c r="BC157" s="29"/>
      <c r="BD157" s="29"/>
      <c r="BE157" s="29"/>
      <c r="BF157" s="29"/>
      <c r="BG157" s="29"/>
      <c r="BH157" s="29"/>
      <c r="BI157" s="29"/>
      <c r="BJ157" s="29"/>
      <c r="BK157" s="29"/>
      <c r="BL157" s="29"/>
      <c r="BM157" s="29"/>
      <c r="BN157" s="29"/>
      <c r="BO157" s="140"/>
      <c r="BP157" s="140"/>
      <c r="BQ157" s="141"/>
      <c r="BR157" s="137"/>
      <c r="BS157" s="29"/>
      <c r="BT157" s="29"/>
      <c r="BU157" s="29"/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140"/>
      <c r="CG157" s="140"/>
      <c r="CH157" s="141"/>
      <c r="CI157" s="137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140"/>
      <c r="CX157" s="140"/>
      <c r="CY157" s="141"/>
      <c r="CZ157" s="137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  <c r="DL157" s="29"/>
      <c r="DM157" s="29"/>
      <c r="DN157" s="140"/>
      <c r="DO157" s="140"/>
      <c r="DP157" s="141"/>
      <c r="DQ157" s="137"/>
      <c r="DR157" s="29"/>
      <c r="DS157" s="29"/>
      <c r="DT157" s="29"/>
      <c r="DU157" s="29"/>
      <c r="DV157" s="29"/>
      <c r="DW157" s="29"/>
      <c r="DX157" s="29"/>
      <c r="DY157" s="29"/>
      <c r="DZ157" s="29"/>
      <c r="EA157" s="29"/>
      <c r="EB157" s="29"/>
      <c r="EC157" s="29"/>
      <c r="ED157" s="29"/>
      <c r="EE157" s="140"/>
      <c r="EF157" s="140"/>
      <c r="EG157" s="141"/>
      <c r="EH157" s="137"/>
      <c r="EI157" s="29"/>
      <c r="EJ157" s="29"/>
      <c r="EK157" s="29"/>
      <c r="EL157" s="29"/>
      <c r="EM157" s="29"/>
      <c r="EN157" s="29"/>
      <c r="EO157" s="29"/>
      <c r="EP157" s="29"/>
      <c r="EQ157" s="29"/>
      <c r="ER157" s="29"/>
      <c r="ES157" s="29"/>
      <c r="ET157" s="29"/>
      <c r="EU157" s="29"/>
      <c r="EV157" s="140"/>
      <c r="EW157" s="140"/>
      <c r="EX157" s="144"/>
      <c r="EY157" s="137"/>
      <c r="EZ157" s="29"/>
      <c r="FA157" s="29"/>
      <c r="FB157" s="29"/>
      <c r="FC157" s="29"/>
      <c r="FD157" s="29"/>
      <c r="FE157" s="29"/>
      <c r="FF157" s="29"/>
      <c r="FG157" s="29"/>
      <c r="FH157" s="29"/>
      <c r="FI157" s="29"/>
      <c r="FJ157" s="29"/>
      <c r="FK157" s="29"/>
      <c r="FL157" s="29"/>
      <c r="FM157" s="140"/>
      <c r="FN157" s="140"/>
      <c r="FO157" s="141"/>
    </row>
    <row r="158" spans="1:171" x14ac:dyDescent="0.3">
      <c r="A158" s="137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140"/>
      <c r="P158" s="140"/>
      <c r="Q158" s="140"/>
      <c r="R158" s="141"/>
      <c r="S158" s="137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140"/>
      <c r="AH158" s="140"/>
      <c r="AI158" s="141"/>
      <c r="AJ158" s="137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140"/>
      <c r="AY158" s="140"/>
      <c r="AZ158" s="141"/>
      <c r="BA158" s="137"/>
      <c r="BB158" s="29"/>
      <c r="BC158" s="29"/>
      <c r="BD158" s="29"/>
      <c r="BE158" s="29"/>
      <c r="BF158" s="29"/>
      <c r="BG158" s="29"/>
      <c r="BH158" s="29"/>
      <c r="BI158" s="29"/>
      <c r="BJ158" s="29"/>
      <c r="BK158" s="29"/>
      <c r="BL158" s="29"/>
      <c r="BM158" s="29"/>
      <c r="BN158" s="29"/>
      <c r="BO158" s="140"/>
      <c r="BP158" s="140"/>
      <c r="BQ158" s="141"/>
      <c r="BR158" s="137"/>
      <c r="BS158" s="29"/>
      <c r="BT158" s="29"/>
      <c r="BU158" s="29"/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140"/>
      <c r="CG158" s="140"/>
      <c r="CH158" s="141"/>
      <c r="CI158" s="137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140"/>
      <c r="CX158" s="140"/>
      <c r="CY158" s="141"/>
      <c r="CZ158" s="137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  <c r="DL158" s="29"/>
      <c r="DM158" s="29"/>
      <c r="DN158" s="140"/>
      <c r="DO158" s="140"/>
      <c r="DP158" s="141"/>
      <c r="DQ158" s="137"/>
      <c r="DR158" s="29"/>
      <c r="DS158" s="29"/>
      <c r="DT158" s="29"/>
      <c r="DU158" s="29"/>
      <c r="DV158" s="29"/>
      <c r="DW158" s="29"/>
      <c r="DX158" s="29"/>
      <c r="DY158" s="29"/>
      <c r="DZ158" s="29"/>
      <c r="EA158" s="29"/>
      <c r="EB158" s="29"/>
      <c r="EC158" s="29"/>
      <c r="ED158" s="29"/>
      <c r="EE158" s="140"/>
      <c r="EF158" s="140"/>
      <c r="EG158" s="141"/>
      <c r="EH158" s="137"/>
      <c r="EI158" s="29"/>
      <c r="EJ158" s="29"/>
      <c r="EK158" s="29"/>
      <c r="EL158" s="29"/>
      <c r="EM158" s="29"/>
      <c r="EN158" s="29"/>
      <c r="EO158" s="29"/>
      <c r="EP158" s="29"/>
      <c r="EQ158" s="29"/>
      <c r="ER158" s="29"/>
      <c r="ES158" s="29"/>
      <c r="ET158" s="29"/>
      <c r="EU158" s="29"/>
      <c r="EV158" s="140"/>
      <c r="EW158" s="140"/>
      <c r="EX158" s="144"/>
      <c r="EY158" s="137"/>
      <c r="EZ158" s="29"/>
      <c r="FA158" s="29"/>
      <c r="FB158" s="29"/>
      <c r="FC158" s="29"/>
      <c r="FD158" s="29"/>
      <c r="FE158" s="29"/>
      <c r="FF158" s="29"/>
      <c r="FG158" s="29"/>
      <c r="FH158" s="29"/>
      <c r="FI158" s="29"/>
      <c r="FJ158" s="29"/>
      <c r="FK158" s="29"/>
      <c r="FL158" s="29"/>
      <c r="FM158" s="140"/>
      <c r="FN158" s="140"/>
      <c r="FO158" s="141"/>
    </row>
    <row r="159" spans="1:171" x14ac:dyDescent="0.3">
      <c r="A159" s="137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140"/>
      <c r="P159" s="140"/>
      <c r="Q159" s="140"/>
      <c r="R159" s="141"/>
      <c r="S159" s="137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140"/>
      <c r="AH159" s="140"/>
      <c r="AI159" s="141"/>
      <c r="AJ159" s="137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140"/>
      <c r="AY159" s="140"/>
      <c r="AZ159" s="141"/>
      <c r="BA159" s="137"/>
      <c r="BB159" s="29"/>
      <c r="BC159" s="29"/>
      <c r="BD159" s="29"/>
      <c r="BE159" s="29"/>
      <c r="BF159" s="29"/>
      <c r="BG159" s="29"/>
      <c r="BH159" s="29"/>
      <c r="BI159" s="29"/>
      <c r="BJ159" s="29"/>
      <c r="BK159" s="29"/>
      <c r="BL159" s="29"/>
      <c r="BM159" s="29"/>
      <c r="BN159" s="29"/>
      <c r="BO159" s="140"/>
      <c r="BP159" s="140"/>
      <c r="BQ159" s="141"/>
      <c r="BR159" s="137"/>
      <c r="BS159" s="29"/>
      <c r="BT159" s="29"/>
      <c r="BU159" s="29"/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140"/>
      <c r="CG159" s="140"/>
      <c r="CH159" s="141"/>
      <c r="CI159" s="137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140"/>
      <c r="CX159" s="140"/>
      <c r="CY159" s="141"/>
      <c r="CZ159" s="137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  <c r="DL159" s="29"/>
      <c r="DM159" s="29"/>
      <c r="DN159" s="140"/>
      <c r="DO159" s="140"/>
      <c r="DP159" s="141"/>
      <c r="DQ159" s="137"/>
      <c r="DR159" s="29"/>
      <c r="DS159" s="29"/>
      <c r="DT159" s="29"/>
      <c r="DU159" s="29"/>
      <c r="DV159" s="29"/>
      <c r="DW159" s="29"/>
      <c r="DX159" s="29"/>
      <c r="DY159" s="29"/>
      <c r="DZ159" s="29"/>
      <c r="EA159" s="29"/>
      <c r="EB159" s="29"/>
      <c r="EC159" s="29"/>
      <c r="ED159" s="29"/>
      <c r="EE159" s="140"/>
      <c r="EF159" s="140"/>
      <c r="EG159" s="141"/>
      <c r="EH159" s="137"/>
      <c r="EI159" s="29"/>
      <c r="EJ159" s="29"/>
      <c r="EK159" s="29"/>
      <c r="EL159" s="29"/>
      <c r="EM159" s="29"/>
      <c r="EN159" s="29"/>
      <c r="EO159" s="29"/>
      <c r="EP159" s="29"/>
      <c r="EQ159" s="29"/>
      <c r="ER159" s="29"/>
      <c r="ES159" s="29"/>
      <c r="ET159" s="29"/>
      <c r="EU159" s="29"/>
      <c r="EV159" s="140"/>
      <c r="EW159" s="140"/>
      <c r="EX159" s="144"/>
      <c r="EY159" s="137"/>
      <c r="EZ159" s="29"/>
      <c r="FA159" s="29"/>
      <c r="FB159" s="29"/>
      <c r="FC159" s="29"/>
      <c r="FD159" s="29"/>
      <c r="FE159" s="29"/>
      <c r="FF159" s="29"/>
      <c r="FG159" s="29"/>
      <c r="FH159" s="29"/>
      <c r="FI159" s="29"/>
      <c r="FJ159" s="29"/>
      <c r="FK159" s="29"/>
      <c r="FL159" s="29"/>
      <c r="FM159" s="140"/>
      <c r="FN159" s="140"/>
      <c r="FO159" s="141"/>
    </row>
    <row r="160" spans="1:171" x14ac:dyDescent="0.3">
      <c r="A160" s="137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140"/>
      <c r="P160" s="140"/>
      <c r="Q160" s="140"/>
      <c r="R160" s="141"/>
      <c r="S160" s="137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140"/>
      <c r="AH160" s="140"/>
      <c r="AI160" s="141"/>
      <c r="AJ160" s="137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140"/>
      <c r="AY160" s="140"/>
      <c r="AZ160" s="141"/>
      <c r="BA160" s="137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  <c r="BM160" s="29"/>
      <c r="BN160" s="29"/>
      <c r="BO160" s="140"/>
      <c r="BP160" s="140"/>
      <c r="BQ160" s="141"/>
      <c r="BR160" s="137"/>
      <c r="BS160" s="29"/>
      <c r="BT160" s="29"/>
      <c r="BU160" s="29"/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140"/>
      <c r="CG160" s="140"/>
      <c r="CH160" s="141"/>
      <c r="CI160" s="137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140"/>
      <c r="CX160" s="140"/>
      <c r="CY160" s="141"/>
      <c r="CZ160" s="137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  <c r="DL160" s="29"/>
      <c r="DM160" s="29"/>
      <c r="DN160" s="140"/>
      <c r="DO160" s="140"/>
      <c r="DP160" s="141"/>
      <c r="DQ160" s="137"/>
      <c r="DR160" s="29"/>
      <c r="DS160" s="29"/>
      <c r="DT160" s="29"/>
      <c r="DU160" s="29"/>
      <c r="DV160" s="29"/>
      <c r="DW160" s="29"/>
      <c r="DX160" s="29"/>
      <c r="DY160" s="29"/>
      <c r="DZ160" s="29"/>
      <c r="EA160" s="29"/>
      <c r="EB160" s="29"/>
      <c r="EC160" s="29"/>
      <c r="ED160" s="29"/>
      <c r="EE160" s="140"/>
      <c r="EF160" s="140"/>
      <c r="EG160" s="141"/>
      <c r="EH160" s="137"/>
      <c r="EI160" s="29"/>
      <c r="EJ160" s="29"/>
      <c r="EK160" s="29"/>
      <c r="EL160" s="29"/>
      <c r="EM160" s="29"/>
      <c r="EN160" s="29"/>
      <c r="EO160" s="29"/>
      <c r="EP160" s="29"/>
      <c r="EQ160" s="29"/>
      <c r="ER160" s="29"/>
      <c r="ES160" s="29"/>
      <c r="ET160" s="29"/>
      <c r="EU160" s="29"/>
      <c r="EV160" s="140"/>
      <c r="EW160" s="140"/>
      <c r="EX160" s="144"/>
      <c r="EY160" s="137"/>
      <c r="EZ160" s="29"/>
      <c r="FA160" s="29"/>
      <c r="FB160" s="29"/>
      <c r="FC160" s="29"/>
      <c r="FD160" s="29"/>
      <c r="FE160" s="29"/>
      <c r="FF160" s="29"/>
      <c r="FG160" s="29"/>
      <c r="FH160" s="29"/>
      <c r="FI160" s="29"/>
      <c r="FJ160" s="29"/>
      <c r="FK160" s="29"/>
      <c r="FL160" s="29"/>
      <c r="FM160" s="140"/>
      <c r="FN160" s="140"/>
      <c r="FO160" s="141"/>
    </row>
    <row r="161" spans="1:171" x14ac:dyDescent="0.3">
      <c r="A161" s="137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140"/>
      <c r="P161" s="140"/>
      <c r="Q161" s="140"/>
      <c r="R161" s="141"/>
      <c r="S161" s="137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140"/>
      <c r="AH161" s="140"/>
      <c r="AI161" s="141"/>
      <c r="AJ161" s="137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140"/>
      <c r="AY161" s="140"/>
      <c r="AZ161" s="141"/>
      <c r="BA161" s="137"/>
      <c r="BB161" s="29"/>
      <c r="BC161" s="29"/>
      <c r="BD161" s="29"/>
      <c r="BE161" s="29"/>
      <c r="BF161" s="29"/>
      <c r="BG161" s="29"/>
      <c r="BH161" s="29"/>
      <c r="BI161" s="29"/>
      <c r="BJ161" s="29"/>
      <c r="BK161" s="29"/>
      <c r="BL161" s="29"/>
      <c r="BM161" s="29"/>
      <c r="BN161" s="29"/>
      <c r="BO161" s="140"/>
      <c r="BP161" s="140"/>
      <c r="BQ161" s="141"/>
      <c r="BR161" s="137"/>
      <c r="BS161" s="29"/>
      <c r="BT161" s="29"/>
      <c r="BU161" s="29"/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140"/>
      <c r="CG161" s="140"/>
      <c r="CH161" s="141"/>
      <c r="CI161" s="137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140"/>
      <c r="CX161" s="140"/>
      <c r="CY161" s="141"/>
      <c r="CZ161" s="137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  <c r="DL161" s="29"/>
      <c r="DM161" s="29"/>
      <c r="DN161" s="140"/>
      <c r="DO161" s="140"/>
      <c r="DP161" s="141"/>
      <c r="DQ161" s="137"/>
      <c r="DR161" s="29"/>
      <c r="DS161" s="29"/>
      <c r="DT161" s="29"/>
      <c r="DU161" s="29"/>
      <c r="DV161" s="29"/>
      <c r="DW161" s="29"/>
      <c r="DX161" s="29"/>
      <c r="DY161" s="29"/>
      <c r="DZ161" s="29"/>
      <c r="EA161" s="29"/>
      <c r="EB161" s="29"/>
      <c r="EC161" s="29"/>
      <c r="ED161" s="29"/>
      <c r="EE161" s="140"/>
      <c r="EF161" s="140"/>
      <c r="EG161" s="141"/>
      <c r="EH161" s="137"/>
      <c r="EI161" s="29"/>
      <c r="EJ161" s="29"/>
      <c r="EK161" s="29"/>
      <c r="EL161" s="29"/>
      <c r="EM161" s="29"/>
      <c r="EN161" s="29"/>
      <c r="EO161" s="29"/>
      <c r="EP161" s="29"/>
      <c r="EQ161" s="29"/>
      <c r="ER161" s="29"/>
      <c r="ES161" s="29"/>
      <c r="ET161" s="29"/>
      <c r="EU161" s="29"/>
      <c r="EV161" s="140"/>
      <c r="EW161" s="140"/>
      <c r="EX161" s="144"/>
      <c r="EY161" s="137"/>
      <c r="EZ161" s="29"/>
      <c r="FA161" s="29"/>
      <c r="FB161" s="29"/>
      <c r="FC161" s="29"/>
      <c r="FD161" s="29"/>
      <c r="FE161" s="29"/>
      <c r="FF161" s="29"/>
      <c r="FG161" s="29"/>
      <c r="FH161" s="29"/>
      <c r="FI161" s="29"/>
      <c r="FJ161" s="29"/>
      <c r="FK161" s="29"/>
      <c r="FL161" s="29"/>
      <c r="FM161" s="140"/>
      <c r="FN161" s="140"/>
      <c r="FO161" s="141"/>
    </row>
    <row r="162" spans="1:171" x14ac:dyDescent="0.3">
      <c r="A162" s="137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140"/>
      <c r="P162" s="140"/>
      <c r="Q162" s="140"/>
      <c r="R162" s="141"/>
      <c r="S162" s="137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140"/>
      <c r="AH162" s="140"/>
      <c r="AI162" s="141"/>
      <c r="AJ162" s="137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140"/>
      <c r="AY162" s="140"/>
      <c r="AZ162" s="141"/>
      <c r="BA162" s="137"/>
      <c r="BB162" s="29"/>
      <c r="BC162" s="29"/>
      <c r="BD162" s="29"/>
      <c r="BE162" s="29"/>
      <c r="BF162" s="29"/>
      <c r="BG162" s="29"/>
      <c r="BH162" s="29"/>
      <c r="BI162" s="29"/>
      <c r="BJ162" s="29"/>
      <c r="BK162" s="29"/>
      <c r="BL162" s="29"/>
      <c r="BM162" s="29"/>
      <c r="BN162" s="29"/>
      <c r="BO162" s="140"/>
      <c r="BP162" s="140"/>
      <c r="BQ162" s="141"/>
      <c r="BR162" s="137"/>
      <c r="BS162" s="29"/>
      <c r="BT162" s="29"/>
      <c r="BU162" s="29"/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140"/>
      <c r="CG162" s="140"/>
      <c r="CH162" s="141"/>
      <c r="CI162" s="137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140"/>
      <c r="CX162" s="140"/>
      <c r="CY162" s="141"/>
      <c r="CZ162" s="137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  <c r="DL162" s="29"/>
      <c r="DM162" s="29"/>
      <c r="DN162" s="140"/>
      <c r="DO162" s="140"/>
      <c r="DP162" s="141"/>
      <c r="DQ162" s="137"/>
      <c r="DR162" s="29"/>
      <c r="DS162" s="29"/>
      <c r="DT162" s="29"/>
      <c r="DU162" s="29"/>
      <c r="DV162" s="29"/>
      <c r="DW162" s="29"/>
      <c r="DX162" s="29"/>
      <c r="DY162" s="29"/>
      <c r="DZ162" s="29"/>
      <c r="EA162" s="29"/>
      <c r="EB162" s="29"/>
      <c r="EC162" s="29"/>
      <c r="ED162" s="29"/>
      <c r="EE162" s="140"/>
      <c r="EF162" s="140"/>
      <c r="EG162" s="141"/>
      <c r="EH162" s="137"/>
      <c r="EI162" s="29"/>
      <c r="EJ162" s="29"/>
      <c r="EK162" s="29"/>
      <c r="EL162" s="29"/>
      <c r="EM162" s="29"/>
      <c r="EN162" s="29"/>
      <c r="EO162" s="29"/>
      <c r="EP162" s="29"/>
      <c r="EQ162" s="29"/>
      <c r="ER162" s="29"/>
      <c r="ES162" s="29"/>
      <c r="ET162" s="29"/>
      <c r="EU162" s="29"/>
      <c r="EV162" s="140"/>
      <c r="EW162" s="140"/>
      <c r="EX162" s="144"/>
      <c r="EY162" s="137"/>
      <c r="EZ162" s="29"/>
      <c r="FA162" s="29"/>
      <c r="FB162" s="29"/>
      <c r="FC162" s="29"/>
      <c r="FD162" s="29"/>
      <c r="FE162" s="29"/>
      <c r="FF162" s="29"/>
      <c r="FG162" s="29"/>
      <c r="FH162" s="29"/>
      <c r="FI162" s="29"/>
      <c r="FJ162" s="29"/>
      <c r="FK162" s="29"/>
      <c r="FL162" s="29"/>
      <c r="FM162" s="140"/>
      <c r="FN162" s="140"/>
      <c r="FO162" s="141"/>
    </row>
    <row r="163" spans="1:171" x14ac:dyDescent="0.3">
      <c r="A163" s="137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140"/>
      <c r="P163" s="140"/>
      <c r="Q163" s="140"/>
      <c r="R163" s="141"/>
      <c r="S163" s="137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140"/>
      <c r="AH163" s="140"/>
      <c r="AI163" s="141"/>
      <c r="AJ163" s="137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29"/>
      <c r="AX163" s="140"/>
      <c r="AY163" s="140"/>
      <c r="AZ163" s="141"/>
      <c r="BA163" s="137"/>
      <c r="BB163" s="29"/>
      <c r="BC163" s="29"/>
      <c r="BD163" s="29"/>
      <c r="BE163" s="29"/>
      <c r="BF163" s="29"/>
      <c r="BG163" s="29"/>
      <c r="BH163" s="29"/>
      <c r="BI163" s="29"/>
      <c r="BJ163" s="29"/>
      <c r="BK163" s="29"/>
      <c r="BL163" s="29"/>
      <c r="BM163" s="29"/>
      <c r="BN163" s="29"/>
      <c r="BO163" s="140"/>
      <c r="BP163" s="140"/>
      <c r="BQ163" s="141"/>
      <c r="BR163" s="137"/>
      <c r="BS163" s="29"/>
      <c r="BT163" s="29"/>
      <c r="BU163" s="29"/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140"/>
      <c r="CG163" s="140"/>
      <c r="CH163" s="141"/>
      <c r="CI163" s="137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140"/>
      <c r="CX163" s="140"/>
      <c r="CY163" s="141"/>
      <c r="CZ163" s="137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  <c r="DL163" s="29"/>
      <c r="DM163" s="29"/>
      <c r="DN163" s="140"/>
      <c r="DO163" s="140"/>
      <c r="DP163" s="141"/>
      <c r="DQ163" s="137"/>
      <c r="DR163" s="29"/>
      <c r="DS163" s="29"/>
      <c r="DT163" s="29"/>
      <c r="DU163" s="29"/>
      <c r="DV163" s="29"/>
      <c r="DW163" s="29"/>
      <c r="DX163" s="29"/>
      <c r="DY163" s="29"/>
      <c r="DZ163" s="29"/>
      <c r="EA163" s="29"/>
      <c r="EB163" s="29"/>
      <c r="EC163" s="29"/>
      <c r="ED163" s="29"/>
      <c r="EE163" s="140"/>
      <c r="EF163" s="140"/>
      <c r="EG163" s="141"/>
      <c r="EH163" s="137"/>
      <c r="EI163" s="29"/>
      <c r="EJ163" s="29"/>
      <c r="EK163" s="29"/>
      <c r="EL163" s="29"/>
      <c r="EM163" s="29"/>
      <c r="EN163" s="29"/>
      <c r="EO163" s="29"/>
      <c r="EP163" s="29"/>
      <c r="EQ163" s="29"/>
      <c r="ER163" s="29"/>
      <c r="ES163" s="29"/>
      <c r="ET163" s="29"/>
      <c r="EU163" s="29"/>
      <c r="EV163" s="140"/>
      <c r="EW163" s="140"/>
      <c r="EX163" s="144"/>
      <c r="EY163" s="137"/>
      <c r="EZ163" s="29"/>
      <c r="FA163" s="29"/>
      <c r="FB163" s="29"/>
      <c r="FC163" s="29"/>
      <c r="FD163" s="29"/>
      <c r="FE163" s="29"/>
      <c r="FF163" s="29"/>
      <c r="FG163" s="29"/>
      <c r="FH163" s="29"/>
      <c r="FI163" s="29"/>
      <c r="FJ163" s="29"/>
      <c r="FK163" s="29"/>
      <c r="FL163" s="29"/>
      <c r="FM163" s="140"/>
      <c r="FN163" s="140"/>
      <c r="FO163" s="141"/>
    </row>
    <row r="164" spans="1:171" x14ac:dyDescent="0.3">
      <c r="A164" s="137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140"/>
      <c r="P164" s="140"/>
      <c r="Q164" s="140"/>
      <c r="R164" s="141"/>
      <c r="S164" s="137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140"/>
      <c r="AH164" s="140"/>
      <c r="AI164" s="141"/>
      <c r="AJ164" s="137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140"/>
      <c r="AY164" s="140"/>
      <c r="AZ164" s="141"/>
      <c r="BA164" s="137"/>
      <c r="BB164" s="29"/>
      <c r="BC164" s="29"/>
      <c r="BD164" s="29"/>
      <c r="BE164" s="29"/>
      <c r="BF164" s="29"/>
      <c r="BG164" s="29"/>
      <c r="BH164" s="29"/>
      <c r="BI164" s="29"/>
      <c r="BJ164" s="29"/>
      <c r="BK164" s="29"/>
      <c r="BL164" s="29"/>
      <c r="BM164" s="29"/>
      <c r="BN164" s="29"/>
      <c r="BO164" s="140"/>
      <c r="BP164" s="140"/>
      <c r="BQ164" s="141"/>
      <c r="BR164" s="137"/>
      <c r="BS164" s="29"/>
      <c r="BT164" s="29"/>
      <c r="BU164" s="29"/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140"/>
      <c r="CG164" s="140"/>
      <c r="CH164" s="141"/>
      <c r="CI164" s="137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140"/>
      <c r="CX164" s="140"/>
      <c r="CY164" s="141"/>
      <c r="CZ164" s="137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  <c r="DL164" s="29"/>
      <c r="DM164" s="29"/>
      <c r="DN164" s="140"/>
      <c r="DO164" s="140"/>
      <c r="DP164" s="141"/>
      <c r="DQ164" s="137"/>
      <c r="DR164" s="29"/>
      <c r="DS164" s="29"/>
      <c r="DT164" s="29"/>
      <c r="DU164" s="29"/>
      <c r="DV164" s="29"/>
      <c r="DW164" s="29"/>
      <c r="DX164" s="29"/>
      <c r="DY164" s="29"/>
      <c r="DZ164" s="29"/>
      <c r="EA164" s="29"/>
      <c r="EB164" s="29"/>
      <c r="EC164" s="29"/>
      <c r="ED164" s="29"/>
      <c r="EE164" s="140"/>
      <c r="EF164" s="140"/>
      <c r="EG164" s="141"/>
      <c r="EH164" s="137"/>
      <c r="EI164" s="29"/>
      <c r="EJ164" s="29"/>
      <c r="EK164" s="29"/>
      <c r="EL164" s="29"/>
      <c r="EM164" s="29"/>
      <c r="EN164" s="29"/>
      <c r="EO164" s="29"/>
      <c r="EP164" s="29"/>
      <c r="EQ164" s="29"/>
      <c r="ER164" s="29"/>
      <c r="ES164" s="29"/>
      <c r="ET164" s="29"/>
      <c r="EU164" s="29"/>
      <c r="EV164" s="140"/>
      <c r="EW164" s="140"/>
      <c r="EX164" s="144"/>
      <c r="EY164" s="137"/>
      <c r="EZ164" s="29"/>
      <c r="FA164" s="29"/>
      <c r="FB164" s="29"/>
      <c r="FC164" s="29"/>
      <c r="FD164" s="29"/>
      <c r="FE164" s="29"/>
      <c r="FF164" s="29"/>
      <c r="FG164" s="29"/>
      <c r="FH164" s="29"/>
      <c r="FI164" s="29"/>
      <c r="FJ164" s="29"/>
      <c r="FK164" s="29"/>
      <c r="FL164" s="29"/>
      <c r="FM164" s="140"/>
      <c r="FN164" s="140"/>
      <c r="FO164" s="141"/>
    </row>
    <row r="165" spans="1:171" x14ac:dyDescent="0.3">
      <c r="A165" s="137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140"/>
      <c r="P165" s="140"/>
      <c r="Q165" s="140"/>
      <c r="R165" s="141"/>
      <c r="S165" s="137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140"/>
      <c r="AH165" s="140"/>
      <c r="AI165" s="141"/>
      <c r="AJ165" s="137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29"/>
      <c r="AX165" s="140"/>
      <c r="AY165" s="140"/>
      <c r="AZ165" s="141"/>
      <c r="BA165" s="137"/>
      <c r="BB165" s="29"/>
      <c r="BC165" s="29"/>
      <c r="BD165" s="29"/>
      <c r="BE165" s="29"/>
      <c r="BF165" s="29"/>
      <c r="BG165" s="29"/>
      <c r="BH165" s="29"/>
      <c r="BI165" s="29"/>
      <c r="BJ165" s="29"/>
      <c r="BK165" s="29"/>
      <c r="BL165" s="29"/>
      <c r="BM165" s="29"/>
      <c r="BN165" s="29"/>
      <c r="BO165" s="140"/>
      <c r="BP165" s="140"/>
      <c r="BQ165" s="141"/>
      <c r="BR165" s="137"/>
      <c r="BS165" s="29"/>
      <c r="BT165" s="29"/>
      <c r="BU165" s="29"/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140"/>
      <c r="CG165" s="140"/>
      <c r="CH165" s="141"/>
      <c r="CI165" s="137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140"/>
      <c r="CX165" s="140"/>
      <c r="CY165" s="141"/>
      <c r="CZ165" s="137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  <c r="DL165" s="29"/>
      <c r="DM165" s="29"/>
      <c r="DN165" s="140"/>
      <c r="DO165" s="140"/>
      <c r="DP165" s="141"/>
      <c r="DQ165" s="137"/>
      <c r="DR165" s="29"/>
      <c r="DS165" s="29"/>
      <c r="DT165" s="29"/>
      <c r="DU165" s="29"/>
      <c r="DV165" s="29"/>
      <c r="DW165" s="29"/>
      <c r="DX165" s="29"/>
      <c r="DY165" s="29"/>
      <c r="DZ165" s="29"/>
      <c r="EA165" s="29"/>
      <c r="EB165" s="29"/>
      <c r="EC165" s="29"/>
      <c r="ED165" s="29"/>
      <c r="EE165" s="140"/>
      <c r="EF165" s="140"/>
      <c r="EG165" s="141"/>
      <c r="EH165" s="137"/>
      <c r="EI165" s="29"/>
      <c r="EJ165" s="29"/>
      <c r="EK165" s="29"/>
      <c r="EL165" s="29"/>
      <c r="EM165" s="29"/>
      <c r="EN165" s="29"/>
      <c r="EO165" s="29"/>
      <c r="EP165" s="29"/>
      <c r="EQ165" s="29"/>
      <c r="ER165" s="29"/>
      <c r="ES165" s="29"/>
      <c r="ET165" s="29"/>
      <c r="EU165" s="29"/>
      <c r="EV165" s="140"/>
      <c r="EW165" s="140"/>
      <c r="EX165" s="144"/>
      <c r="EY165" s="137"/>
      <c r="EZ165" s="29"/>
      <c r="FA165" s="29"/>
      <c r="FB165" s="29"/>
      <c r="FC165" s="29"/>
      <c r="FD165" s="29"/>
      <c r="FE165" s="29"/>
      <c r="FF165" s="29"/>
      <c r="FG165" s="29"/>
      <c r="FH165" s="29"/>
      <c r="FI165" s="29"/>
      <c r="FJ165" s="29"/>
      <c r="FK165" s="29"/>
      <c r="FL165" s="29"/>
      <c r="FM165" s="140"/>
      <c r="FN165" s="140"/>
      <c r="FO165" s="141"/>
    </row>
    <row r="166" spans="1:171" x14ac:dyDescent="0.3">
      <c r="A166" s="137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140"/>
      <c r="P166" s="140"/>
      <c r="Q166" s="140"/>
      <c r="R166" s="141"/>
      <c r="S166" s="137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140"/>
      <c r="AH166" s="140"/>
      <c r="AI166" s="141"/>
      <c r="AJ166" s="137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140"/>
      <c r="AY166" s="140"/>
      <c r="AZ166" s="141"/>
      <c r="BA166" s="137"/>
      <c r="BB166" s="29"/>
      <c r="BC166" s="29"/>
      <c r="BD166" s="29"/>
      <c r="BE166" s="29"/>
      <c r="BF166" s="29"/>
      <c r="BG166" s="29"/>
      <c r="BH166" s="29"/>
      <c r="BI166" s="29"/>
      <c r="BJ166" s="29"/>
      <c r="BK166" s="29"/>
      <c r="BL166" s="29"/>
      <c r="BM166" s="29"/>
      <c r="BN166" s="29"/>
      <c r="BO166" s="140"/>
      <c r="BP166" s="140"/>
      <c r="BQ166" s="141"/>
      <c r="BR166" s="137"/>
      <c r="BS166" s="29"/>
      <c r="BT166" s="29"/>
      <c r="BU166" s="29"/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140"/>
      <c r="CG166" s="140"/>
      <c r="CH166" s="141"/>
      <c r="CI166" s="137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140"/>
      <c r="CX166" s="140"/>
      <c r="CY166" s="141"/>
      <c r="CZ166" s="137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  <c r="DL166" s="29"/>
      <c r="DM166" s="29"/>
      <c r="DN166" s="140"/>
      <c r="DO166" s="140"/>
      <c r="DP166" s="141"/>
      <c r="DQ166" s="137"/>
      <c r="DR166" s="29"/>
      <c r="DS166" s="29"/>
      <c r="DT166" s="29"/>
      <c r="DU166" s="29"/>
      <c r="DV166" s="29"/>
      <c r="DW166" s="29"/>
      <c r="DX166" s="29"/>
      <c r="DY166" s="29"/>
      <c r="DZ166" s="29"/>
      <c r="EA166" s="29"/>
      <c r="EB166" s="29"/>
      <c r="EC166" s="29"/>
      <c r="ED166" s="29"/>
      <c r="EE166" s="140"/>
      <c r="EF166" s="140"/>
      <c r="EG166" s="141"/>
      <c r="EH166" s="137"/>
      <c r="EI166" s="29"/>
      <c r="EJ166" s="29"/>
      <c r="EK166" s="29"/>
      <c r="EL166" s="29"/>
      <c r="EM166" s="29"/>
      <c r="EN166" s="29"/>
      <c r="EO166" s="29"/>
      <c r="EP166" s="29"/>
      <c r="EQ166" s="29"/>
      <c r="ER166" s="29"/>
      <c r="ES166" s="29"/>
      <c r="ET166" s="29"/>
      <c r="EU166" s="29"/>
      <c r="EV166" s="140"/>
      <c r="EW166" s="140"/>
      <c r="EX166" s="144"/>
      <c r="EY166" s="137"/>
      <c r="EZ166" s="29"/>
      <c r="FA166" s="29"/>
      <c r="FB166" s="29"/>
      <c r="FC166" s="29"/>
      <c r="FD166" s="29"/>
      <c r="FE166" s="29"/>
      <c r="FF166" s="29"/>
      <c r="FG166" s="29"/>
      <c r="FH166" s="29"/>
      <c r="FI166" s="29"/>
      <c r="FJ166" s="29"/>
      <c r="FK166" s="29"/>
      <c r="FL166" s="29"/>
      <c r="FM166" s="140"/>
      <c r="FN166" s="140"/>
      <c r="FO166" s="141"/>
    </row>
    <row r="167" spans="1:171" x14ac:dyDescent="0.3">
      <c r="A167" s="137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140"/>
      <c r="P167" s="140"/>
      <c r="Q167" s="140"/>
      <c r="R167" s="141"/>
      <c r="S167" s="137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140"/>
      <c r="AH167" s="140"/>
      <c r="AI167" s="141"/>
      <c r="AJ167" s="137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9"/>
      <c r="AV167" s="29"/>
      <c r="AW167" s="29"/>
      <c r="AX167" s="140"/>
      <c r="AY167" s="140"/>
      <c r="AZ167" s="141"/>
      <c r="BA167" s="137"/>
      <c r="BB167" s="29"/>
      <c r="BC167" s="29"/>
      <c r="BD167" s="29"/>
      <c r="BE167" s="29"/>
      <c r="BF167" s="29"/>
      <c r="BG167" s="29"/>
      <c r="BH167" s="29"/>
      <c r="BI167" s="29"/>
      <c r="BJ167" s="29"/>
      <c r="BK167" s="29"/>
      <c r="BL167" s="29"/>
      <c r="BM167" s="29"/>
      <c r="BN167" s="29"/>
      <c r="BO167" s="140"/>
      <c r="BP167" s="140"/>
      <c r="BQ167" s="141"/>
      <c r="BR167" s="137"/>
      <c r="BS167" s="29"/>
      <c r="BT167" s="29"/>
      <c r="BU167" s="29"/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140"/>
      <c r="CG167" s="140"/>
      <c r="CH167" s="141"/>
      <c r="CI167" s="137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140"/>
      <c r="CX167" s="140"/>
      <c r="CY167" s="141"/>
      <c r="CZ167" s="137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  <c r="DL167" s="29"/>
      <c r="DM167" s="29"/>
      <c r="DN167" s="140"/>
      <c r="DO167" s="140"/>
      <c r="DP167" s="141"/>
      <c r="DQ167" s="137"/>
      <c r="DR167" s="29"/>
      <c r="DS167" s="29"/>
      <c r="DT167" s="29"/>
      <c r="DU167" s="29"/>
      <c r="DV167" s="29"/>
      <c r="DW167" s="29"/>
      <c r="DX167" s="29"/>
      <c r="DY167" s="29"/>
      <c r="DZ167" s="29"/>
      <c r="EA167" s="29"/>
      <c r="EB167" s="29"/>
      <c r="EC167" s="29"/>
      <c r="ED167" s="29"/>
      <c r="EE167" s="140"/>
      <c r="EF167" s="140"/>
      <c r="EG167" s="141"/>
      <c r="EH167" s="137"/>
      <c r="EI167" s="29"/>
      <c r="EJ167" s="29"/>
      <c r="EK167" s="29"/>
      <c r="EL167" s="29"/>
      <c r="EM167" s="29"/>
      <c r="EN167" s="29"/>
      <c r="EO167" s="29"/>
      <c r="EP167" s="29"/>
      <c r="EQ167" s="29"/>
      <c r="ER167" s="29"/>
      <c r="ES167" s="29"/>
      <c r="ET167" s="29"/>
      <c r="EU167" s="29"/>
      <c r="EV167" s="140"/>
      <c r="EW167" s="140"/>
      <c r="EX167" s="144"/>
      <c r="EY167" s="137"/>
      <c r="EZ167" s="29"/>
      <c r="FA167" s="29"/>
      <c r="FB167" s="29"/>
      <c r="FC167" s="29"/>
      <c r="FD167" s="29"/>
      <c r="FE167" s="29"/>
      <c r="FF167" s="29"/>
      <c r="FG167" s="29"/>
      <c r="FH167" s="29"/>
      <c r="FI167" s="29"/>
      <c r="FJ167" s="29"/>
      <c r="FK167" s="29"/>
      <c r="FL167" s="29"/>
      <c r="FM167" s="140"/>
      <c r="FN167" s="140"/>
      <c r="FO167" s="141"/>
    </row>
    <row r="168" spans="1:171" x14ac:dyDescent="0.3">
      <c r="A168" s="137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140"/>
      <c r="P168" s="140"/>
      <c r="Q168" s="140"/>
      <c r="R168" s="141"/>
      <c r="S168" s="137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140"/>
      <c r="AH168" s="140"/>
      <c r="AI168" s="141"/>
      <c r="AJ168" s="137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140"/>
      <c r="AY168" s="140"/>
      <c r="AZ168" s="141"/>
      <c r="BA168" s="137"/>
      <c r="BB168" s="29"/>
      <c r="BC168" s="29"/>
      <c r="BD168" s="29"/>
      <c r="BE168" s="29"/>
      <c r="BF168" s="29"/>
      <c r="BG168" s="29"/>
      <c r="BH168" s="29"/>
      <c r="BI168" s="29"/>
      <c r="BJ168" s="29"/>
      <c r="BK168" s="29"/>
      <c r="BL168" s="29"/>
      <c r="BM168" s="29"/>
      <c r="BN168" s="29"/>
      <c r="BO168" s="140"/>
      <c r="BP168" s="140"/>
      <c r="BQ168" s="141"/>
      <c r="BR168" s="137"/>
      <c r="BS168" s="29"/>
      <c r="BT168" s="29"/>
      <c r="BU168" s="29"/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140"/>
      <c r="CG168" s="140"/>
      <c r="CH168" s="141"/>
      <c r="CI168" s="137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140"/>
      <c r="CX168" s="140"/>
      <c r="CY168" s="141"/>
      <c r="CZ168" s="137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  <c r="DL168" s="29"/>
      <c r="DM168" s="29"/>
      <c r="DN168" s="140"/>
      <c r="DO168" s="140"/>
      <c r="DP168" s="141"/>
      <c r="DQ168" s="137"/>
      <c r="DR168" s="29"/>
      <c r="DS168" s="29"/>
      <c r="DT168" s="29"/>
      <c r="DU168" s="29"/>
      <c r="DV168" s="29"/>
      <c r="DW168" s="29"/>
      <c r="DX168" s="29"/>
      <c r="DY168" s="29"/>
      <c r="DZ168" s="29"/>
      <c r="EA168" s="29"/>
      <c r="EB168" s="29"/>
      <c r="EC168" s="29"/>
      <c r="ED168" s="29"/>
      <c r="EE168" s="140"/>
      <c r="EF168" s="140"/>
      <c r="EG168" s="141"/>
      <c r="EH168" s="137"/>
      <c r="EI168" s="29"/>
      <c r="EJ168" s="29"/>
      <c r="EK168" s="29"/>
      <c r="EL168" s="29"/>
      <c r="EM168" s="29"/>
      <c r="EN168" s="29"/>
      <c r="EO168" s="29"/>
      <c r="EP168" s="29"/>
      <c r="EQ168" s="29"/>
      <c r="ER168" s="29"/>
      <c r="ES168" s="29"/>
      <c r="ET168" s="29"/>
      <c r="EU168" s="29"/>
      <c r="EV168" s="140"/>
      <c r="EW168" s="140"/>
      <c r="EX168" s="144"/>
      <c r="EY168" s="137"/>
      <c r="EZ168" s="29"/>
      <c r="FA168" s="29"/>
      <c r="FB168" s="29"/>
      <c r="FC168" s="29"/>
      <c r="FD168" s="29"/>
      <c r="FE168" s="29"/>
      <c r="FF168" s="29"/>
      <c r="FG168" s="29"/>
      <c r="FH168" s="29"/>
      <c r="FI168" s="29"/>
      <c r="FJ168" s="29"/>
      <c r="FK168" s="29"/>
      <c r="FL168" s="29"/>
      <c r="FM168" s="140"/>
      <c r="FN168" s="140"/>
      <c r="FO168" s="141"/>
    </row>
    <row r="169" spans="1:171" x14ac:dyDescent="0.3">
      <c r="A169" s="137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140"/>
      <c r="P169" s="140"/>
      <c r="Q169" s="140"/>
      <c r="R169" s="141"/>
      <c r="S169" s="137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140"/>
      <c r="AH169" s="140"/>
      <c r="AI169" s="141"/>
      <c r="AJ169" s="137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140"/>
      <c r="AY169" s="140"/>
      <c r="AZ169" s="141"/>
      <c r="BA169" s="137"/>
      <c r="BB169" s="29"/>
      <c r="BC169" s="29"/>
      <c r="BD169" s="29"/>
      <c r="BE169" s="29"/>
      <c r="BF169" s="29"/>
      <c r="BG169" s="29"/>
      <c r="BH169" s="29"/>
      <c r="BI169" s="29"/>
      <c r="BJ169" s="29"/>
      <c r="BK169" s="29"/>
      <c r="BL169" s="29"/>
      <c r="BM169" s="29"/>
      <c r="BN169" s="29"/>
      <c r="BO169" s="140"/>
      <c r="BP169" s="140"/>
      <c r="BQ169" s="141"/>
      <c r="BR169" s="137"/>
      <c r="BS169" s="29"/>
      <c r="BT169" s="29"/>
      <c r="BU169" s="29"/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140"/>
      <c r="CG169" s="140"/>
      <c r="CH169" s="141"/>
      <c r="CI169" s="137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140"/>
      <c r="CX169" s="140"/>
      <c r="CY169" s="141"/>
      <c r="CZ169" s="137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  <c r="DL169" s="29"/>
      <c r="DM169" s="29"/>
      <c r="DN169" s="140"/>
      <c r="DO169" s="140"/>
      <c r="DP169" s="141"/>
      <c r="DQ169" s="137"/>
      <c r="DR169" s="29"/>
      <c r="DS169" s="29"/>
      <c r="DT169" s="29"/>
      <c r="DU169" s="29"/>
      <c r="DV169" s="29"/>
      <c r="DW169" s="29"/>
      <c r="DX169" s="29"/>
      <c r="DY169" s="29"/>
      <c r="DZ169" s="29"/>
      <c r="EA169" s="29"/>
      <c r="EB169" s="29"/>
      <c r="EC169" s="29"/>
      <c r="ED169" s="29"/>
      <c r="EE169" s="140"/>
      <c r="EF169" s="140"/>
      <c r="EG169" s="141"/>
      <c r="EH169" s="137"/>
      <c r="EI169" s="29"/>
      <c r="EJ169" s="29"/>
      <c r="EK169" s="29"/>
      <c r="EL169" s="29"/>
      <c r="EM169" s="29"/>
      <c r="EN169" s="29"/>
      <c r="EO169" s="29"/>
      <c r="EP169" s="29"/>
      <c r="EQ169" s="29"/>
      <c r="ER169" s="29"/>
      <c r="ES169" s="29"/>
      <c r="ET169" s="29"/>
      <c r="EU169" s="29"/>
      <c r="EV169" s="140"/>
      <c r="EW169" s="140"/>
      <c r="EX169" s="144"/>
      <c r="EY169" s="137"/>
      <c r="EZ169" s="29"/>
      <c r="FA169" s="29"/>
      <c r="FB169" s="29"/>
      <c r="FC169" s="29"/>
      <c r="FD169" s="29"/>
      <c r="FE169" s="29"/>
      <c r="FF169" s="29"/>
      <c r="FG169" s="29"/>
      <c r="FH169" s="29"/>
      <c r="FI169" s="29"/>
      <c r="FJ169" s="29"/>
      <c r="FK169" s="29"/>
      <c r="FL169" s="29"/>
      <c r="FM169" s="140"/>
      <c r="FN169" s="140"/>
      <c r="FO169" s="141"/>
    </row>
    <row r="170" spans="1:171" x14ac:dyDescent="0.3">
      <c r="A170" s="137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140"/>
      <c r="P170" s="140"/>
      <c r="Q170" s="140"/>
      <c r="R170" s="141"/>
      <c r="S170" s="137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140"/>
      <c r="AH170" s="140"/>
      <c r="AI170" s="141"/>
      <c r="AJ170" s="137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140"/>
      <c r="AY170" s="140"/>
      <c r="AZ170" s="141"/>
      <c r="BA170" s="137"/>
      <c r="BB170" s="29"/>
      <c r="BC170" s="29"/>
      <c r="BD170" s="29"/>
      <c r="BE170" s="29"/>
      <c r="BF170" s="29"/>
      <c r="BG170" s="29"/>
      <c r="BH170" s="29"/>
      <c r="BI170" s="29"/>
      <c r="BJ170" s="29"/>
      <c r="BK170" s="29"/>
      <c r="BL170" s="29"/>
      <c r="BM170" s="29"/>
      <c r="BN170" s="29"/>
      <c r="BO170" s="140"/>
      <c r="BP170" s="140"/>
      <c r="BQ170" s="141"/>
      <c r="BR170" s="137"/>
      <c r="BS170" s="29"/>
      <c r="BT170" s="29"/>
      <c r="BU170" s="29"/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140"/>
      <c r="CG170" s="140"/>
      <c r="CH170" s="141"/>
      <c r="CI170" s="137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140"/>
      <c r="CX170" s="140"/>
      <c r="CY170" s="141"/>
      <c r="CZ170" s="137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  <c r="DL170" s="29"/>
      <c r="DM170" s="29"/>
      <c r="DN170" s="140"/>
      <c r="DO170" s="140"/>
      <c r="DP170" s="141"/>
      <c r="DQ170" s="137"/>
      <c r="DR170" s="29"/>
      <c r="DS170" s="29"/>
      <c r="DT170" s="29"/>
      <c r="DU170" s="29"/>
      <c r="DV170" s="29"/>
      <c r="DW170" s="29"/>
      <c r="DX170" s="29"/>
      <c r="DY170" s="29"/>
      <c r="DZ170" s="29"/>
      <c r="EA170" s="29"/>
      <c r="EB170" s="29"/>
      <c r="EC170" s="29"/>
      <c r="ED170" s="29"/>
      <c r="EE170" s="140"/>
      <c r="EF170" s="140"/>
      <c r="EG170" s="141"/>
      <c r="EH170" s="137"/>
      <c r="EI170" s="29"/>
      <c r="EJ170" s="29"/>
      <c r="EK170" s="29"/>
      <c r="EL170" s="29"/>
      <c r="EM170" s="29"/>
      <c r="EN170" s="29"/>
      <c r="EO170" s="29"/>
      <c r="EP170" s="29"/>
      <c r="EQ170" s="29"/>
      <c r="ER170" s="29"/>
      <c r="ES170" s="29"/>
      <c r="ET170" s="29"/>
      <c r="EU170" s="29"/>
      <c r="EV170" s="140"/>
      <c r="EW170" s="140"/>
      <c r="EX170" s="144"/>
      <c r="EY170" s="137"/>
      <c r="EZ170" s="29"/>
      <c r="FA170" s="29"/>
      <c r="FB170" s="29"/>
      <c r="FC170" s="29"/>
      <c r="FD170" s="29"/>
      <c r="FE170" s="29"/>
      <c r="FF170" s="29"/>
      <c r="FG170" s="29"/>
      <c r="FH170" s="29"/>
      <c r="FI170" s="29"/>
      <c r="FJ170" s="29"/>
      <c r="FK170" s="29"/>
      <c r="FL170" s="29"/>
      <c r="FM170" s="140"/>
      <c r="FN170" s="140"/>
      <c r="FO170" s="141"/>
    </row>
    <row r="171" spans="1:171" x14ac:dyDescent="0.3">
      <c r="A171" s="137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140"/>
      <c r="P171" s="140"/>
      <c r="Q171" s="140"/>
      <c r="R171" s="141"/>
      <c r="S171" s="137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140"/>
      <c r="AH171" s="140"/>
      <c r="AI171" s="141"/>
      <c r="AJ171" s="137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  <c r="AX171" s="140"/>
      <c r="AY171" s="140"/>
      <c r="AZ171" s="141"/>
      <c r="BA171" s="137"/>
      <c r="BB171" s="29"/>
      <c r="BC171" s="29"/>
      <c r="BD171" s="29"/>
      <c r="BE171" s="29"/>
      <c r="BF171" s="29"/>
      <c r="BG171" s="29"/>
      <c r="BH171" s="29"/>
      <c r="BI171" s="29"/>
      <c r="BJ171" s="29"/>
      <c r="BK171" s="29"/>
      <c r="BL171" s="29"/>
      <c r="BM171" s="29"/>
      <c r="BN171" s="29"/>
      <c r="BO171" s="140"/>
      <c r="BP171" s="140"/>
      <c r="BQ171" s="141"/>
      <c r="BR171" s="137"/>
      <c r="BS171" s="29"/>
      <c r="BT171" s="29"/>
      <c r="BU171" s="29"/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140"/>
      <c r="CG171" s="140"/>
      <c r="CH171" s="141"/>
      <c r="CI171" s="137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140"/>
      <c r="CX171" s="140"/>
      <c r="CY171" s="141"/>
      <c r="CZ171" s="137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  <c r="DL171" s="29"/>
      <c r="DM171" s="29"/>
      <c r="DN171" s="140"/>
      <c r="DO171" s="140"/>
      <c r="DP171" s="141"/>
      <c r="DQ171" s="137"/>
      <c r="DR171" s="29"/>
      <c r="DS171" s="29"/>
      <c r="DT171" s="29"/>
      <c r="DU171" s="29"/>
      <c r="DV171" s="29"/>
      <c r="DW171" s="29"/>
      <c r="DX171" s="29"/>
      <c r="DY171" s="29"/>
      <c r="DZ171" s="29"/>
      <c r="EA171" s="29"/>
      <c r="EB171" s="29"/>
      <c r="EC171" s="29"/>
      <c r="ED171" s="29"/>
      <c r="EE171" s="140"/>
      <c r="EF171" s="140"/>
      <c r="EG171" s="141"/>
      <c r="EH171" s="137"/>
      <c r="EI171" s="29"/>
      <c r="EJ171" s="29"/>
      <c r="EK171" s="29"/>
      <c r="EL171" s="29"/>
      <c r="EM171" s="29"/>
      <c r="EN171" s="29"/>
      <c r="EO171" s="29"/>
      <c r="EP171" s="29"/>
      <c r="EQ171" s="29"/>
      <c r="ER171" s="29"/>
      <c r="ES171" s="29"/>
      <c r="ET171" s="29"/>
      <c r="EU171" s="29"/>
      <c r="EV171" s="140"/>
      <c r="EW171" s="140"/>
      <c r="EX171" s="144"/>
      <c r="EY171" s="137"/>
      <c r="EZ171" s="29"/>
      <c r="FA171" s="29"/>
      <c r="FB171" s="29"/>
      <c r="FC171" s="29"/>
      <c r="FD171" s="29"/>
      <c r="FE171" s="29"/>
      <c r="FF171" s="29"/>
      <c r="FG171" s="29"/>
      <c r="FH171" s="29"/>
      <c r="FI171" s="29"/>
      <c r="FJ171" s="29"/>
      <c r="FK171" s="29"/>
      <c r="FL171" s="29"/>
      <c r="FM171" s="140"/>
      <c r="FN171" s="140"/>
      <c r="FO171" s="141"/>
    </row>
    <row r="172" spans="1:171" x14ac:dyDescent="0.3">
      <c r="A172" s="137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140"/>
      <c r="P172" s="140"/>
      <c r="Q172" s="140"/>
      <c r="R172" s="141"/>
      <c r="S172" s="137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140"/>
      <c r="AH172" s="140"/>
      <c r="AI172" s="141"/>
      <c r="AJ172" s="137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140"/>
      <c r="AY172" s="140"/>
      <c r="AZ172" s="141"/>
      <c r="BA172" s="137"/>
      <c r="BB172" s="29"/>
      <c r="BC172" s="29"/>
      <c r="BD172" s="29"/>
      <c r="BE172" s="29"/>
      <c r="BF172" s="29"/>
      <c r="BG172" s="29"/>
      <c r="BH172" s="29"/>
      <c r="BI172" s="29"/>
      <c r="BJ172" s="29"/>
      <c r="BK172" s="29"/>
      <c r="BL172" s="29"/>
      <c r="BM172" s="29"/>
      <c r="BN172" s="29"/>
      <c r="BO172" s="140"/>
      <c r="BP172" s="140"/>
      <c r="BQ172" s="141"/>
      <c r="BR172" s="137"/>
      <c r="BS172" s="29"/>
      <c r="BT172" s="29"/>
      <c r="BU172" s="29"/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140"/>
      <c r="CG172" s="140"/>
      <c r="CH172" s="141"/>
      <c r="CI172" s="137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140"/>
      <c r="CX172" s="140"/>
      <c r="CY172" s="141"/>
      <c r="CZ172" s="137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  <c r="DM172" s="29"/>
      <c r="DN172" s="140"/>
      <c r="DO172" s="140"/>
      <c r="DP172" s="141"/>
      <c r="DQ172" s="137"/>
      <c r="DR172" s="29"/>
      <c r="DS172" s="29"/>
      <c r="DT172" s="29"/>
      <c r="DU172" s="29"/>
      <c r="DV172" s="29"/>
      <c r="DW172" s="29"/>
      <c r="DX172" s="29"/>
      <c r="DY172" s="29"/>
      <c r="DZ172" s="29"/>
      <c r="EA172" s="29"/>
      <c r="EB172" s="29"/>
      <c r="EC172" s="29"/>
      <c r="ED172" s="29"/>
      <c r="EE172" s="140"/>
      <c r="EF172" s="140"/>
      <c r="EG172" s="141"/>
      <c r="EH172" s="137"/>
      <c r="EI172" s="29"/>
      <c r="EJ172" s="29"/>
      <c r="EK172" s="29"/>
      <c r="EL172" s="29"/>
      <c r="EM172" s="29"/>
      <c r="EN172" s="29"/>
      <c r="EO172" s="29"/>
      <c r="EP172" s="29"/>
      <c r="EQ172" s="29"/>
      <c r="ER172" s="29"/>
      <c r="ES172" s="29"/>
      <c r="ET172" s="29"/>
      <c r="EU172" s="29"/>
      <c r="EV172" s="140"/>
      <c r="EW172" s="140"/>
      <c r="EX172" s="144"/>
      <c r="EY172" s="137"/>
      <c r="EZ172" s="29"/>
      <c r="FA172" s="29"/>
      <c r="FB172" s="29"/>
      <c r="FC172" s="29"/>
      <c r="FD172" s="29"/>
      <c r="FE172" s="29"/>
      <c r="FF172" s="29"/>
      <c r="FG172" s="29"/>
      <c r="FH172" s="29"/>
      <c r="FI172" s="29"/>
      <c r="FJ172" s="29"/>
      <c r="FK172" s="29"/>
      <c r="FL172" s="29"/>
      <c r="FM172" s="140"/>
      <c r="FN172" s="140"/>
      <c r="FO172" s="141"/>
    </row>
    <row r="173" spans="1:171" x14ac:dyDescent="0.3">
      <c r="A173" s="137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140"/>
      <c r="P173" s="140"/>
      <c r="Q173" s="140"/>
      <c r="R173" s="141"/>
      <c r="S173" s="137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140"/>
      <c r="AH173" s="140"/>
      <c r="AI173" s="141"/>
      <c r="AJ173" s="137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  <c r="AU173" s="29"/>
      <c r="AV173" s="29"/>
      <c r="AW173" s="29"/>
      <c r="AX173" s="140"/>
      <c r="AY173" s="140"/>
      <c r="AZ173" s="141"/>
      <c r="BA173" s="137"/>
      <c r="BB173" s="29"/>
      <c r="BC173" s="29"/>
      <c r="BD173" s="29"/>
      <c r="BE173" s="29"/>
      <c r="BF173" s="29"/>
      <c r="BG173" s="29"/>
      <c r="BH173" s="29"/>
      <c r="BI173" s="29"/>
      <c r="BJ173" s="29"/>
      <c r="BK173" s="29"/>
      <c r="BL173" s="29"/>
      <c r="BM173" s="29"/>
      <c r="BN173" s="29"/>
      <c r="BO173" s="140"/>
      <c r="BP173" s="140"/>
      <c r="BQ173" s="141"/>
      <c r="BR173" s="137"/>
      <c r="BS173" s="29"/>
      <c r="BT173" s="29"/>
      <c r="BU173" s="29"/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140"/>
      <c r="CG173" s="140"/>
      <c r="CH173" s="141"/>
      <c r="CI173" s="137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140"/>
      <c r="CX173" s="140"/>
      <c r="CY173" s="141"/>
      <c r="CZ173" s="137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  <c r="DL173" s="29"/>
      <c r="DM173" s="29"/>
      <c r="DN173" s="140"/>
      <c r="DO173" s="140"/>
      <c r="DP173" s="141"/>
      <c r="DQ173" s="137"/>
      <c r="DR173" s="29"/>
      <c r="DS173" s="29"/>
      <c r="DT173" s="29"/>
      <c r="DU173" s="29"/>
      <c r="DV173" s="29"/>
      <c r="DW173" s="29"/>
      <c r="DX173" s="29"/>
      <c r="DY173" s="29"/>
      <c r="DZ173" s="29"/>
      <c r="EA173" s="29"/>
      <c r="EB173" s="29"/>
      <c r="EC173" s="29"/>
      <c r="ED173" s="29"/>
      <c r="EE173" s="140"/>
      <c r="EF173" s="140"/>
      <c r="EG173" s="141"/>
      <c r="EH173" s="137"/>
      <c r="EI173" s="29"/>
      <c r="EJ173" s="29"/>
      <c r="EK173" s="29"/>
      <c r="EL173" s="29"/>
      <c r="EM173" s="29"/>
      <c r="EN173" s="29"/>
      <c r="EO173" s="29"/>
      <c r="EP173" s="29"/>
      <c r="EQ173" s="29"/>
      <c r="ER173" s="29"/>
      <c r="ES173" s="29"/>
      <c r="ET173" s="29"/>
      <c r="EU173" s="29"/>
      <c r="EV173" s="140"/>
      <c r="EW173" s="140"/>
      <c r="EX173" s="144"/>
      <c r="EY173" s="137"/>
      <c r="EZ173" s="29"/>
      <c r="FA173" s="29"/>
      <c r="FB173" s="29"/>
      <c r="FC173" s="29"/>
      <c r="FD173" s="29"/>
      <c r="FE173" s="29"/>
      <c r="FF173" s="29"/>
      <c r="FG173" s="29"/>
      <c r="FH173" s="29"/>
      <c r="FI173" s="29"/>
      <c r="FJ173" s="29"/>
      <c r="FK173" s="29"/>
      <c r="FL173" s="29"/>
      <c r="FM173" s="140"/>
      <c r="FN173" s="140"/>
      <c r="FO173" s="141"/>
    </row>
    <row r="174" spans="1:171" x14ac:dyDescent="0.3">
      <c r="A174" s="137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140"/>
      <c r="P174" s="140"/>
      <c r="Q174" s="140"/>
      <c r="R174" s="141"/>
      <c r="S174" s="137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140"/>
      <c r="AH174" s="140"/>
      <c r="AI174" s="141"/>
      <c r="AJ174" s="137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140"/>
      <c r="AY174" s="140"/>
      <c r="AZ174" s="141"/>
      <c r="BA174" s="137"/>
      <c r="BB174" s="29"/>
      <c r="BC174" s="29"/>
      <c r="BD174" s="29"/>
      <c r="BE174" s="29"/>
      <c r="BF174" s="29"/>
      <c r="BG174" s="29"/>
      <c r="BH174" s="29"/>
      <c r="BI174" s="29"/>
      <c r="BJ174" s="29"/>
      <c r="BK174" s="29"/>
      <c r="BL174" s="29"/>
      <c r="BM174" s="29"/>
      <c r="BN174" s="29"/>
      <c r="BO174" s="140"/>
      <c r="BP174" s="140"/>
      <c r="BQ174" s="141"/>
      <c r="BR174" s="137"/>
      <c r="BS174" s="29"/>
      <c r="BT174" s="29"/>
      <c r="BU174" s="29"/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140"/>
      <c r="CG174" s="140"/>
      <c r="CH174" s="141"/>
      <c r="CI174" s="137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140"/>
      <c r="CX174" s="140"/>
      <c r="CY174" s="141"/>
      <c r="CZ174" s="137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  <c r="DL174" s="29"/>
      <c r="DM174" s="29"/>
      <c r="DN174" s="140"/>
      <c r="DO174" s="140"/>
      <c r="DP174" s="141"/>
      <c r="DQ174" s="137"/>
      <c r="DR174" s="29"/>
      <c r="DS174" s="29"/>
      <c r="DT174" s="29"/>
      <c r="DU174" s="29"/>
      <c r="DV174" s="29"/>
      <c r="DW174" s="29"/>
      <c r="DX174" s="29"/>
      <c r="DY174" s="29"/>
      <c r="DZ174" s="29"/>
      <c r="EA174" s="29"/>
      <c r="EB174" s="29"/>
      <c r="EC174" s="29"/>
      <c r="ED174" s="29"/>
      <c r="EE174" s="140"/>
      <c r="EF174" s="140"/>
      <c r="EG174" s="141"/>
      <c r="EH174" s="137"/>
      <c r="EI174" s="29"/>
      <c r="EJ174" s="29"/>
      <c r="EK174" s="29"/>
      <c r="EL174" s="29"/>
      <c r="EM174" s="29"/>
      <c r="EN174" s="29"/>
      <c r="EO174" s="29"/>
      <c r="EP174" s="29"/>
      <c r="EQ174" s="29"/>
      <c r="ER174" s="29"/>
      <c r="ES174" s="29"/>
      <c r="ET174" s="29"/>
      <c r="EU174" s="29"/>
      <c r="EV174" s="140"/>
      <c r="EW174" s="140"/>
      <c r="EX174" s="144"/>
      <c r="EY174" s="137"/>
      <c r="EZ174" s="29"/>
      <c r="FA174" s="29"/>
      <c r="FB174" s="29"/>
      <c r="FC174" s="29"/>
      <c r="FD174" s="29"/>
      <c r="FE174" s="29"/>
      <c r="FF174" s="29"/>
      <c r="FG174" s="29"/>
      <c r="FH174" s="29"/>
      <c r="FI174" s="29"/>
      <c r="FJ174" s="29"/>
      <c r="FK174" s="29"/>
      <c r="FL174" s="29"/>
      <c r="FM174" s="140"/>
      <c r="FN174" s="140"/>
      <c r="FO174" s="141"/>
    </row>
    <row r="175" spans="1:171" x14ac:dyDescent="0.3">
      <c r="A175" s="137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140"/>
      <c r="P175" s="140"/>
      <c r="Q175" s="140"/>
      <c r="R175" s="141"/>
      <c r="S175" s="137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140"/>
      <c r="AH175" s="140"/>
      <c r="AI175" s="141"/>
      <c r="AJ175" s="137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140"/>
      <c r="AY175" s="140"/>
      <c r="AZ175" s="141"/>
      <c r="BA175" s="137"/>
      <c r="BB175" s="29"/>
      <c r="BC175" s="29"/>
      <c r="BD175" s="29"/>
      <c r="BE175" s="29"/>
      <c r="BF175" s="29"/>
      <c r="BG175" s="29"/>
      <c r="BH175" s="29"/>
      <c r="BI175" s="29"/>
      <c r="BJ175" s="29"/>
      <c r="BK175" s="29"/>
      <c r="BL175" s="29"/>
      <c r="BM175" s="29"/>
      <c r="BN175" s="29"/>
      <c r="BO175" s="140"/>
      <c r="BP175" s="140"/>
      <c r="BQ175" s="141"/>
      <c r="BR175" s="137"/>
      <c r="BS175" s="29"/>
      <c r="BT175" s="29"/>
      <c r="BU175" s="29"/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140"/>
      <c r="CG175" s="140"/>
      <c r="CH175" s="141"/>
      <c r="CI175" s="137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140"/>
      <c r="CX175" s="140"/>
      <c r="CY175" s="141"/>
      <c r="CZ175" s="137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  <c r="DL175" s="29"/>
      <c r="DM175" s="29"/>
      <c r="DN175" s="140"/>
      <c r="DO175" s="140"/>
      <c r="DP175" s="141"/>
      <c r="DQ175" s="137"/>
      <c r="DR175" s="29"/>
      <c r="DS175" s="29"/>
      <c r="DT175" s="29"/>
      <c r="DU175" s="29"/>
      <c r="DV175" s="29"/>
      <c r="DW175" s="29"/>
      <c r="DX175" s="29"/>
      <c r="DY175" s="29"/>
      <c r="DZ175" s="29"/>
      <c r="EA175" s="29"/>
      <c r="EB175" s="29"/>
      <c r="EC175" s="29"/>
      <c r="ED175" s="29"/>
      <c r="EE175" s="140"/>
      <c r="EF175" s="140"/>
      <c r="EG175" s="141"/>
      <c r="EH175" s="137"/>
      <c r="EI175" s="29"/>
      <c r="EJ175" s="29"/>
      <c r="EK175" s="29"/>
      <c r="EL175" s="29"/>
      <c r="EM175" s="29"/>
      <c r="EN175" s="29"/>
      <c r="EO175" s="29"/>
      <c r="EP175" s="29"/>
      <c r="EQ175" s="29"/>
      <c r="ER175" s="29"/>
      <c r="ES175" s="29"/>
      <c r="ET175" s="29"/>
      <c r="EU175" s="29"/>
      <c r="EV175" s="140"/>
      <c r="EW175" s="140"/>
      <c r="EX175" s="144"/>
      <c r="EY175" s="137"/>
      <c r="EZ175" s="29"/>
      <c r="FA175" s="29"/>
      <c r="FB175" s="29"/>
      <c r="FC175" s="29"/>
      <c r="FD175" s="29"/>
      <c r="FE175" s="29"/>
      <c r="FF175" s="29"/>
      <c r="FG175" s="29"/>
      <c r="FH175" s="29"/>
      <c r="FI175" s="29"/>
      <c r="FJ175" s="29"/>
      <c r="FK175" s="29"/>
      <c r="FL175" s="29"/>
      <c r="FM175" s="140"/>
      <c r="FN175" s="140"/>
      <c r="FO175" s="141"/>
    </row>
    <row r="176" spans="1:171" x14ac:dyDescent="0.3">
      <c r="A176" s="137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140"/>
      <c r="P176" s="140"/>
      <c r="Q176" s="140"/>
      <c r="R176" s="141"/>
      <c r="S176" s="137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140"/>
      <c r="AH176" s="140"/>
      <c r="AI176" s="141"/>
      <c r="AJ176" s="137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140"/>
      <c r="AY176" s="140"/>
      <c r="AZ176" s="141"/>
      <c r="BA176" s="137"/>
      <c r="BB176" s="29"/>
      <c r="BC176" s="29"/>
      <c r="BD176" s="29"/>
      <c r="BE176" s="29"/>
      <c r="BF176" s="29"/>
      <c r="BG176" s="29"/>
      <c r="BH176" s="29"/>
      <c r="BI176" s="29"/>
      <c r="BJ176" s="29"/>
      <c r="BK176" s="29"/>
      <c r="BL176" s="29"/>
      <c r="BM176" s="29"/>
      <c r="BN176" s="29"/>
      <c r="BO176" s="140"/>
      <c r="BP176" s="140"/>
      <c r="BQ176" s="141"/>
      <c r="BR176" s="137"/>
      <c r="BS176" s="29"/>
      <c r="BT176" s="29"/>
      <c r="BU176" s="29"/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140"/>
      <c r="CG176" s="140"/>
      <c r="CH176" s="141"/>
      <c r="CI176" s="137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140"/>
      <c r="CX176" s="140"/>
      <c r="CY176" s="141"/>
      <c r="CZ176" s="137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  <c r="DL176" s="29"/>
      <c r="DM176" s="29"/>
      <c r="DN176" s="140"/>
      <c r="DO176" s="140"/>
      <c r="DP176" s="141"/>
      <c r="DQ176" s="137"/>
      <c r="DR176" s="29"/>
      <c r="DS176" s="29"/>
      <c r="DT176" s="29"/>
      <c r="DU176" s="29"/>
      <c r="DV176" s="29"/>
      <c r="DW176" s="29"/>
      <c r="DX176" s="29"/>
      <c r="DY176" s="29"/>
      <c r="DZ176" s="29"/>
      <c r="EA176" s="29"/>
      <c r="EB176" s="29"/>
      <c r="EC176" s="29"/>
      <c r="ED176" s="29"/>
      <c r="EE176" s="140"/>
      <c r="EF176" s="140"/>
      <c r="EG176" s="141"/>
      <c r="EH176" s="137"/>
      <c r="EI176" s="29"/>
      <c r="EJ176" s="29"/>
      <c r="EK176" s="29"/>
      <c r="EL176" s="29"/>
      <c r="EM176" s="29"/>
      <c r="EN176" s="29"/>
      <c r="EO176" s="29"/>
      <c r="EP176" s="29"/>
      <c r="EQ176" s="29"/>
      <c r="ER176" s="29"/>
      <c r="ES176" s="29"/>
      <c r="ET176" s="29"/>
      <c r="EU176" s="29"/>
      <c r="EV176" s="140"/>
      <c r="EW176" s="140"/>
      <c r="EX176" s="144"/>
      <c r="EY176" s="137"/>
      <c r="EZ176" s="29"/>
      <c r="FA176" s="29"/>
      <c r="FB176" s="29"/>
      <c r="FC176" s="29"/>
      <c r="FD176" s="29"/>
      <c r="FE176" s="29"/>
      <c r="FF176" s="29"/>
      <c r="FG176" s="29"/>
      <c r="FH176" s="29"/>
      <c r="FI176" s="29"/>
      <c r="FJ176" s="29"/>
      <c r="FK176" s="29"/>
      <c r="FL176" s="29"/>
      <c r="FM176" s="140"/>
      <c r="FN176" s="140"/>
      <c r="FO176" s="141"/>
    </row>
    <row r="177" spans="1:171" x14ac:dyDescent="0.3">
      <c r="A177" s="137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140"/>
      <c r="P177" s="140"/>
      <c r="Q177" s="140"/>
      <c r="R177" s="141"/>
      <c r="S177" s="137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140"/>
      <c r="AH177" s="140"/>
      <c r="AI177" s="141"/>
      <c r="AJ177" s="137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140"/>
      <c r="AY177" s="140"/>
      <c r="AZ177" s="141"/>
      <c r="BA177" s="137"/>
      <c r="BB177" s="29"/>
      <c r="BC177" s="29"/>
      <c r="BD177" s="29"/>
      <c r="BE177" s="29"/>
      <c r="BF177" s="29"/>
      <c r="BG177" s="29"/>
      <c r="BH177" s="29"/>
      <c r="BI177" s="29"/>
      <c r="BJ177" s="29"/>
      <c r="BK177" s="29"/>
      <c r="BL177" s="29"/>
      <c r="BM177" s="29"/>
      <c r="BN177" s="29"/>
      <c r="BO177" s="140"/>
      <c r="BP177" s="140"/>
      <c r="BQ177" s="141"/>
      <c r="BR177" s="137"/>
      <c r="BS177" s="29"/>
      <c r="BT177" s="29"/>
      <c r="BU177" s="29"/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140"/>
      <c r="CG177" s="140"/>
      <c r="CH177" s="141"/>
      <c r="CI177" s="137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140"/>
      <c r="CX177" s="140"/>
      <c r="CY177" s="141"/>
      <c r="CZ177" s="137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  <c r="DL177" s="29"/>
      <c r="DM177" s="29"/>
      <c r="DN177" s="140"/>
      <c r="DO177" s="140"/>
      <c r="DP177" s="141"/>
      <c r="DQ177" s="137"/>
      <c r="DR177" s="29"/>
      <c r="DS177" s="29"/>
      <c r="DT177" s="29"/>
      <c r="DU177" s="29"/>
      <c r="DV177" s="29"/>
      <c r="DW177" s="29"/>
      <c r="DX177" s="29"/>
      <c r="DY177" s="29"/>
      <c r="DZ177" s="29"/>
      <c r="EA177" s="29"/>
      <c r="EB177" s="29"/>
      <c r="EC177" s="29"/>
      <c r="ED177" s="29"/>
      <c r="EE177" s="140"/>
      <c r="EF177" s="140"/>
      <c r="EG177" s="141"/>
      <c r="EH177" s="137"/>
      <c r="EI177" s="29"/>
      <c r="EJ177" s="29"/>
      <c r="EK177" s="29"/>
      <c r="EL177" s="29"/>
      <c r="EM177" s="29"/>
      <c r="EN177" s="29"/>
      <c r="EO177" s="29"/>
      <c r="EP177" s="29"/>
      <c r="EQ177" s="29"/>
      <c r="ER177" s="29"/>
      <c r="ES177" s="29"/>
      <c r="ET177" s="29"/>
      <c r="EU177" s="29"/>
      <c r="EV177" s="140"/>
      <c r="EW177" s="140"/>
      <c r="EX177" s="144"/>
      <c r="EY177" s="137"/>
      <c r="EZ177" s="29"/>
      <c r="FA177" s="29"/>
      <c r="FB177" s="29"/>
      <c r="FC177" s="29"/>
      <c r="FD177" s="29"/>
      <c r="FE177" s="29"/>
      <c r="FF177" s="29"/>
      <c r="FG177" s="29"/>
      <c r="FH177" s="29"/>
      <c r="FI177" s="29"/>
      <c r="FJ177" s="29"/>
      <c r="FK177" s="29"/>
      <c r="FL177" s="29"/>
      <c r="FM177" s="140"/>
      <c r="FN177" s="140"/>
      <c r="FO177" s="141"/>
    </row>
    <row r="178" spans="1:171" x14ac:dyDescent="0.3">
      <c r="A178" s="137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140"/>
      <c r="P178" s="140"/>
      <c r="Q178" s="140"/>
      <c r="R178" s="141"/>
      <c r="S178" s="137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140"/>
      <c r="AH178" s="140"/>
      <c r="AI178" s="141"/>
      <c r="AJ178" s="137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140"/>
      <c r="AY178" s="140"/>
      <c r="AZ178" s="141"/>
      <c r="BA178" s="137"/>
      <c r="BB178" s="29"/>
      <c r="BC178" s="29"/>
      <c r="BD178" s="29"/>
      <c r="BE178" s="29"/>
      <c r="BF178" s="29"/>
      <c r="BG178" s="29"/>
      <c r="BH178" s="29"/>
      <c r="BI178" s="29"/>
      <c r="BJ178" s="29"/>
      <c r="BK178" s="29"/>
      <c r="BL178" s="29"/>
      <c r="BM178" s="29"/>
      <c r="BN178" s="29"/>
      <c r="BO178" s="140"/>
      <c r="BP178" s="140"/>
      <c r="BQ178" s="141"/>
      <c r="BR178" s="137"/>
      <c r="BS178" s="29"/>
      <c r="BT178" s="29"/>
      <c r="BU178" s="29"/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140"/>
      <c r="CG178" s="140"/>
      <c r="CH178" s="141"/>
      <c r="CI178" s="137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140"/>
      <c r="CX178" s="140"/>
      <c r="CY178" s="141"/>
      <c r="CZ178" s="137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  <c r="DL178" s="29"/>
      <c r="DM178" s="29"/>
      <c r="DN178" s="140"/>
      <c r="DO178" s="140"/>
      <c r="DP178" s="141"/>
      <c r="DQ178" s="137"/>
      <c r="DR178" s="29"/>
      <c r="DS178" s="29"/>
      <c r="DT178" s="29"/>
      <c r="DU178" s="29"/>
      <c r="DV178" s="29"/>
      <c r="DW178" s="29"/>
      <c r="DX178" s="29"/>
      <c r="DY178" s="29"/>
      <c r="DZ178" s="29"/>
      <c r="EA178" s="29"/>
      <c r="EB178" s="29"/>
      <c r="EC178" s="29"/>
      <c r="ED178" s="29"/>
      <c r="EE178" s="140"/>
      <c r="EF178" s="140"/>
      <c r="EG178" s="141"/>
      <c r="EH178" s="137"/>
      <c r="EI178" s="29"/>
      <c r="EJ178" s="29"/>
      <c r="EK178" s="29"/>
      <c r="EL178" s="29"/>
      <c r="EM178" s="29"/>
      <c r="EN178" s="29"/>
      <c r="EO178" s="29"/>
      <c r="EP178" s="29"/>
      <c r="EQ178" s="29"/>
      <c r="ER178" s="29"/>
      <c r="ES178" s="29"/>
      <c r="ET178" s="29"/>
      <c r="EU178" s="29"/>
      <c r="EV178" s="140"/>
      <c r="EW178" s="140"/>
      <c r="EX178" s="144"/>
      <c r="EY178" s="137"/>
      <c r="EZ178" s="29"/>
      <c r="FA178" s="29"/>
      <c r="FB178" s="29"/>
      <c r="FC178" s="29"/>
      <c r="FD178" s="29"/>
      <c r="FE178" s="29"/>
      <c r="FF178" s="29"/>
      <c r="FG178" s="29"/>
      <c r="FH178" s="29"/>
      <c r="FI178" s="29"/>
      <c r="FJ178" s="29"/>
      <c r="FK178" s="29"/>
      <c r="FL178" s="29"/>
      <c r="FM178" s="140"/>
      <c r="FN178" s="140"/>
      <c r="FO178" s="141"/>
    </row>
    <row r="179" spans="1:171" x14ac:dyDescent="0.3">
      <c r="A179" s="137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140"/>
      <c r="P179" s="140"/>
      <c r="Q179" s="140"/>
      <c r="R179" s="141"/>
      <c r="S179" s="137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140"/>
      <c r="AH179" s="140"/>
      <c r="AI179" s="141"/>
      <c r="AJ179" s="137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140"/>
      <c r="AY179" s="140"/>
      <c r="AZ179" s="141"/>
      <c r="BA179" s="137"/>
      <c r="BB179" s="29"/>
      <c r="BC179" s="29"/>
      <c r="BD179" s="29"/>
      <c r="BE179" s="29"/>
      <c r="BF179" s="29"/>
      <c r="BG179" s="29"/>
      <c r="BH179" s="29"/>
      <c r="BI179" s="29"/>
      <c r="BJ179" s="29"/>
      <c r="BK179" s="29"/>
      <c r="BL179" s="29"/>
      <c r="BM179" s="29"/>
      <c r="BN179" s="29"/>
      <c r="BO179" s="140"/>
      <c r="BP179" s="140"/>
      <c r="BQ179" s="141"/>
      <c r="BR179" s="137"/>
      <c r="BS179" s="29"/>
      <c r="BT179" s="29"/>
      <c r="BU179" s="29"/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140"/>
      <c r="CG179" s="140"/>
      <c r="CH179" s="141"/>
      <c r="CI179" s="137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140"/>
      <c r="CX179" s="140"/>
      <c r="CY179" s="141"/>
      <c r="CZ179" s="137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  <c r="DL179" s="29"/>
      <c r="DM179" s="29"/>
      <c r="DN179" s="140"/>
      <c r="DO179" s="140"/>
      <c r="DP179" s="141"/>
      <c r="DQ179" s="137"/>
      <c r="DR179" s="29"/>
      <c r="DS179" s="29"/>
      <c r="DT179" s="29"/>
      <c r="DU179" s="29"/>
      <c r="DV179" s="29"/>
      <c r="DW179" s="29"/>
      <c r="DX179" s="29"/>
      <c r="DY179" s="29"/>
      <c r="DZ179" s="29"/>
      <c r="EA179" s="29"/>
      <c r="EB179" s="29"/>
      <c r="EC179" s="29"/>
      <c r="ED179" s="29"/>
      <c r="EE179" s="140"/>
      <c r="EF179" s="140"/>
      <c r="EG179" s="141"/>
      <c r="EH179" s="137"/>
      <c r="EI179" s="29"/>
      <c r="EJ179" s="29"/>
      <c r="EK179" s="29"/>
      <c r="EL179" s="29"/>
      <c r="EM179" s="29"/>
      <c r="EN179" s="29"/>
      <c r="EO179" s="29"/>
      <c r="EP179" s="29"/>
      <c r="EQ179" s="29"/>
      <c r="ER179" s="29"/>
      <c r="ES179" s="29"/>
      <c r="ET179" s="29"/>
      <c r="EU179" s="29"/>
      <c r="EV179" s="140"/>
      <c r="EW179" s="140"/>
      <c r="EX179" s="144"/>
      <c r="EY179" s="137"/>
      <c r="EZ179" s="29"/>
      <c r="FA179" s="29"/>
      <c r="FB179" s="29"/>
      <c r="FC179" s="29"/>
      <c r="FD179" s="29"/>
      <c r="FE179" s="29"/>
      <c r="FF179" s="29"/>
      <c r="FG179" s="29"/>
      <c r="FH179" s="29"/>
      <c r="FI179" s="29"/>
      <c r="FJ179" s="29"/>
      <c r="FK179" s="29"/>
      <c r="FL179" s="29"/>
      <c r="FM179" s="140"/>
      <c r="FN179" s="140"/>
      <c r="FO179" s="141"/>
    </row>
    <row r="180" spans="1:171" x14ac:dyDescent="0.3">
      <c r="A180" s="137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140"/>
      <c r="P180" s="140"/>
      <c r="Q180" s="140"/>
      <c r="R180" s="141"/>
      <c r="S180" s="137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140"/>
      <c r="AH180" s="140"/>
      <c r="AI180" s="141"/>
      <c r="AJ180" s="137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140"/>
      <c r="AY180" s="140"/>
      <c r="AZ180" s="141"/>
      <c r="BA180" s="137"/>
      <c r="BB180" s="29"/>
      <c r="BC180" s="29"/>
      <c r="BD180" s="29"/>
      <c r="BE180" s="29"/>
      <c r="BF180" s="29"/>
      <c r="BG180" s="29"/>
      <c r="BH180" s="29"/>
      <c r="BI180" s="29"/>
      <c r="BJ180" s="29"/>
      <c r="BK180" s="29"/>
      <c r="BL180" s="29"/>
      <c r="BM180" s="29"/>
      <c r="BN180" s="29"/>
      <c r="BO180" s="140"/>
      <c r="BP180" s="140"/>
      <c r="BQ180" s="141"/>
      <c r="BR180" s="137"/>
      <c r="BS180" s="29"/>
      <c r="BT180" s="29"/>
      <c r="BU180" s="29"/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140"/>
      <c r="CG180" s="140"/>
      <c r="CH180" s="141"/>
      <c r="CI180" s="137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140"/>
      <c r="CX180" s="140"/>
      <c r="CY180" s="141"/>
      <c r="CZ180" s="137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  <c r="DL180" s="29"/>
      <c r="DM180" s="29"/>
      <c r="DN180" s="140"/>
      <c r="DO180" s="140"/>
      <c r="DP180" s="141"/>
      <c r="DQ180" s="137"/>
      <c r="DR180" s="29"/>
      <c r="DS180" s="29"/>
      <c r="DT180" s="29"/>
      <c r="DU180" s="29"/>
      <c r="DV180" s="29"/>
      <c r="DW180" s="29"/>
      <c r="DX180" s="29"/>
      <c r="DY180" s="29"/>
      <c r="DZ180" s="29"/>
      <c r="EA180" s="29"/>
      <c r="EB180" s="29"/>
      <c r="EC180" s="29"/>
      <c r="ED180" s="29"/>
      <c r="EE180" s="140"/>
      <c r="EF180" s="140"/>
      <c r="EG180" s="141"/>
      <c r="EH180" s="137"/>
      <c r="EI180" s="29"/>
      <c r="EJ180" s="29"/>
      <c r="EK180" s="29"/>
      <c r="EL180" s="29"/>
      <c r="EM180" s="29"/>
      <c r="EN180" s="29"/>
      <c r="EO180" s="29"/>
      <c r="EP180" s="29"/>
      <c r="EQ180" s="29"/>
      <c r="ER180" s="29"/>
      <c r="ES180" s="29"/>
      <c r="ET180" s="29"/>
      <c r="EU180" s="29"/>
      <c r="EV180" s="140"/>
      <c r="EW180" s="140"/>
      <c r="EX180" s="144"/>
      <c r="EY180" s="137"/>
      <c r="EZ180" s="29"/>
      <c r="FA180" s="29"/>
      <c r="FB180" s="29"/>
      <c r="FC180" s="29"/>
      <c r="FD180" s="29"/>
      <c r="FE180" s="29"/>
      <c r="FF180" s="29"/>
      <c r="FG180" s="29"/>
      <c r="FH180" s="29"/>
      <c r="FI180" s="29"/>
      <c r="FJ180" s="29"/>
      <c r="FK180" s="29"/>
      <c r="FL180" s="29"/>
      <c r="FM180" s="140"/>
      <c r="FN180" s="140"/>
      <c r="FO180" s="141"/>
    </row>
    <row r="181" spans="1:171" x14ac:dyDescent="0.3">
      <c r="A181" s="137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140"/>
      <c r="P181" s="140"/>
      <c r="Q181" s="140"/>
      <c r="R181" s="141"/>
      <c r="S181" s="137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140"/>
      <c r="AH181" s="140"/>
      <c r="AI181" s="141"/>
      <c r="AJ181" s="137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140"/>
      <c r="AY181" s="140"/>
      <c r="AZ181" s="141"/>
      <c r="BA181" s="137"/>
      <c r="BB181" s="29"/>
      <c r="BC181" s="29"/>
      <c r="BD181" s="29"/>
      <c r="BE181" s="29"/>
      <c r="BF181" s="29"/>
      <c r="BG181" s="29"/>
      <c r="BH181" s="29"/>
      <c r="BI181" s="29"/>
      <c r="BJ181" s="29"/>
      <c r="BK181" s="29"/>
      <c r="BL181" s="29"/>
      <c r="BM181" s="29"/>
      <c r="BN181" s="29"/>
      <c r="BO181" s="140"/>
      <c r="BP181" s="140"/>
      <c r="BQ181" s="141"/>
      <c r="BR181" s="137"/>
      <c r="BS181" s="29"/>
      <c r="BT181" s="29"/>
      <c r="BU181" s="29"/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140"/>
      <c r="CG181" s="140"/>
      <c r="CH181" s="141"/>
      <c r="CI181" s="137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140"/>
      <c r="CX181" s="140"/>
      <c r="CY181" s="141"/>
      <c r="CZ181" s="137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  <c r="DL181" s="29"/>
      <c r="DM181" s="29"/>
      <c r="DN181" s="140"/>
      <c r="DO181" s="140"/>
      <c r="DP181" s="141"/>
      <c r="DQ181" s="137"/>
      <c r="DR181" s="29"/>
      <c r="DS181" s="29"/>
      <c r="DT181" s="29"/>
      <c r="DU181" s="29"/>
      <c r="DV181" s="29"/>
      <c r="DW181" s="29"/>
      <c r="DX181" s="29"/>
      <c r="DY181" s="29"/>
      <c r="DZ181" s="29"/>
      <c r="EA181" s="29"/>
      <c r="EB181" s="29"/>
      <c r="EC181" s="29"/>
      <c r="ED181" s="29"/>
      <c r="EE181" s="140"/>
      <c r="EF181" s="140"/>
      <c r="EG181" s="141"/>
      <c r="EH181" s="137"/>
      <c r="EI181" s="29"/>
      <c r="EJ181" s="29"/>
      <c r="EK181" s="29"/>
      <c r="EL181" s="29"/>
      <c r="EM181" s="29"/>
      <c r="EN181" s="29"/>
      <c r="EO181" s="29"/>
      <c r="EP181" s="29"/>
      <c r="EQ181" s="29"/>
      <c r="ER181" s="29"/>
      <c r="ES181" s="29"/>
      <c r="ET181" s="29"/>
      <c r="EU181" s="29"/>
      <c r="EV181" s="140"/>
      <c r="EW181" s="140"/>
      <c r="EX181" s="144"/>
      <c r="EY181" s="137"/>
      <c r="EZ181" s="29"/>
      <c r="FA181" s="29"/>
      <c r="FB181" s="29"/>
      <c r="FC181" s="29"/>
      <c r="FD181" s="29"/>
      <c r="FE181" s="29"/>
      <c r="FF181" s="29"/>
      <c r="FG181" s="29"/>
      <c r="FH181" s="29"/>
      <c r="FI181" s="29"/>
      <c r="FJ181" s="29"/>
      <c r="FK181" s="29"/>
      <c r="FL181" s="29"/>
      <c r="FM181" s="140"/>
      <c r="FN181" s="140"/>
      <c r="FO181" s="141"/>
    </row>
    <row r="182" spans="1:171" x14ac:dyDescent="0.3">
      <c r="A182" s="137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140"/>
      <c r="P182" s="140"/>
      <c r="Q182" s="140"/>
      <c r="R182" s="141"/>
      <c r="S182" s="137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140"/>
      <c r="AH182" s="140"/>
      <c r="AI182" s="141"/>
      <c r="AJ182" s="137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140"/>
      <c r="AY182" s="140"/>
      <c r="AZ182" s="141"/>
      <c r="BA182" s="137"/>
      <c r="BB182" s="29"/>
      <c r="BC182" s="29"/>
      <c r="BD182" s="29"/>
      <c r="BE182" s="29"/>
      <c r="BF182" s="29"/>
      <c r="BG182" s="29"/>
      <c r="BH182" s="29"/>
      <c r="BI182" s="29"/>
      <c r="BJ182" s="29"/>
      <c r="BK182" s="29"/>
      <c r="BL182" s="29"/>
      <c r="BM182" s="29"/>
      <c r="BN182" s="29"/>
      <c r="BO182" s="140"/>
      <c r="BP182" s="140"/>
      <c r="BQ182" s="141"/>
      <c r="BR182" s="137"/>
      <c r="BS182" s="29"/>
      <c r="BT182" s="29"/>
      <c r="BU182" s="29"/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140"/>
      <c r="CG182" s="140"/>
      <c r="CH182" s="141"/>
      <c r="CI182" s="137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140"/>
      <c r="CX182" s="140"/>
      <c r="CY182" s="141"/>
      <c r="CZ182" s="137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  <c r="DL182" s="29"/>
      <c r="DM182" s="29"/>
      <c r="DN182" s="140"/>
      <c r="DO182" s="140"/>
      <c r="DP182" s="141"/>
      <c r="DQ182" s="137"/>
      <c r="DR182" s="29"/>
      <c r="DS182" s="29"/>
      <c r="DT182" s="29"/>
      <c r="DU182" s="29"/>
      <c r="DV182" s="29"/>
      <c r="DW182" s="29"/>
      <c r="DX182" s="29"/>
      <c r="DY182" s="29"/>
      <c r="DZ182" s="29"/>
      <c r="EA182" s="29"/>
      <c r="EB182" s="29"/>
      <c r="EC182" s="29"/>
      <c r="ED182" s="29"/>
      <c r="EE182" s="140"/>
      <c r="EF182" s="140"/>
      <c r="EG182" s="141"/>
      <c r="EH182" s="137"/>
      <c r="EI182" s="29"/>
      <c r="EJ182" s="29"/>
      <c r="EK182" s="29"/>
      <c r="EL182" s="29"/>
      <c r="EM182" s="29"/>
      <c r="EN182" s="29"/>
      <c r="EO182" s="29"/>
      <c r="EP182" s="29"/>
      <c r="EQ182" s="29"/>
      <c r="ER182" s="29"/>
      <c r="ES182" s="29"/>
      <c r="ET182" s="29"/>
      <c r="EU182" s="29"/>
      <c r="EV182" s="140"/>
      <c r="EW182" s="140"/>
      <c r="EX182" s="144"/>
      <c r="EY182" s="137"/>
      <c r="EZ182" s="29"/>
      <c r="FA182" s="29"/>
      <c r="FB182" s="29"/>
      <c r="FC182" s="29"/>
      <c r="FD182" s="29"/>
      <c r="FE182" s="29"/>
      <c r="FF182" s="29"/>
      <c r="FG182" s="29"/>
      <c r="FH182" s="29"/>
      <c r="FI182" s="29"/>
      <c r="FJ182" s="29"/>
      <c r="FK182" s="29"/>
      <c r="FL182" s="29"/>
      <c r="FM182" s="140"/>
      <c r="FN182" s="140"/>
      <c r="FO182" s="141"/>
    </row>
    <row r="183" spans="1:171" x14ac:dyDescent="0.3">
      <c r="A183" s="137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140"/>
      <c r="P183" s="140"/>
      <c r="Q183" s="140"/>
      <c r="R183" s="141"/>
      <c r="S183" s="137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140"/>
      <c r="AH183" s="140"/>
      <c r="AI183" s="141"/>
      <c r="AJ183" s="137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140"/>
      <c r="AY183" s="140"/>
      <c r="AZ183" s="141"/>
      <c r="BA183" s="137"/>
      <c r="BB183" s="29"/>
      <c r="BC183" s="29"/>
      <c r="BD183" s="29"/>
      <c r="BE183" s="29"/>
      <c r="BF183" s="29"/>
      <c r="BG183" s="29"/>
      <c r="BH183" s="29"/>
      <c r="BI183" s="29"/>
      <c r="BJ183" s="29"/>
      <c r="BK183" s="29"/>
      <c r="BL183" s="29"/>
      <c r="BM183" s="29"/>
      <c r="BN183" s="29"/>
      <c r="BO183" s="140"/>
      <c r="BP183" s="140"/>
      <c r="BQ183" s="141"/>
      <c r="BR183" s="137"/>
      <c r="BS183" s="29"/>
      <c r="BT183" s="29"/>
      <c r="BU183" s="29"/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140"/>
      <c r="CG183" s="140"/>
      <c r="CH183" s="141"/>
      <c r="CI183" s="137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140"/>
      <c r="CX183" s="140"/>
      <c r="CY183" s="141"/>
      <c r="CZ183" s="137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  <c r="DL183" s="29"/>
      <c r="DM183" s="29"/>
      <c r="DN183" s="140"/>
      <c r="DO183" s="140"/>
      <c r="DP183" s="141"/>
      <c r="DQ183" s="137"/>
      <c r="DR183" s="29"/>
      <c r="DS183" s="29"/>
      <c r="DT183" s="29"/>
      <c r="DU183" s="29"/>
      <c r="DV183" s="29"/>
      <c r="DW183" s="29"/>
      <c r="DX183" s="29"/>
      <c r="DY183" s="29"/>
      <c r="DZ183" s="29"/>
      <c r="EA183" s="29"/>
      <c r="EB183" s="29"/>
      <c r="EC183" s="29"/>
      <c r="ED183" s="29"/>
      <c r="EE183" s="140"/>
      <c r="EF183" s="140"/>
      <c r="EG183" s="141"/>
      <c r="EH183" s="137"/>
      <c r="EI183" s="29"/>
      <c r="EJ183" s="29"/>
      <c r="EK183" s="29"/>
      <c r="EL183" s="29"/>
      <c r="EM183" s="29"/>
      <c r="EN183" s="29"/>
      <c r="EO183" s="29"/>
      <c r="EP183" s="29"/>
      <c r="EQ183" s="29"/>
      <c r="ER183" s="29"/>
      <c r="ES183" s="29"/>
      <c r="ET183" s="29"/>
      <c r="EU183" s="29"/>
      <c r="EV183" s="140"/>
      <c r="EW183" s="140"/>
      <c r="EX183" s="144"/>
      <c r="EY183" s="137"/>
      <c r="EZ183" s="29"/>
      <c r="FA183" s="29"/>
      <c r="FB183" s="29"/>
      <c r="FC183" s="29"/>
      <c r="FD183" s="29"/>
      <c r="FE183" s="29"/>
      <c r="FF183" s="29"/>
      <c r="FG183" s="29"/>
      <c r="FH183" s="29"/>
      <c r="FI183" s="29"/>
      <c r="FJ183" s="29"/>
      <c r="FK183" s="29"/>
      <c r="FL183" s="29"/>
      <c r="FM183" s="140"/>
      <c r="FN183" s="140"/>
      <c r="FO183" s="141"/>
    </row>
    <row r="184" spans="1:171" x14ac:dyDescent="0.3">
      <c r="A184" s="137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140"/>
      <c r="P184" s="140"/>
      <c r="Q184" s="140"/>
      <c r="R184" s="141"/>
      <c r="S184" s="137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140"/>
      <c r="AH184" s="140"/>
      <c r="AI184" s="141"/>
      <c r="AJ184" s="137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140"/>
      <c r="AY184" s="140"/>
      <c r="AZ184" s="141"/>
      <c r="BA184" s="137"/>
      <c r="BB184" s="29"/>
      <c r="BC184" s="29"/>
      <c r="BD184" s="29"/>
      <c r="BE184" s="29"/>
      <c r="BF184" s="29"/>
      <c r="BG184" s="29"/>
      <c r="BH184" s="29"/>
      <c r="BI184" s="29"/>
      <c r="BJ184" s="29"/>
      <c r="BK184" s="29"/>
      <c r="BL184" s="29"/>
      <c r="BM184" s="29"/>
      <c r="BN184" s="29"/>
      <c r="BO184" s="140"/>
      <c r="BP184" s="140"/>
      <c r="BQ184" s="141"/>
      <c r="BR184" s="137"/>
      <c r="BS184" s="29"/>
      <c r="BT184" s="29"/>
      <c r="BU184" s="29"/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140"/>
      <c r="CG184" s="140"/>
      <c r="CH184" s="141"/>
      <c r="CI184" s="137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140"/>
      <c r="CX184" s="140"/>
      <c r="CY184" s="141"/>
      <c r="CZ184" s="137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  <c r="DL184" s="29"/>
      <c r="DM184" s="29"/>
      <c r="DN184" s="140"/>
      <c r="DO184" s="140"/>
      <c r="DP184" s="141"/>
      <c r="DQ184" s="137"/>
      <c r="DR184" s="29"/>
      <c r="DS184" s="29"/>
      <c r="DT184" s="29"/>
      <c r="DU184" s="29"/>
      <c r="DV184" s="29"/>
      <c r="DW184" s="29"/>
      <c r="DX184" s="29"/>
      <c r="DY184" s="29"/>
      <c r="DZ184" s="29"/>
      <c r="EA184" s="29"/>
      <c r="EB184" s="29"/>
      <c r="EC184" s="29"/>
      <c r="ED184" s="29"/>
      <c r="EE184" s="140"/>
      <c r="EF184" s="140"/>
      <c r="EG184" s="141"/>
      <c r="EH184" s="137"/>
      <c r="EI184" s="29"/>
      <c r="EJ184" s="29"/>
      <c r="EK184" s="29"/>
      <c r="EL184" s="29"/>
      <c r="EM184" s="29"/>
      <c r="EN184" s="29"/>
      <c r="EO184" s="29"/>
      <c r="EP184" s="29"/>
      <c r="EQ184" s="29"/>
      <c r="ER184" s="29"/>
      <c r="ES184" s="29"/>
      <c r="ET184" s="29"/>
      <c r="EU184" s="29"/>
      <c r="EV184" s="140"/>
      <c r="EW184" s="140"/>
      <c r="EX184" s="144"/>
      <c r="EY184" s="137"/>
      <c r="EZ184" s="29"/>
      <c r="FA184" s="29"/>
      <c r="FB184" s="29"/>
      <c r="FC184" s="29"/>
      <c r="FD184" s="29"/>
      <c r="FE184" s="29"/>
      <c r="FF184" s="29"/>
      <c r="FG184" s="29"/>
      <c r="FH184" s="29"/>
      <c r="FI184" s="29"/>
      <c r="FJ184" s="29"/>
      <c r="FK184" s="29"/>
      <c r="FL184" s="29"/>
      <c r="FM184" s="140"/>
      <c r="FN184" s="140"/>
      <c r="FO184" s="141"/>
    </row>
    <row r="185" spans="1:171" x14ac:dyDescent="0.3">
      <c r="A185" s="137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140"/>
      <c r="P185" s="140"/>
      <c r="Q185" s="140"/>
      <c r="R185" s="141"/>
      <c r="S185" s="137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140"/>
      <c r="AH185" s="140"/>
      <c r="AI185" s="141"/>
      <c r="AJ185" s="137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140"/>
      <c r="AY185" s="140"/>
      <c r="AZ185" s="141"/>
      <c r="BA185" s="137"/>
      <c r="BB185" s="29"/>
      <c r="BC185" s="29"/>
      <c r="BD185" s="29"/>
      <c r="BE185" s="29"/>
      <c r="BF185" s="29"/>
      <c r="BG185" s="29"/>
      <c r="BH185" s="29"/>
      <c r="BI185" s="29"/>
      <c r="BJ185" s="29"/>
      <c r="BK185" s="29"/>
      <c r="BL185" s="29"/>
      <c r="BM185" s="29"/>
      <c r="BN185" s="29"/>
      <c r="BO185" s="140"/>
      <c r="BP185" s="140"/>
      <c r="BQ185" s="141"/>
      <c r="BR185" s="137"/>
      <c r="BS185" s="29"/>
      <c r="BT185" s="29"/>
      <c r="BU185" s="29"/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140"/>
      <c r="CG185" s="140"/>
      <c r="CH185" s="141"/>
      <c r="CI185" s="137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140"/>
      <c r="CX185" s="140"/>
      <c r="CY185" s="141"/>
      <c r="CZ185" s="137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  <c r="DL185" s="29"/>
      <c r="DM185" s="29"/>
      <c r="DN185" s="140"/>
      <c r="DO185" s="140"/>
      <c r="DP185" s="141"/>
      <c r="DQ185" s="137"/>
      <c r="DR185" s="29"/>
      <c r="DS185" s="29"/>
      <c r="DT185" s="29"/>
      <c r="DU185" s="29"/>
      <c r="DV185" s="29"/>
      <c r="DW185" s="29"/>
      <c r="DX185" s="29"/>
      <c r="DY185" s="29"/>
      <c r="DZ185" s="29"/>
      <c r="EA185" s="29"/>
      <c r="EB185" s="29"/>
      <c r="EC185" s="29"/>
      <c r="ED185" s="29"/>
      <c r="EE185" s="140"/>
      <c r="EF185" s="140"/>
      <c r="EG185" s="141"/>
      <c r="EH185" s="137"/>
      <c r="EI185" s="29"/>
      <c r="EJ185" s="29"/>
      <c r="EK185" s="29"/>
      <c r="EL185" s="29"/>
      <c r="EM185" s="29"/>
      <c r="EN185" s="29"/>
      <c r="EO185" s="29"/>
      <c r="EP185" s="29"/>
      <c r="EQ185" s="29"/>
      <c r="ER185" s="29"/>
      <c r="ES185" s="29"/>
      <c r="ET185" s="29"/>
      <c r="EU185" s="29"/>
      <c r="EV185" s="140"/>
      <c r="EW185" s="140"/>
      <c r="EX185" s="144"/>
      <c r="EY185" s="137"/>
      <c r="EZ185" s="29"/>
      <c r="FA185" s="29"/>
      <c r="FB185" s="29"/>
      <c r="FC185" s="29"/>
      <c r="FD185" s="29"/>
      <c r="FE185" s="29"/>
      <c r="FF185" s="29"/>
      <c r="FG185" s="29"/>
      <c r="FH185" s="29"/>
      <c r="FI185" s="29"/>
      <c r="FJ185" s="29"/>
      <c r="FK185" s="29"/>
      <c r="FL185" s="29"/>
      <c r="FM185" s="140"/>
      <c r="FN185" s="140"/>
      <c r="FO185" s="141"/>
    </row>
    <row r="186" spans="1:171" x14ac:dyDescent="0.3">
      <c r="A186" s="137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140"/>
      <c r="P186" s="140"/>
      <c r="Q186" s="140"/>
      <c r="R186" s="141"/>
      <c r="S186" s="137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140"/>
      <c r="AH186" s="140"/>
      <c r="AI186" s="141"/>
      <c r="AJ186" s="137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140"/>
      <c r="AY186" s="140"/>
      <c r="AZ186" s="141"/>
      <c r="BA186" s="137"/>
      <c r="BB186" s="29"/>
      <c r="BC186" s="29"/>
      <c r="BD186" s="29"/>
      <c r="BE186" s="29"/>
      <c r="BF186" s="29"/>
      <c r="BG186" s="29"/>
      <c r="BH186" s="29"/>
      <c r="BI186" s="29"/>
      <c r="BJ186" s="29"/>
      <c r="BK186" s="29"/>
      <c r="BL186" s="29"/>
      <c r="BM186" s="29"/>
      <c r="BN186" s="29"/>
      <c r="BO186" s="140"/>
      <c r="BP186" s="140"/>
      <c r="BQ186" s="141"/>
      <c r="BR186" s="137"/>
      <c r="BS186" s="29"/>
      <c r="BT186" s="29"/>
      <c r="BU186" s="29"/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140"/>
      <c r="CG186" s="140"/>
      <c r="CH186" s="141"/>
      <c r="CI186" s="137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140"/>
      <c r="CX186" s="140"/>
      <c r="CY186" s="141"/>
      <c r="CZ186" s="137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  <c r="DL186" s="29"/>
      <c r="DM186" s="29"/>
      <c r="DN186" s="140"/>
      <c r="DO186" s="140"/>
      <c r="DP186" s="141"/>
      <c r="DQ186" s="137"/>
      <c r="DR186" s="29"/>
      <c r="DS186" s="29"/>
      <c r="DT186" s="29"/>
      <c r="DU186" s="29"/>
      <c r="DV186" s="29"/>
      <c r="DW186" s="29"/>
      <c r="DX186" s="29"/>
      <c r="DY186" s="29"/>
      <c r="DZ186" s="29"/>
      <c r="EA186" s="29"/>
      <c r="EB186" s="29"/>
      <c r="EC186" s="29"/>
      <c r="ED186" s="29"/>
      <c r="EE186" s="140"/>
      <c r="EF186" s="140"/>
      <c r="EG186" s="141"/>
      <c r="EH186" s="137"/>
      <c r="EI186" s="29"/>
      <c r="EJ186" s="29"/>
      <c r="EK186" s="29"/>
      <c r="EL186" s="29"/>
      <c r="EM186" s="29"/>
      <c r="EN186" s="29"/>
      <c r="EO186" s="29"/>
      <c r="EP186" s="29"/>
      <c r="EQ186" s="29"/>
      <c r="ER186" s="29"/>
      <c r="ES186" s="29"/>
      <c r="ET186" s="29"/>
      <c r="EU186" s="29"/>
      <c r="EV186" s="140"/>
      <c r="EW186" s="140"/>
      <c r="EX186" s="144"/>
      <c r="EY186" s="137"/>
      <c r="EZ186" s="29"/>
      <c r="FA186" s="29"/>
      <c r="FB186" s="29"/>
      <c r="FC186" s="29"/>
      <c r="FD186" s="29"/>
      <c r="FE186" s="29"/>
      <c r="FF186" s="29"/>
      <c r="FG186" s="29"/>
      <c r="FH186" s="29"/>
      <c r="FI186" s="29"/>
      <c r="FJ186" s="29"/>
      <c r="FK186" s="29"/>
      <c r="FL186" s="29"/>
      <c r="FM186" s="140"/>
      <c r="FN186" s="140"/>
      <c r="FO186" s="141"/>
    </row>
    <row r="187" spans="1:171" x14ac:dyDescent="0.3">
      <c r="A187" s="137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140"/>
      <c r="P187" s="140"/>
      <c r="Q187" s="140"/>
      <c r="R187" s="141"/>
      <c r="S187" s="137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140"/>
      <c r="AH187" s="140"/>
      <c r="AI187" s="141"/>
      <c r="AJ187" s="137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29"/>
      <c r="AX187" s="140"/>
      <c r="AY187" s="140"/>
      <c r="AZ187" s="141"/>
      <c r="BA187" s="137"/>
      <c r="BB187" s="29"/>
      <c r="BC187" s="29"/>
      <c r="BD187" s="29"/>
      <c r="BE187" s="29"/>
      <c r="BF187" s="29"/>
      <c r="BG187" s="29"/>
      <c r="BH187" s="29"/>
      <c r="BI187" s="29"/>
      <c r="BJ187" s="29"/>
      <c r="BK187" s="29"/>
      <c r="BL187" s="29"/>
      <c r="BM187" s="29"/>
      <c r="BN187" s="29"/>
      <c r="BO187" s="140"/>
      <c r="BP187" s="140"/>
      <c r="BQ187" s="141"/>
      <c r="BR187" s="137"/>
      <c r="BS187" s="29"/>
      <c r="BT187" s="29"/>
      <c r="BU187" s="29"/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140"/>
      <c r="CG187" s="140"/>
      <c r="CH187" s="141"/>
      <c r="CI187" s="137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140"/>
      <c r="CX187" s="140"/>
      <c r="CY187" s="141"/>
      <c r="CZ187" s="137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  <c r="DL187" s="29"/>
      <c r="DM187" s="29"/>
      <c r="DN187" s="140"/>
      <c r="DO187" s="140"/>
      <c r="DP187" s="141"/>
      <c r="DQ187" s="137"/>
      <c r="DR187" s="29"/>
      <c r="DS187" s="29"/>
      <c r="DT187" s="29"/>
      <c r="DU187" s="29"/>
      <c r="DV187" s="29"/>
      <c r="DW187" s="29"/>
      <c r="DX187" s="29"/>
      <c r="DY187" s="29"/>
      <c r="DZ187" s="29"/>
      <c r="EA187" s="29"/>
      <c r="EB187" s="29"/>
      <c r="EC187" s="29"/>
      <c r="ED187" s="29"/>
      <c r="EE187" s="140"/>
      <c r="EF187" s="140"/>
      <c r="EG187" s="141"/>
      <c r="EH187" s="137"/>
      <c r="EI187" s="29"/>
      <c r="EJ187" s="29"/>
      <c r="EK187" s="29"/>
      <c r="EL187" s="29"/>
      <c r="EM187" s="29"/>
      <c r="EN187" s="29"/>
      <c r="EO187" s="29"/>
      <c r="EP187" s="29"/>
      <c r="EQ187" s="29"/>
      <c r="ER187" s="29"/>
      <c r="ES187" s="29"/>
      <c r="ET187" s="29"/>
      <c r="EU187" s="29"/>
      <c r="EV187" s="140"/>
      <c r="EW187" s="140"/>
      <c r="EX187" s="144"/>
      <c r="EY187" s="137"/>
      <c r="EZ187" s="29"/>
      <c r="FA187" s="29"/>
      <c r="FB187" s="29"/>
      <c r="FC187" s="29"/>
      <c r="FD187" s="29"/>
      <c r="FE187" s="29"/>
      <c r="FF187" s="29"/>
      <c r="FG187" s="29"/>
      <c r="FH187" s="29"/>
      <c r="FI187" s="29"/>
      <c r="FJ187" s="29"/>
      <c r="FK187" s="29"/>
      <c r="FL187" s="29"/>
      <c r="FM187" s="140"/>
      <c r="FN187" s="140"/>
      <c r="FO187" s="141"/>
    </row>
    <row r="188" spans="1:171" x14ac:dyDescent="0.3">
      <c r="A188" s="137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140"/>
      <c r="P188" s="140"/>
      <c r="Q188" s="140"/>
      <c r="R188" s="141"/>
      <c r="S188" s="137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140"/>
      <c r="AH188" s="140"/>
      <c r="AI188" s="141"/>
      <c r="AJ188" s="137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140"/>
      <c r="AY188" s="140"/>
      <c r="AZ188" s="141"/>
      <c r="BA188" s="137"/>
      <c r="BB188" s="29"/>
      <c r="BC188" s="29"/>
      <c r="BD188" s="29"/>
      <c r="BE188" s="29"/>
      <c r="BF188" s="29"/>
      <c r="BG188" s="29"/>
      <c r="BH188" s="29"/>
      <c r="BI188" s="29"/>
      <c r="BJ188" s="29"/>
      <c r="BK188" s="29"/>
      <c r="BL188" s="29"/>
      <c r="BM188" s="29"/>
      <c r="BN188" s="29"/>
      <c r="BO188" s="140"/>
      <c r="BP188" s="140"/>
      <c r="BQ188" s="141"/>
      <c r="BR188" s="137"/>
      <c r="BS188" s="29"/>
      <c r="BT188" s="29"/>
      <c r="BU188" s="29"/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140"/>
      <c r="CG188" s="140"/>
      <c r="CH188" s="141"/>
      <c r="CI188" s="137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140"/>
      <c r="CX188" s="140"/>
      <c r="CY188" s="141"/>
      <c r="CZ188" s="137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  <c r="DL188" s="29"/>
      <c r="DM188" s="29"/>
      <c r="DN188" s="140"/>
      <c r="DO188" s="140"/>
      <c r="DP188" s="141"/>
      <c r="DQ188" s="137"/>
      <c r="DR188" s="29"/>
      <c r="DS188" s="29"/>
      <c r="DT188" s="29"/>
      <c r="DU188" s="29"/>
      <c r="DV188" s="29"/>
      <c r="DW188" s="29"/>
      <c r="DX188" s="29"/>
      <c r="DY188" s="29"/>
      <c r="DZ188" s="29"/>
      <c r="EA188" s="29"/>
      <c r="EB188" s="29"/>
      <c r="EC188" s="29"/>
      <c r="ED188" s="29"/>
      <c r="EE188" s="140"/>
      <c r="EF188" s="140"/>
      <c r="EG188" s="141"/>
      <c r="EH188" s="137"/>
      <c r="EI188" s="29"/>
      <c r="EJ188" s="29"/>
      <c r="EK188" s="29"/>
      <c r="EL188" s="29"/>
      <c r="EM188" s="29"/>
      <c r="EN188" s="29"/>
      <c r="EO188" s="29"/>
      <c r="EP188" s="29"/>
      <c r="EQ188" s="29"/>
      <c r="ER188" s="29"/>
      <c r="ES188" s="29"/>
      <c r="ET188" s="29"/>
      <c r="EU188" s="29"/>
      <c r="EV188" s="140"/>
      <c r="EW188" s="140"/>
      <c r="EX188" s="144"/>
      <c r="EY188" s="137"/>
      <c r="EZ188" s="29"/>
      <c r="FA188" s="29"/>
      <c r="FB188" s="29"/>
      <c r="FC188" s="29"/>
      <c r="FD188" s="29"/>
      <c r="FE188" s="29"/>
      <c r="FF188" s="29"/>
      <c r="FG188" s="29"/>
      <c r="FH188" s="29"/>
      <c r="FI188" s="29"/>
      <c r="FJ188" s="29"/>
      <c r="FK188" s="29"/>
      <c r="FL188" s="29"/>
      <c r="FM188" s="140"/>
      <c r="FN188" s="140"/>
      <c r="FO188" s="141"/>
    </row>
    <row r="189" spans="1:171" x14ac:dyDescent="0.3">
      <c r="A189" s="137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140"/>
      <c r="P189" s="140"/>
      <c r="Q189" s="140"/>
      <c r="R189" s="141"/>
      <c r="S189" s="137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140"/>
      <c r="AH189" s="140"/>
      <c r="AI189" s="141"/>
      <c r="AJ189" s="137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140"/>
      <c r="AY189" s="140"/>
      <c r="AZ189" s="141"/>
      <c r="BA189" s="137"/>
      <c r="BB189" s="29"/>
      <c r="BC189" s="29"/>
      <c r="BD189" s="29"/>
      <c r="BE189" s="29"/>
      <c r="BF189" s="29"/>
      <c r="BG189" s="29"/>
      <c r="BH189" s="29"/>
      <c r="BI189" s="29"/>
      <c r="BJ189" s="29"/>
      <c r="BK189" s="29"/>
      <c r="BL189" s="29"/>
      <c r="BM189" s="29"/>
      <c r="BN189" s="29"/>
      <c r="BO189" s="140"/>
      <c r="BP189" s="140"/>
      <c r="BQ189" s="141"/>
      <c r="BR189" s="137"/>
      <c r="BS189" s="29"/>
      <c r="BT189" s="29"/>
      <c r="BU189" s="29"/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140"/>
      <c r="CG189" s="140"/>
      <c r="CH189" s="141"/>
      <c r="CI189" s="137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140"/>
      <c r="CX189" s="140"/>
      <c r="CY189" s="141"/>
      <c r="CZ189" s="137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  <c r="DL189" s="29"/>
      <c r="DM189" s="29"/>
      <c r="DN189" s="140"/>
      <c r="DO189" s="140"/>
      <c r="DP189" s="141"/>
      <c r="DQ189" s="137"/>
      <c r="DR189" s="29"/>
      <c r="DS189" s="29"/>
      <c r="DT189" s="29"/>
      <c r="DU189" s="29"/>
      <c r="DV189" s="29"/>
      <c r="DW189" s="29"/>
      <c r="DX189" s="29"/>
      <c r="DY189" s="29"/>
      <c r="DZ189" s="29"/>
      <c r="EA189" s="29"/>
      <c r="EB189" s="29"/>
      <c r="EC189" s="29"/>
      <c r="ED189" s="29"/>
      <c r="EE189" s="140"/>
      <c r="EF189" s="140"/>
      <c r="EG189" s="141"/>
      <c r="EH189" s="137"/>
      <c r="EI189" s="29"/>
      <c r="EJ189" s="29"/>
      <c r="EK189" s="29"/>
      <c r="EL189" s="29"/>
      <c r="EM189" s="29"/>
      <c r="EN189" s="29"/>
      <c r="EO189" s="29"/>
      <c r="EP189" s="29"/>
      <c r="EQ189" s="29"/>
      <c r="ER189" s="29"/>
      <c r="ES189" s="29"/>
      <c r="ET189" s="29"/>
      <c r="EU189" s="29"/>
      <c r="EV189" s="140"/>
      <c r="EW189" s="140"/>
      <c r="EX189" s="144"/>
      <c r="EY189" s="137"/>
      <c r="EZ189" s="29"/>
      <c r="FA189" s="29"/>
      <c r="FB189" s="29"/>
      <c r="FC189" s="29"/>
      <c r="FD189" s="29"/>
      <c r="FE189" s="29"/>
      <c r="FF189" s="29"/>
      <c r="FG189" s="29"/>
      <c r="FH189" s="29"/>
      <c r="FI189" s="29"/>
      <c r="FJ189" s="29"/>
      <c r="FK189" s="29"/>
      <c r="FL189" s="29"/>
      <c r="FM189" s="140"/>
      <c r="FN189" s="140"/>
      <c r="FO189" s="141"/>
    </row>
    <row r="190" spans="1:171" x14ac:dyDescent="0.3">
      <c r="A190" s="137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140"/>
      <c r="P190" s="140"/>
      <c r="Q190" s="140"/>
      <c r="R190" s="141"/>
      <c r="S190" s="137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140"/>
      <c r="AH190" s="140"/>
      <c r="AI190" s="141"/>
      <c r="AJ190" s="137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140"/>
      <c r="AY190" s="140"/>
      <c r="AZ190" s="141"/>
      <c r="BA190" s="137"/>
      <c r="BB190" s="29"/>
      <c r="BC190" s="29"/>
      <c r="BD190" s="29"/>
      <c r="BE190" s="29"/>
      <c r="BF190" s="29"/>
      <c r="BG190" s="29"/>
      <c r="BH190" s="29"/>
      <c r="BI190" s="29"/>
      <c r="BJ190" s="29"/>
      <c r="BK190" s="29"/>
      <c r="BL190" s="29"/>
      <c r="BM190" s="29"/>
      <c r="BN190" s="29"/>
      <c r="BO190" s="140"/>
      <c r="BP190" s="140"/>
      <c r="BQ190" s="141"/>
      <c r="BR190" s="137"/>
      <c r="BS190" s="29"/>
      <c r="BT190" s="29"/>
      <c r="BU190" s="29"/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140"/>
      <c r="CG190" s="140"/>
      <c r="CH190" s="141"/>
      <c r="CI190" s="137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140"/>
      <c r="CX190" s="140"/>
      <c r="CY190" s="141"/>
      <c r="CZ190" s="137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  <c r="DL190" s="29"/>
      <c r="DM190" s="29"/>
      <c r="DN190" s="140"/>
      <c r="DO190" s="140"/>
      <c r="DP190" s="141"/>
      <c r="DQ190" s="137"/>
      <c r="DR190" s="29"/>
      <c r="DS190" s="29"/>
      <c r="DT190" s="29"/>
      <c r="DU190" s="29"/>
      <c r="DV190" s="29"/>
      <c r="DW190" s="29"/>
      <c r="DX190" s="29"/>
      <c r="DY190" s="29"/>
      <c r="DZ190" s="29"/>
      <c r="EA190" s="29"/>
      <c r="EB190" s="29"/>
      <c r="EC190" s="29"/>
      <c r="ED190" s="29"/>
      <c r="EE190" s="140"/>
      <c r="EF190" s="140"/>
      <c r="EG190" s="141"/>
      <c r="EH190" s="137"/>
      <c r="EI190" s="29"/>
      <c r="EJ190" s="29"/>
      <c r="EK190" s="29"/>
      <c r="EL190" s="29"/>
      <c r="EM190" s="29"/>
      <c r="EN190" s="29"/>
      <c r="EO190" s="29"/>
      <c r="EP190" s="29"/>
      <c r="EQ190" s="29"/>
      <c r="ER190" s="29"/>
      <c r="ES190" s="29"/>
      <c r="ET190" s="29"/>
      <c r="EU190" s="29"/>
      <c r="EV190" s="140"/>
      <c r="EW190" s="140"/>
      <c r="EX190" s="144"/>
      <c r="EY190" s="137"/>
      <c r="EZ190" s="29"/>
      <c r="FA190" s="29"/>
      <c r="FB190" s="29"/>
      <c r="FC190" s="29"/>
      <c r="FD190" s="29"/>
      <c r="FE190" s="29"/>
      <c r="FF190" s="29"/>
      <c r="FG190" s="29"/>
      <c r="FH190" s="29"/>
      <c r="FI190" s="29"/>
      <c r="FJ190" s="29"/>
      <c r="FK190" s="29"/>
      <c r="FL190" s="29"/>
      <c r="FM190" s="140"/>
      <c r="FN190" s="140"/>
      <c r="FO190" s="141"/>
    </row>
    <row r="191" spans="1:171" x14ac:dyDescent="0.3">
      <c r="A191" s="137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140"/>
      <c r="P191" s="140"/>
      <c r="Q191" s="140"/>
      <c r="R191" s="141"/>
      <c r="S191" s="137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140"/>
      <c r="AH191" s="140"/>
      <c r="AI191" s="141"/>
      <c r="AJ191" s="137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140"/>
      <c r="AY191" s="140"/>
      <c r="AZ191" s="141"/>
      <c r="BA191" s="137"/>
      <c r="BB191" s="29"/>
      <c r="BC191" s="29"/>
      <c r="BD191" s="29"/>
      <c r="BE191" s="29"/>
      <c r="BF191" s="29"/>
      <c r="BG191" s="29"/>
      <c r="BH191" s="29"/>
      <c r="BI191" s="29"/>
      <c r="BJ191" s="29"/>
      <c r="BK191" s="29"/>
      <c r="BL191" s="29"/>
      <c r="BM191" s="29"/>
      <c r="BN191" s="29"/>
      <c r="BO191" s="140"/>
      <c r="BP191" s="140"/>
      <c r="BQ191" s="141"/>
      <c r="BR191" s="137"/>
      <c r="BS191" s="29"/>
      <c r="BT191" s="29"/>
      <c r="BU191" s="29"/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140"/>
      <c r="CG191" s="140"/>
      <c r="CH191" s="141"/>
      <c r="CI191" s="137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140"/>
      <c r="CX191" s="140"/>
      <c r="CY191" s="141"/>
      <c r="CZ191" s="137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  <c r="DL191" s="29"/>
      <c r="DM191" s="29"/>
      <c r="DN191" s="140"/>
      <c r="DO191" s="140"/>
      <c r="DP191" s="141"/>
      <c r="DQ191" s="137"/>
      <c r="DR191" s="29"/>
      <c r="DS191" s="29"/>
      <c r="DT191" s="29"/>
      <c r="DU191" s="29"/>
      <c r="DV191" s="29"/>
      <c r="DW191" s="29"/>
      <c r="DX191" s="29"/>
      <c r="DY191" s="29"/>
      <c r="DZ191" s="29"/>
      <c r="EA191" s="29"/>
      <c r="EB191" s="29"/>
      <c r="EC191" s="29"/>
      <c r="ED191" s="29"/>
      <c r="EE191" s="140"/>
      <c r="EF191" s="140"/>
      <c r="EG191" s="141"/>
      <c r="EH191" s="137"/>
      <c r="EI191" s="29"/>
      <c r="EJ191" s="29"/>
      <c r="EK191" s="29"/>
      <c r="EL191" s="29"/>
      <c r="EM191" s="29"/>
      <c r="EN191" s="29"/>
      <c r="EO191" s="29"/>
      <c r="EP191" s="29"/>
      <c r="EQ191" s="29"/>
      <c r="ER191" s="29"/>
      <c r="ES191" s="29"/>
      <c r="ET191" s="29"/>
      <c r="EU191" s="29"/>
      <c r="EV191" s="140"/>
      <c r="EW191" s="140"/>
      <c r="EX191" s="144"/>
      <c r="EY191" s="137"/>
      <c r="EZ191" s="29"/>
      <c r="FA191" s="29"/>
      <c r="FB191" s="29"/>
      <c r="FC191" s="29"/>
      <c r="FD191" s="29"/>
      <c r="FE191" s="29"/>
      <c r="FF191" s="29"/>
      <c r="FG191" s="29"/>
      <c r="FH191" s="29"/>
      <c r="FI191" s="29"/>
      <c r="FJ191" s="29"/>
      <c r="FK191" s="29"/>
      <c r="FL191" s="29"/>
      <c r="FM191" s="140"/>
      <c r="FN191" s="140"/>
      <c r="FO191" s="141"/>
    </row>
    <row r="192" spans="1:171" x14ac:dyDescent="0.3">
      <c r="A192" s="137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140"/>
      <c r="P192" s="140"/>
      <c r="Q192" s="140"/>
      <c r="R192" s="141"/>
      <c r="S192" s="137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140"/>
      <c r="AH192" s="140"/>
      <c r="AI192" s="141"/>
      <c r="AJ192" s="137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140"/>
      <c r="AY192" s="140"/>
      <c r="AZ192" s="141"/>
      <c r="BA192" s="137"/>
      <c r="BB192" s="29"/>
      <c r="BC192" s="29"/>
      <c r="BD192" s="29"/>
      <c r="BE192" s="29"/>
      <c r="BF192" s="29"/>
      <c r="BG192" s="29"/>
      <c r="BH192" s="29"/>
      <c r="BI192" s="29"/>
      <c r="BJ192" s="29"/>
      <c r="BK192" s="29"/>
      <c r="BL192" s="29"/>
      <c r="BM192" s="29"/>
      <c r="BN192" s="29"/>
      <c r="BO192" s="140"/>
      <c r="BP192" s="140"/>
      <c r="BQ192" s="141"/>
      <c r="BR192" s="137"/>
      <c r="BS192" s="29"/>
      <c r="BT192" s="29"/>
      <c r="BU192" s="29"/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140"/>
      <c r="CG192" s="140"/>
      <c r="CH192" s="141"/>
      <c r="CI192" s="137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140"/>
      <c r="CX192" s="140"/>
      <c r="CY192" s="141"/>
      <c r="CZ192" s="137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  <c r="DL192" s="29"/>
      <c r="DM192" s="29"/>
      <c r="DN192" s="140"/>
      <c r="DO192" s="140"/>
      <c r="DP192" s="141"/>
      <c r="DQ192" s="137"/>
      <c r="DR192" s="29"/>
      <c r="DS192" s="29"/>
      <c r="DT192" s="29"/>
      <c r="DU192" s="29"/>
      <c r="DV192" s="29"/>
      <c r="DW192" s="29"/>
      <c r="DX192" s="29"/>
      <c r="DY192" s="29"/>
      <c r="DZ192" s="29"/>
      <c r="EA192" s="29"/>
      <c r="EB192" s="29"/>
      <c r="EC192" s="29"/>
      <c r="ED192" s="29"/>
      <c r="EE192" s="140"/>
      <c r="EF192" s="140"/>
      <c r="EG192" s="141"/>
      <c r="EH192" s="137"/>
      <c r="EI192" s="29"/>
      <c r="EJ192" s="29"/>
      <c r="EK192" s="29"/>
      <c r="EL192" s="29"/>
      <c r="EM192" s="29"/>
      <c r="EN192" s="29"/>
      <c r="EO192" s="29"/>
      <c r="EP192" s="29"/>
      <c r="EQ192" s="29"/>
      <c r="ER192" s="29"/>
      <c r="ES192" s="29"/>
      <c r="ET192" s="29"/>
      <c r="EU192" s="29"/>
      <c r="EV192" s="140"/>
      <c r="EW192" s="140"/>
      <c r="EX192" s="144"/>
      <c r="EY192" s="137"/>
      <c r="EZ192" s="29"/>
      <c r="FA192" s="29"/>
      <c r="FB192" s="29"/>
      <c r="FC192" s="29"/>
      <c r="FD192" s="29"/>
      <c r="FE192" s="29"/>
      <c r="FF192" s="29"/>
      <c r="FG192" s="29"/>
      <c r="FH192" s="29"/>
      <c r="FI192" s="29"/>
      <c r="FJ192" s="29"/>
      <c r="FK192" s="29"/>
      <c r="FL192" s="29"/>
      <c r="FM192" s="140"/>
      <c r="FN192" s="140"/>
      <c r="FO192" s="141"/>
    </row>
    <row r="193" spans="1:171" x14ac:dyDescent="0.3">
      <c r="A193" s="137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140"/>
      <c r="P193" s="140"/>
      <c r="Q193" s="140"/>
      <c r="R193" s="141"/>
      <c r="S193" s="137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140"/>
      <c r="AH193" s="140"/>
      <c r="AI193" s="141"/>
      <c r="AJ193" s="137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140"/>
      <c r="AY193" s="140"/>
      <c r="AZ193" s="141"/>
      <c r="BA193" s="137"/>
      <c r="BB193" s="29"/>
      <c r="BC193" s="29"/>
      <c r="BD193" s="29"/>
      <c r="BE193" s="29"/>
      <c r="BF193" s="29"/>
      <c r="BG193" s="29"/>
      <c r="BH193" s="29"/>
      <c r="BI193" s="29"/>
      <c r="BJ193" s="29"/>
      <c r="BK193" s="29"/>
      <c r="BL193" s="29"/>
      <c r="BM193" s="29"/>
      <c r="BN193" s="29"/>
      <c r="BO193" s="140"/>
      <c r="BP193" s="140"/>
      <c r="BQ193" s="141"/>
      <c r="BR193" s="137"/>
      <c r="BS193" s="29"/>
      <c r="BT193" s="29"/>
      <c r="BU193" s="29"/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140"/>
      <c r="CG193" s="140"/>
      <c r="CH193" s="141"/>
      <c r="CI193" s="137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140"/>
      <c r="CX193" s="140"/>
      <c r="CY193" s="141"/>
      <c r="CZ193" s="137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  <c r="DL193" s="29"/>
      <c r="DM193" s="29"/>
      <c r="DN193" s="140"/>
      <c r="DO193" s="140"/>
      <c r="DP193" s="141"/>
      <c r="DQ193" s="137"/>
      <c r="DR193" s="29"/>
      <c r="DS193" s="29"/>
      <c r="DT193" s="29"/>
      <c r="DU193" s="29"/>
      <c r="DV193" s="29"/>
      <c r="DW193" s="29"/>
      <c r="DX193" s="29"/>
      <c r="DY193" s="29"/>
      <c r="DZ193" s="29"/>
      <c r="EA193" s="29"/>
      <c r="EB193" s="29"/>
      <c r="EC193" s="29"/>
      <c r="ED193" s="29"/>
      <c r="EE193" s="140"/>
      <c r="EF193" s="140"/>
      <c r="EG193" s="141"/>
      <c r="EH193" s="137"/>
      <c r="EI193" s="29"/>
      <c r="EJ193" s="29"/>
      <c r="EK193" s="29"/>
      <c r="EL193" s="29"/>
      <c r="EM193" s="29"/>
      <c r="EN193" s="29"/>
      <c r="EO193" s="29"/>
      <c r="EP193" s="29"/>
      <c r="EQ193" s="29"/>
      <c r="ER193" s="29"/>
      <c r="ES193" s="29"/>
      <c r="ET193" s="29"/>
      <c r="EU193" s="29"/>
      <c r="EV193" s="140"/>
      <c r="EW193" s="140"/>
      <c r="EX193" s="144"/>
      <c r="EY193" s="137"/>
      <c r="EZ193" s="29"/>
      <c r="FA193" s="29"/>
      <c r="FB193" s="29"/>
      <c r="FC193" s="29"/>
      <c r="FD193" s="29"/>
      <c r="FE193" s="29"/>
      <c r="FF193" s="29"/>
      <c r="FG193" s="29"/>
      <c r="FH193" s="29"/>
      <c r="FI193" s="29"/>
      <c r="FJ193" s="29"/>
      <c r="FK193" s="29"/>
      <c r="FL193" s="29"/>
      <c r="FM193" s="140"/>
      <c r="FN193" s="140"/>
      <c r="FO193" s="141"/>
    </row>
    <row r="194" spans="1:171" x14ac:dyDescent="0.3">
      <c r="A194" s="137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140"/>
      <c r="P194" s="140"/>
      <c r="Q194" s="140"/>
      <c r="R194" s="141"/>
      <c r="S194" s="137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140"/>
      <c r="AH194" s="140"/>
      <c r="AI194" s="141"/>
      <c r="AJ194" s="137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9"/>
      <c r="AV194" s="29"/>
      <c r="AW194" s="29"/>
      <c r="AX194" s="140"/>
      <c r="AY194" s="140"/>
      <c r="AZ194" s="141"/>
      <c r="BA194" s="137"/>
      <c r="BB194" s="29"/>
      <c r="BC194" s="29"/>
      <c r="BD194" s="29"/>
      <c r="BE194" s="29"/>
      <c r="BF194" s="29"/>
      <c r="BG194" s="29"/>
      <c r="BH194" s="29"/>
      <c r="BI194" s="29"/>
      <c r="BJ194" s="29"/>
      <c r="BK194" s="29"/>
      <c r="BL194" s="29"/>
      <c r="BM194" s="29"/>
      <c r="BN194" s="29"/>
      <c r="BO194" s="140"/>
      <c r="BP194" s="140"/>
      <c r="BQ194" s="141"/>
      <c r="BR194" s="137"/>
      <c r="BS194" s="29"/>
      <c r="BT194" s="29"/>
      <c r="BU194" s="29"/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140"/>
      <c r="CG194" s="140"/>
      <c r="CH194" s="141"/>
      <c r="CI194" s="137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140"/>
      <c r="CX194" s="140"/>
      <c r="CY194" s="141"/>
      <c r="CZ194" s="137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  <c r="DL194" s="29"/>
      <c r="DM194" s="29"/>
      <c r="DN194" s="140"/>
      <c r="DO194" s="140"/>
      <c r="DP194" s="141"/>
      <c r="DQ194" s="137"/>
      <c r="DR194" s="29"/>
      <c r="DS194" s="29"/>
      <c r="DT194" s="29"/>
      <c r="DU194" s="29"/>
      <c r="DV194" s="29"/>
      <c r="DW194" s="29"/>
      <c r="DX194" s="29"/>
      <c r="DY194" s="29"/>
      <c r="DZ194" s="29"/>
      <c r="EA194" s="29"/>
      <c r="EB194" s="29"/>
      <c r="EC194" s="29"/>
      <c r="ED194" s="29"/>
      <c r="EE194" s="140"/>
      <c r="EF194" s="140"/>
      <c r="EG194" s="141"/>
      <c r="EH194" s="137"/>
      <c r="EI194" s="29"/>
      <c r="EJ194" s="29"/>
      <c r="EK194" s="29"/>
      <c r="EL194" s="29"/>
      <c r="EM194" s="29"/>
      <c r="EN194" s="29"/>
      <c r="EO194" s="29"/>
      <c r="EP194" s="29"/>
      <c r="EQ194" s="29"/>
      <c r="ER194" s="29"/>
      <c r="ES194" s="29"/>
      <c r="ET194" s="29"/>
      <c r="EU194" s="29"/>
      <c r="EV194" s="140"/>
      <c r="EW194" s="140"/>
      <c r="EX194" s="144"/>
      <c r="EY194" s="137"/>
      <c r="EZ194" s="29"/>
      <c r="FA194" s="29"/>
      <c r="FB194" s="29"/>
      <c r="FC194" s="29"/>
      <c r="FD194" s="29"/>
      <c r="FE194" s="29"/>
      <c r="FF194" s="29"/>
      <c r="FG194" s="29"/>
      <c r="FH194" s="29"/>
      <c r="FI194" s="29"/>
      <c r="FJ194" s="29"/>
      <c r="FK194" s="29"/>
      <c r="FL194" s="29"/>
      <c r="FM194" s="140"/>
      <c r="FN194" s="140"/>
      <c r="FO194" s="141"/>
    </row>
    <row r="195" spans="1:171" x14ac:dyDescent="0.3">
      <c r="A195" s="137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140"/>
      <c r="P195" s="140"/>
      <c r="Q195" s="140"/>
      <c r="R195" s="141"/>
      <c r="S195" s="137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140"/>
      <c r="AH195" s="140"/>
      <c r="AI195" s="141"/>
      <c r="AJ195" s="137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140"/>
      <c r="AY195" s="140"/>
      <c r="AZ195" s="141"/>
      <c r="BA195" s="137"/>
      <c r="BB195" s="29"/>
      <c r="BC195" s="29"/>
      <c r="BD195" s="29"/>
      <c r="BE195" s="29"/>
      <c r="BF195" s="29"/>
      <c r="BG195" s="29"/>
      <c r="BH195" s="29"/>
      <c r="BI195" s="29"/>
      <c r="BJ195" s="29"/>
      <c r="BK195" s="29"/>
      <c r="BL195" s="29"/>
      <c r="BM195" s="29"/>
      <c r="BN195" s="29"/>
      <c r="BO195" s="140"/>
      <c r="BP195" s="140"/>
      <c r="BQ195" s="141"/>
      <c r="BR195" s="137"/>
      <c r="BS195" s="29"/>
      <c r="BT195" s="29"/>
      <c r="BU195" s="29"/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140"/>
      <c r="CG195" s="140"/>
      <c r="CH195" s="141"/>
      <c r="CI195" s="137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140"/>
      <c r="CX195" s="140"/>
      <c r="CY195" s="141"/>
      <c r="CZ195" s="137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  <c r="DL195" s="29"/>
      <c r="DM195" s="29"/>
      <c r="DN195" s="140"/>
      <c r="DO195" s="140"/>
      <c r="DP195" s="141"/>
      <c r="DQ195" s="137"/>
      <c r="DR195" s="29"/>
      <c r="DS195" s="29"/>
      <c r="DT195" s="29"/>
      <c r="DU195" s="29"/>
      <c r="DV195" s="29"/>
      <c r="DW195" s="29"/>
      <c r="DX195" s="29"/>
      <c r="DY195" s="29"/>
      <c r="DZ195" s="29"/>
      <c r="EA195" s="29"/>
      <c r="EB195" s="29"/>
      <c r="EC195" s="29"/>
      <c r="ED195" s="29"/>
      <c r="EE195" s="140"/>
      <c r="EF195" s="140"/>
      <c r="EG195" s="141"/>
      <c r="EH195" s="137"/>
      <c r="EI195" s="29"/>
      <c r="EJ195" s="29"/>
      <c r="EK195" s="29"/>
      <c r="EL195" s="29"/>
      <c r="EM195" s="29"/>
      <c r="EN195" s="29"/>
      <c r="EO195" s="29"/>
      <c r="EP195" s="29"/>
      <c r="EQ195" s="29"/>
      <c r="ER195" s="29"/>
      <c r="ES195" s="29"/>
      <c r="ET195" s="29"/>
      <c r="EU195" s="29"/>
      <c r="EV195" s="140"/>
      <c r="EW195" s="140"/>
      <c r="EX195" s="144"/>
      <c r="EY195" s="137"/>
      <c r="EZ195" s="29"/>
      <c r="FA195" s="29"/>
      <c r="FB195" s="29"/>
      <c r="FC195" s="29"/>
      <c r="FD195" s="29"/>
      <c r="FE195" s="29"/>
      <c r="FF195" s="29"/>
      <c r="FG195" s="29"/>
      <c r="FH195" s="29"/>
      <c r="FI195" s="29"/>
      <c r="FJ195" s="29"/>
      <c r="FK195" s="29"/>
      <c r="FL195" s="29"/>
      <c r="FM195" s="140"/>
      <c r="FN195" s="140"/>
      <c r="FO195" s="141"/>
    </row>
    <row r="196" spans="1:171" x14ac:dyDescent="0.3">
      <c r="A196" s="137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140"/>
      <c r="P196" s="140"/>
      <c r="Q196" s="140"/>
      <c r="R196" s="141"/>
      <c r="S196" s="137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140"/>
      <c r="AH196" s="140"/>
      <c r="AI196" s="141"/>
      <c r="AJ196" s="137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140"/>
      <c r="AY196" s="140"/>
      <c r="AZ196" s="141"/>
      <c r="BA196" s="137"/>
      <c r="BB196" s="29"/>
      <c r="BC196" s="29"/>
      <c r="BD196" s="29"/>
      <c r="BE196" s="29"/>
      <c r="BF196" s="29"/>
      <c r="BG196" s="29"/>
      <c r="BH196" s="29"/>
      <c r="BI196" s="29"/>
      <c r="BJ196" s="29"/>
      <c r="BK196" s="29"/>
      <c r="BL196" s="29"/>
      <c r="BM196" s="29"/>
      <c r="BN196" s="29"/>
      <c r="BO196" s="140"/>
      <c r="BP196" s="140"/>
      <c r="BQ196" s="141"/>
      <c r="BR196" s="137"/>
      <c r="BS196" s="29"/>
      <c r="BT196" s="29"/>
      <c r="BU196" s="29"/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140"/>
      <c r="CG196" s="140"/>
      <c r="CH196" s="141"/>
      <c r="CI196" s="137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140"/>
      <c r="CX196" s="140"/>
      <c r="CY196" s="141"/>
      <c r="CZ196" s="137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  <c r="DL196" s="29"/>
      <c r="DM196" s="29"/>
      <c r="DN196" s="140"/>
      <c r="DO196" s="140"/>
      <c r="DP196" s="141"/>
      <c r="DQ196" s="137"/>
      <c r="DR196" s="29"/>
      <c r="DS196" s="29"/>
      <c r="DT196" s="29"/>
      <c r="DU196" s="29"/>
      <c r="DV196" s="29"/>
      <c r="DW196" s="29"/>
      <c r="DX196" s="29"/>
      <c r="DY196" s="29"/>
      <c r="DZ196" s="29"/>
      <c r="EA196" s="29"/>
      <c r="EB196" s="29"/>
      <c r="EC196" s="29"/>
      <c r="ED196" s="29"/>
      <c r="EE196" s="140"/>
      <c r="EF196" s="140"/>
      <c r="EG196" s="141"/>
      <c r="EH196" s="137"/>
      <c r="EI196" s="29"/>
      <c r="EJ196" s="29"/>
      <c r="EK196" s="29"/>
      <c r="EL196" s="29"/>
      <c r="EM196" s="29"/>
      <c r="EN196" s="29"/>
      <c r="EO196" s="29"/>
      <c r="EP196" s="29"/>
      <c r="EQ196" s="29"/>
      <c r="ER196" s="29"/>
      <c r="ES196" s="29"/>
      <c r="ET196" s="29"/>
      <c r="EU196" s="29"/>
      <c r="EV196" s="140"/>
      <c r="EW196" s="140"/>
      <c r="EX196" s="144"/>
      <c r="EY196" s="137"/>
      <c r="EZ196" s="29"/>
      <c r="FA196" s="29"/>
      <c r="FB196" s="29"/>
      <c r="FC196" s="29"/>
      <c r="FD196" s="29"/>
      <c r="FE196" s="29"/>
      <c r="FF196" s="29"/>
      <c r="FG196" s="29"/>
      <c r="FH196" s="29"/>
      <c r="FI196" s="29"/>
      <c r="FJ196" s="29"/>
      <c r="FK196" s="29"/>
      <c r="FL196" s="29"/>
      <c r="FM196" s="140"/>
      <c r="FN196" s="140"/>
      <c r="FO196" s="141"/>
    </row>
    <row r="197" spans="1:171" x14ac:dyDescent="0.3">
      <c r="A197" s="137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140"/>
      <c r="P197" s="140"/>
      <c r="Q197" s="140"/>
      <c r="R197" s="141"/>
      <c r="S197" s="137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140"/>
      <c r="AH197" s="140"/>
      <c r="AI197" s="141"/>
      <c r="AJ197" s="137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140"/>
      <c r="AY197" s="140"/>
      <c r="AZ197" s="141"/>
      <c r="BA197" s="137"/>
      <c r="BB197" s="29"/>
      <c r="BC197" s="29"/>
      <c r="BD197" s="29"/>
      <c r="BE197" s="29"/>
      <c r="BF197" s="29"/>
      <c r="BG197" s="29"/>
      <c r="BH197" s="29"/>
      <c r="BI197" s="29"/>
      <c r="BJ197" s="29"/>
      <c r="BK197" s="29"/>
      <c r="BL197" s="29"/>
      <c r="BM197" s="29"/>
      <c r="BN197" s="29"/>
      <c r="BO197" s="140"/>
      <c r="BP197" s="140"/>
      <c r="BQ197" s="141"/>
      <c r="BR197" s="137"/>
      <c r="BS197" s="29"/>
      <c r="BT197" s="29"/>
      <c r="BU197" s="29"/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140"/>
      <c r="CG197" s="140"/>
      <c r="CH197" s="141"/>
      <c r="CI197" s="137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140"/>
      <c r="CX197" s="140"/>
      <c r="CY197" s="141"/>
      <c r="CZ197" s="137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  <c r="DL197" s="29"/>
      <c r="DM197" s="29"/>
      <c r="DN197" s="140"/>
      <c r="DO197" s="140"/>
      <c r="DP197" s="141"/>
      <c r="DQ197" s="137"/>
      <c r="DR197" s="29"/>
      <c r="DS197" s="29"/>
      <c r="DT197" s="29"/>
      <c r="DU197" s="29"/>
      <c r="DV197" s="29"/>
      <c r="DW197" s="29"/>
      <c r="DX197" s="29"/>
      <c r="DY197" s="29"/>
      <c r="DZ197" s="29"/>
      <c r="EA197" s="29"/>
      <c r="EB197" s="29"/>
      <c r="EC197" s="29"/>
      <c r="ED197" s="29"/>
      <c r="EE197" s="140"/>
      <c r="EF197" s="140"/>
      <c r="EG197" s="141"/>
      <c r="EH197" s="137"/>
      <c r="EI197" s="29"/>
      <c r="EJ197" s="29"/>
      <c r="EK197" s="29"/>
      <c r="EL197" s="29"/>
      <c r="EM197" s="29"/>
      <c r="EN197" s="29"/>
      <c r="EO197" s="29"/>
      <c r="EP197" s="29"/>
      <c r="EQ197" s="29"/>
      <c r="ER197" s="29"/>
      <c r="ES197" s="29"/>
      <c r="ET197" s="29"/>
      <c r="EU197" s="29"/>
      <c r="EV197" s="140"/>
      <c r="EW197" s="140"/>
      <c r="EX197" s="144"/>
      <c r="EY197" s="137"/>
      <c r="EZ197" s="29"/>
      <c r="FA197" s="29"/>
      <c r="FB197" s="29"/>
      <c r="FC197" s="29"/>
      <c r="FD197" s="29"/>
      <c r="FE197" s="29"/>
      <c r="FF197" s="29"/>
      <c r="FG197" s="29"/>
      <c r="FH197" s="29"/>
      <c r="FI197" s="29"/>
      <c r="FJ197" s="29"/>
      <c r="FK197" s="29"/>
      <c r="FL197" s="29"/>
      <c r="FM197" s="140"/>
      <c r="FN197" s="140"/>
      <c r="FO197" s="141"/>
    </row>
    <row r="198" spans="1:171" x14ac:dyDescent="0.3">
      <c r="A198" s="137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140"/>
      <c r="P198" s="140"/>
      <c r="Q198" s="140"/>
      <c r="R198" s="141"/>
      <c r="S198" s="137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140"/>
      <c r="AH198" s="140"/>
      <c r="AI198" s="141"/>
      <c r="AJ198" s="137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140"/>
      <c r="AY198" s="140"/>
      <c r="AZ198" s="141"/>
      <c r="BA198" s="137"/>
      <c r="BB198" s="29"/>
      <c r="BC198" s="29"/>
      <c r="BD198" s="29"/>
      <c r="BE198" s="29"/>
      <c r="BF198" s="29"/>
      <c r="BG198" s="29"/>
      <c r="BH198" s="29"/>
      <c r="BI198" s="29"/>
      <c r="BJ198" s="29"/>
      <c r="BK198" s="29"/>
      <c r="BL198" s="29"/>
      <c r="BM198" s="29"/>
      <c r="BN198" s="29"/>
      <c r="BO198" s="140"/>
      <c r="BP198" s="140"/>
      <c r="BQ198" s="141"/>
      <c r="BR198" s="137"/>
      <c r="BS198" s="29"/>
      <c r="BT198" s="29"/>
      <c r="BU198" s="29"/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140"/>
      <c r="CG198" s="140"/>
      <c r="CH198" s="141"/>
      <c r="CI198" s="137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140"/>
      <c r="CX198" s="140"/>
      <c r="CY198" s="141"/>
      <c r="CZ198" s="137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  <c r="DL198" s="29"/>
      <c r="DM198" s="29"/>
      <c r="DN198" s="140"/>
      <c r="DO198" s="140"/>
      <c r="DP198" s="141"/>
      <c r="DQ198" s="137"/>
      <c r="DR198" s="29"/>
      <c r="DS198" s="29"/>
      <c r="DT198" s="29"/>
      <c r="DU198" s="29"/>
      <c r="DV198" s="29"/>
      <c r="DW198" s="29"/>
      <c r="DX198" s="29"/>
      <c r="DY198" s="29"/>
      <c r="DZ198" s="29"/>
      <c r="EA198" s="29"/>
      <c r="EB198" s="29"/>
      <c r="EC198" s="29"/>
      <c r="ED198" s="29"/>
      <c r="EE198" s="140"/>
      <c r="EF198" s="140"/>
      <c r="EG198" s="141"/>
      <c r="EH198" s="137"/>
      <c r="EI198" s="29"/>
      <c r="EJ198" s="29"/>
      <c r="EK198" s="29"/>
      <c r="EL198" s="29"/>
      <c r="EM198" s="29"/>
      <c r="EN198" s="29"/>
      <c r="EO198" s="29"/>
      <c r="EP198" s="29"/>
      <c r="EQ198" s="29"/>
      <c r="ER198" s="29"/>
      <c r="ES198" s="29"/>
      <c r="ET198" s="29"/>
      <c r="EU198" s="29"/>
      <c r="EV198" s="140"/>
      <c r="EW198" s="140"/>
      <c r="EX198" s="144"/>
      <c r="EY198" s="137"/>
      <c r="EZ198" s="29"/>
      <c r="FA198" s="29"/>
      <c r="FB198" s="29"/>
      <c r="FC198" s="29"/>
      <c r="FD198" s="29"/>
      <c r="FE198" s="29"/>
      <c r="FF198" s="29"/>
      <c r="FG198" s="29"/>
      <c r="FH198" s="29"/>
      <c r="FI198" s="29"/>
      <c r="FJ198" s="29"/>
      <c r="FK198" s="29"/>
      <c r="FL198" s="29"/>
      <c r="FM198" s="140"/>
      <c r="FN198" s="140"/>
      <c r="FO198" s="141"/>
    </row>
    <row r="199" spans="1:171" x14ac:dyDescent="0.3">
      <c r="A199" s="137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140"/>
      <c r="P199" s="140"/>
      <c r="Q199" s="140"/>
      <c r="R199" s="141"/>
      <c r="S199" s="137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140"/>
      <c r="AH199" s="140"/>
      <c r="AI199" s="141"/>
      <c r="AJ199" s="137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140"/>
      <c r="AY199" s="140"/>
      <c r="AZ199" s="141"/>
      <c r="BA199" s="137"/>
      <c r="BB199" s="29"/>
      <c r="BC199" s="29"/>
      <c r="BD199" s="29"/>
      <c r="BE199" s="29"/>
      <c r="BF199" s="29"/>
      <c r="BG199" s="29"/>
      <c r="BH199" s="29"/>
      <c r="BI199" s="29"/>
      <c r="BJ199" s="29"/>
      <c r="BK199" s="29"/>
      <c r="BL199" s="29"/>
      <c r="BM199" s="29"/>
      <c r="BN199" s="29"/>
      <c r="BO199" s="140"/>
      <c r="BP199" s="140"/>
      <c r="BQ199" s="141"/>
      <c r="BR199" s="137"/>
      <c r="BS199" s="29"/>
      <c r="BT199" s="29"/>
      <c r="BU199" s="29"/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140"/>
      <c r="CG199" s="140"/>
      <c r="CH199" s="141"/>
      <c r="CI199" s="137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140"/>
      <c r="CX199" s="140"/>
      <c r="CY199" s="141"/>
      <c r="CZ199" s="137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  <c r="DL199" s="29"/>
      <c r="DM199" s="29"/>
      <c r="DN199" s="140"/>
      <c r="DO199" s="140"/>
      <c r="DP199" s="141"/>
      <c r="DQ199" s="137"/>
      <c r="DR199" s="29"/>
      <c r="DS199" s="29"/>
      <c r="DT199" s="29"/>
      <c r="DU199" s="29"/>
      <c r="DV199" s="29"/>
      <c r="DW199" s="29"/>
      <c r="DX199" s="29"/>
      <c r="DY199" s="29"/>
      <c r="DZ199" s="29"/>
      <c r="EA199" s="29"/>
      <c r="EB199" s="29"/>
      <c r="EC199" s="29"/>
      <c r="ED199" s="29"/>
      <c r="EE199" s="140"/>
      <c r="EF199" s="140"/>
      <c r="EG199" s="141"/>
      <c r="EH199" s="137"/>
      <c r="EI199" s="29"/>
      <c r="EJ199" s="29"/>
      <c r="EK199" s="29"/>
      <c r="EL199" s="29"/>
      <c r="EM199" s="29"/>
      <c r="EN199" s="29"/>
      <c r="EO199" s="29"/>
      <c r="EP199" s="29"/>
      <c r="EQ199" s="29"/>
      <c r="ER199" s="29"/>
      <c r="ES199" s="29"/>
      <c r="ET199" s="29"/>
      <c r="EU199" s="29"/>
      <c r="EV199" s="140"/>
      <c r="EW199" s="140"/>
      <c r="EX199" s="144"/>
      <c r="EY199" s="137"/>
      <c r="EZ199" s="29"/>
      <c r="FA199" s="29"/>
      <c r="FB199" s="29"/>
      <c r="FC199" s="29"/>
      <c r="FD199" s="29"/>
      <c r="FE199" s="29"/>
      <c r="FF199" s="29"/>
      <c r="FG199" s="29"/>
      <c r="FH199" s="29"/>
      <c r="FI199" s="29"/>
      <c r="FJ199" s="29"/>
      <c r="FK199" s="29"/>
      <c r="FL199" s="29"/>
      <c r="FM199" s="140"/>
      <c r="FN199" s="140"/>
      <c r="FO199" s="141"/>
    </row>
    <row r="200" spans="1:171" x14ac:dyDescent="0.3">
      <c r="A200" s="137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140"/>
      <c r="P200" s="140"/>
      <c r="Q200" s="140"/>
      <c r="R200" s="141"/>
      <c r="S200" s="137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140"/>
      <c r="AH200" s="140"/>
      <c r="AI200" s="141"/>
      <c r="AJ200" s="137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140"/>
      <c r="AY200" s="140"/>
      <c r="AZ200" s="141"/>
      <c r="BA200" s="137"/>
      <c r="BB200" s="29"/>
      <c r="BC200" s="29"/>
      <c r="BD200" s="29"/>
      <c r="BE200" s="29"/>
      <c r="BF200" s="29"/>
      <c r="BG200" s="29"/>
      <c r="BH200" s="29"/>
      <c r="BI200" s="29"/>
      <c r="BJ200" s="29"/>
      <c r="BK200" s="29"/>
      <c r="BL200" s="29"/>
      <c r="BM200" s="29"/>
      <c r="BN200" s="29"/>
      <c r="BO200" s="140"/>
      <c r="BP200" s="140"/>
      <c r="BQ200" s="141"/>
      <c r="BR200" s="137"/>
      <c r="BS200" s="29"/>
      <c r="BT200" s="29"/>
      <c r="BU200" s="29"/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140"/>
      <c r="CG200" s="140"/>
      <c r="CH200" s="141"/>
      <c r="CI200" s="137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140"/>
      <c r="CX200" s="140"/>
      <c r="CY200" s="141"/>
      <c r="CZ200" s="137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  <c r="DL200" s="29"/>
      <c r="DM200" s="29"/>
      <c r="DN200" s="140"/>
      <c r="DO200" s="140"/>
      <c r="DP200" s="141"/>
      <c r="DQ200" s="137"/>
      <c r="DR200" s="29"/>
      <c r="DS200" s="29"/>
      <c r="DT200" s="29"/>
      <c r="DU200" s="29"/>
      <c r="DV200" s="29"/>
      <c r="DW200" s="29"/>
      <c r="DX200" s="29"/>
      <c r="DY200" s="29"/>
      <c r="DZ200" s="29"/>
      <c r="EA200" s="29"/>
      <c r="EB200" s="29"/>
      <c r="EC200" s="29"/>
      <c r="ED200" s="29"/>
      <c r="EE200" s="140"/>
      <c r="EF200" s="140"/>
      <c r="EG200" s="141"/>
      <c r="EH200" s="137"/>
      <c r="EI200" s="29"/>
      <c r="EJ200" s="29"/>
      <c r="EK200" s="29"/>
      <c r="EL200" s="29"/>
      <c r="EM200" s="29"/>
      <c r="EN200" s="29"/>
      <c r="EO200" s="29"/>
      <c r="EP200" s="29"/>
      <c r="EQ200" s="29"/>
      <c r="ER200" s="29"/>
      <c r="ES200" s="29"/>
      <c r="ET200" s="29"/>
      <c r="EU200" s="29"/>
      <c r="EV200" s="140"/>
      <c r="EW200" s="140"/>
      <c r="EX200" s="144"/>
      <c r="EY200" s="137"/>
      <c r="EZ200" s="29"/>
      <c r="FA200" s="29"/>
      <c r="FB200" s="29"/>
      <c r="FC200" s="29"/>
      <c r="FD200" s="29"/>
      <c r="FE200" s="29"/>
      <c r="FF200" s="29"/>
      <c r="FG200" s="29"/>
      <c r="FH200" s="29"/>
      <c r="FI200" s="29"/>
      <c r="FJ200" s="29"/>
      <c r="FK200" s="29"/>
      <c r="FL200" s="29"/>
      <c r="FM200" s="140"/>
      <c r="FN200" s="140"/>
      <c r="FO200" s="141"/>
    </row>
    <row r="201" spans="1:171" x14ac:dyDescent="0.3">
      <c r="A201" s="137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140"/>
      <c r="P201" s="140"/>
      <c r="Q201" s="140"/>
      <c r="R201" s="141"/>
      <c r="S201" s="137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140"/>
      <c r="AH201" s="140"/>
      <c r="AI201" s="141"/>
      <c r="AJ201" s="137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140"/>
      <c r="AY201" s="140"/>
      <c r="AZ201" s="141"/>
      <c r="BA201" s="137"/>
      <c r="BB201" s="29"/>
      <c r="BC201" s="29"/>
      <c r="BD201" s="29"/>
      <c r="BE201" s="29"/>
      <c r="BF201" s="29"/>
      <c r="BG201" s="29"/>
      <c r="BH201" s="29"/>
      <c r="BI201" s="29"/>
      <c r="BJ201" s="29"/>
      <c r="BK201" s="29"/>
      <c r="BL201" s="29"/>
      <c r="BM201" s="29"/>
      <c r="BN201" s="29"/>
      <c r="BO201" s="140"/>
      <c r="BP201" s="140"/>
      <c r="BQ201" s="141"/>
      <c r="BR201" s="137"/>
      <c r="BS201" s="29"/>
      <c r="BT201" s="29"/>
      <c r="BU201" s="29"/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140"/>
      <c r="CG201" s="140"/>
      <c r="CH201" s="141"/>
      <c r="CI201" s="137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140"/>
      <c r="CX201" s="140"/>
      <c r="CY201" s="141"/>
      <c r="CZ201" s="137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  <c r="DL201" s="29"/>
      <c r="DM201" s="29"/>
      <c r="DN201" s="140"/>
      <c r="DO201" s="140"/>
      <c r="DP201" s="141"/>
      <c r="DQ201" s="137"/>
      <c r="DR201" s="29"/>
      <c r="DS201" s="29"/>
      <c r="DT201" s="29"/>
      <c r="DU201" s="29"/>
      <c r="DV201" s="29"/>
      <c r="DW201" s="29"/>
      <c r="DX201" s="29"/>
      <c r="DY201" s="29"/>
      <c r="DZ201" s="29"/>
      <c r="EA201" s="29"/>
      <c r="EB201" s="29"/>
      <c r="EC201" s="29"/>
      <c r="ED201" s="29"/>
      <c r="EE201" s="140"/>
      <c r="EF201" s="140"/>
      <c r="EG201" s="141"/>
      <c r="EH201" s="137"/>
      <c r="EI201" s="29"/>
      <c r="EJ201" s="29"/>
      <c r="EK201" s="29"/>
      <c r="EL201" s="29"/>
      <c r="EM201" s="29"/>
      <c r="EN201" s="29"/>
      <c r="EO201" s="29"/>
      <c r="EP201" s="29"/>
      <c r="EQ201" s="29"/>
      <c r="ER201" s="29"/>
      <c r="ES201" s="29"/>
      <c r="ET201" s="29"/>
      <c r="EU201" s="29"/>
      <c r="EV201" s="140"/>
      <c r="EW201" s="140"/>
      <c r="EX201" s="144"/>
      <c r="EY201" s="137"/>
      <c r="EZ201" s="29"/>
      <c r="FA201" s="29"/>
      <c r="FB201" s="29"/>
      <c r="FC201" s="29"/>
      <c r="FD201" s="29"/>
      <c r="FE201" s="29"/>
      <c r="FF201" s="29"/>
      <c r="FG201" s="29"/>
      <c r="FH201" s="29"/>
      <c r="FI201" s="29"/>
      <c r="FJ201" s="29"/>
      <c r="FK201" s="29"/>
      <c r="FL201" s="29"/>
      <c r="FM201" s="140"/>
      <c r="FN201" s="140"/>
      <c r="FO201" s="141"/>
    </row>
    <row r="202" spans="1:171" x14ac:dyDescent="0.3">
      <c r="A202" s="137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140"/>
      <c r="P202" s="140"/>
      <c r="Q202" s="140"/>
      <c r="R202" s="141"/>
      <c r="S202" s="137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140"/>
      <c r="AH202" s="140"/>
      <c r="AI202" s="141"/>
      <c r="AJ202" s="137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140"/>
      <c r="AY202" s="140"/>
      <c r="AZ202" s="141"/>
      <c r="BA202" s="137"/>
      <c r="BB202" s="29"/>
      <c r="BC202" s="29"/>
      <c r="BD202" s="29"/>
      <c r="BE202" s="29"/>
      <c r="BF202" s="29"/>
      <c r="BG202" s="29"/>
      <c r="BH202" s="29"/>
      <c r="BI202" s="29"/>
      <c r="BJ202" s="29"/>
      <c r="BK202" s="29"/>
      <c r="BL202" s="29"/>
      <c r="BM202" s="29"/>
      <c r="BN202" s="29"/>
      <c r="BO202" s="140"/>
      <c r="BP202" s="140"/>
      <c r="BQ202" s="141"/>
      <c r="BR202" s="137"/>
      <c r="BS202" s="29"/>
      <c r="BT202" s="29"/>
      <c r="BU202" s="29"/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140"/>
      <c r="CG202" s="140"/>
      <c r="CH202" s="141"/>
      <c r="CI202" s="137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140"/>
      <c r="CX202" s="140"/>
      <c r="CY202" s="141"/>
      <c r="CZ202" s="137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  <c r="DL202" s="29"/>
      <c r="DM202" s="29"/>
      <c r="DN202" s="140"/>
      <c r="DO202" s="140"/>
      <c r="DP202" s="141"/>
      <c r="DQ202" s="137"/>
      <c r="DR202" s="29"/>
      <c r="DS202" s="29"/>
      <c r="DT202" s="29"/>
      <c r="DU202" s="29"/>
      <c r="DV202" s="29"/>
      <c r="DW202" s="29"/>
      <c r="DX202" s="29"/>
      <c r="DY202" s="29"/>
      <c r="DZ202" s="29"/>
      <c r="EA202" s="29"/>
      <c r="EB202" s="29"/>
      <c r="EC202" s="29"/>
      <c r="ED202" s="29"/>
      <c r="EE202" s="140"/>
      <c r="EF202" s="140"/>
      <c r="EG202" s="141"/>
      <c r="EH202" s="137"/>
      <c r="EI202" s="29"/>
      <c r="EJ202" s="29"/>
      <c r="EK202" s="29"/>
      <c r="EL202" s="29"/>
      <c r="EM202" s="29"/>
      <c r="EN202" s="29"/>
      <c r="EO202" s="29"/>
      <c r="EP202" s="29"/>
      <c r="EQ202" s="29"/>
      <c r="ER202" s="29"/>
      <c r="ES202" s="29"/>
      <c r="ET202" s="29"/>
      <c r="EU202" s="29"/>
      <c r="EV202" s="140"/>
      <c r="EW202" s="140"/>
      <c r="EX202" s="144"/>
      <c r="EY202" s="137"/>
      <c r="EZ202" s="29"/>
      <c r="FA202" s="29"/>
      <c r="FB202" s="29"/>
      <c r="FC202" s="29"/>
      <c r="FD202" s="29"/>
      <c r="FE202" s="29"/>
      <c r="FF202" s="29"/>
      <c r="FG202" s="29"/>
      <c r="FH202" s="29"/>
      <c r="FI202" s="29"/>
      <c r="FJ202" s="29"/>
      <c r="FK202" s="29"/>
      <c r="FL202" s="29"/>
      <c r="FM202" s="140"/>
      <c r="FN202" s="140"/>
      <c r="FO202" s="141"/>
    </row>
    <row r="203" spans="1:171" x14ac:dyDescent="0.3">
      <c r="A203" s="137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140"/>
      <c r="P203" s="140"/>
      <c r="Q203" s="140"/>
      <c r="R203" s="141"/>
      <c r="S203" s="137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140"/>
      <c r="AH203" s="140"/>
      <c r="AI203" s="141"/>
      <c r="AJ203" s="137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140"/>
      <c r="AY203" s="140"/>
      <c r="AZ203" s="141"/>
      <c r="BA203" s="137"/>
      <c r="BB203" s="29"/>
      <c r="BC203" s="29"/>
      <c r="BD203" s="29"/>
      <c r="BE203" s="29"/>
      <c r="BF203" s="29"/>
      <c r="BG203" s="29"/>
      <c r="BH203" s="29"/>
      <c r="BI203" s="29"/>
      <c r="BJ203" s="29"/>
      <c r="BK203" s="29"/>
      <c r="BL203" s="29"/>
      <c r="BM203" s="29"/>
      <c r="BN203" s="29"/>
      <c r="BO203" s="140"/>
      <c r="BP203" s="140"/>
      <c r="BQ203" s="141"/>
      <c r="BR203" s="137"/>
      <c r="BS203" s="29"/>
      <c r="BT203" s="29"/>
      <c r="BU203" s="29"/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140"/>
      <c r="CG203" s="140"/>
      <c r="CH203" s="141"/>
      <c r="CI203" s="137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140"/>
      <c r="CX203" s="140"/>
      <c r="CY203" s="141"/>
      <c r="CZ203" s="137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  <c r="DL203" s="29"/>
      <c r="DM203" s="29"/>
      <c r="DN203" s="140"/>
      <c r="DO203" s="140"/>
      <c r="DP203" s="141"/>
      <c r="DQ203" s="137"/>
      <c r="DR203" s="29"/>
      <c r="DS203" s="29"/>
      <c r="DT203" s="29"/>
      <c r="DU203" s="29"/>
      <c r="DV203" s="29"/>
      <c r="DW203" s="29"/>
      <c r="DX203" s="29"/>
      <c r="DY203" s="29"/>
      <c r="DZ203" s="29"/>
      <c r="EA203" s="29"/>
      <c r="EB203" s="29"/>
      <c r="EC203" s="29"/>
      <c r="ED203" s="29"/>
      <c r="EE203" s="140"/>
      <c r="EF203" s="140"/>
      <c r="EG203" s="141"/>
      <c r="EH203" s="137"/>
      <c r="EI203" s="29"/>
      <c r="EJ203" s="29"/>
      <c r="EK203" s="29"/>
      <c r="EL203" s="29"/>
      <c r="EM203" s="29"/>
      <c r="EN203" s="29"/>
      <c r="EO203" s="29"/>
      <c r="EP203" s="29"/>
      <c r="EQ203" s="29"/>
      <c r="ER203" s="29"/>
      <c r="ES203" s="29"/>
      <c r="ET203" s="29"/>
      <c r="EU203" s="29"/>
      <c r="EV203" s="140"/>
      <c r="EW203" s="140"/>
      <c r="EX203" s="144"/>
      <c r="EY203" s="137"/>
      <c r="EZ203" s="29"/>
      <c r="FA203" s="29"/>
      <c r="FB203" s="29"/>
      <c r="FC203" s="29"/>
      <c r="FD203" s="29"/>
      <c r="FE203" s="29"/>
      <c r="FF203" s="29"/>
      <c r="FG203" s="29"/>
      <c r="FH203" s="29"/>
      <c r="FI203" s="29"/>
      <c r="FJ203" s="29"/>
      <c r="FK203" s="29"/>
      <c r="FL203" s="29"/>
      <c r="FM203" s="140"/>
      <c r="FN203" s="140"/>
      <c r="FO203" s="141"/>
    </row>
    <row r="204" spans="1:171" x14ac:dyDescent="0.3">
      <c r="A204" s="137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140"/>
      <c r="P204" s="140"/>
      <c r="Q204" s="140"/>
      <c r="R204" s="141"/>
      <c r="S204" s="137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140"/>
      <c r="AH204" s="140"/>
      <c r="AI204" s="141"/>
      <c r="AJ204" s="137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  <c r="AU204" s="29"/>
      <c r="AV204" s="29"/>
      <c r="AW204" s="29"/>
      <c r="AX204" s="140"/>
      <c r="AY204" s="140"/>
      <c r="AZ204" s="141"/>
      <c r="BA204" s="137"/>
      <c r="BB204" s="29"/>
      <c r="BC204" s="29"/>
      <c r="BD204" s="29"/>
      <c r="BE204" s="29"/>
      <c r="BF204" s="29"/>
      <c r="BG204" s="29"/>
      <c r="BH204" s="29"/>
      <c r="BI204" s="29"/>
      <c r="BJ204" s="29"/>
      <c r="BK204" s="29"/>
      <c r="BL204" s="29"/>
      <c r="BM204" s="29"/>
      <c r="BN204" s="29"/>
      <c r="BO204" s="140"/>
      <c r="BP204" s="140"/>
      <c r="BQ204" s="141"/>
      <c r="BR204" s="137"/>
      <c r="BS204" s="29"/>
      <c r="BT204" s="29"/>
      <c r="BU204" s="29"/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140"/>
      <c r="CG204" s="140"/>
      <c r="CH204" s="141"/>
      <c r="CI204" s="137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140"/>
      <c r="CX204" s="140"/>
      <c r="CY204" s="141"/>
      <c r="CZ204" s="137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  <c r="DL204" s="29"/>
      <c r="DM204" s="29"/>
      <c r="DN204" s="140"/>
      <c r="DO204" s="140"/>
      <c r="DP204" s="141"/>
      <c r="DQ204" s="137"/>
      <c r="DR204" s="29"/>
      <c r="DS204" s="29"/>
      <c r="DT204" s="29"/>
      <c r="DU204" s="29"/>
      <c r="DV204" s="29"/>
      <c r="DW204" s="29"/>
      <c r="DX204" s="29"/>
      <c r="DY204" s="29"/>
      <c r="DZ204" s="29"/>
      <c r="EA204" s="29"/>
      <c r="EB204" s="29"/>
      <c r="EC204" s="29"/>
      <c r="ED204" s="29"/>
      <c r="EE204" s="140"/>
      <c r="EF204" s="140"/>
      <c r="EG204" s="141"/>
      <c r="EH204" s="137"/>
      <c r="EI204" s="29"/>
      <c r="EJ204" s="29"/>
      <c r="EK204" s="29"/>
      <c r="EL204" s="29"/>
      <c r="EM204" s="29"/>
      <c r="EN204" s="29"/>
      <c r="EO204" s="29"/>
      <c r="EP204" s="29"/>
      <c r="EQ204" s="29"/>
      <c r="ER204" s="29"/>
      <c r="ES204" s="29"/>
      <c r="ET204" s="29"/>
      <c r="EU204" s="29"/>
      <c r="EV204" s="140"/>
      <c r="EW204" s="140"/>
      <c r="EX204" s="144"/>
      <c r="EY204" s="137"/>
      <c r="EZ204" s="29"/>
      <c r="FA204" s="29"/>
      <c r="FB204" s="29"/>
      <c r="FC204" s="29"/>
      <c r="FD204" s="29"/>
      <c r="FE204" s="29"/>
      <c r="FF204" s="29"/>
      <c r="FG204" s="29"/>
      <c r="FH204" s="29"/>
      <c r="FI204" s="29"/>
      <c r="FJ204" s="29"/>
      <c r="FK204" s="29"/>
      <c r="FL204" s="29"/>
      <c r="FM204" s="140"/>
      <c r="FN204" s="140"/>
      <c r="FO204" s="141"/>
    </row>
    <row r="205" spans="1:171" x14ac:dyDescent="0.3">
      <c r="A205" s="137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140"/>
      <c r="P205" s="140"/>
      <c r="Q205" s="140"/>
      <c r="R205" s="141"/>
      <c r="S205" s="137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140"/>
      <c r="AH205" s="140"/>
      <c r="AI205" s="141"/>
      <c r="AJ205" s="137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  <c r="AV205" s="29"/>
      <c r="AW205" s="29"/>
      <c r="AX205" s="140"/>
      <c r="AY205" s="140"/>
      <c r="AZ205" s="141"/>
      <c r="BA205" s="137"/>
      <c r="BB205" s="29"/>
      <c r="BC205" s="29"/>
      <c r="BD205" s="29"/>
      <c r="BE205" s="29"/>
      <c r="BF205" s="29"/>
      <c r="BG205" s="29"/>
      <c r="BH205" s="29"/>
      <c r="BI205" s="29"/>
      <c r="BJ205" s="29"/>
      <c r="BK205" s="29"/>
      <c r="BL205" s="29"/>
      <c r="BM205" s="29"/>
      <c r="BN205" s="29"/>
      <c r="BO205" s="140"/>
      <c r="BP205" s="140"/>
      <c r="BQ205" s="141"/>
      <c r="BR205" s="137"/>
      <c r="BS205" s="29"/>
      <c r="BT205" s="29"/>
      <c r="BU205" s="29"/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140"/>
      <c r="CG205" s="140"/>
      <c r="CH205" s="141"/>
      <c r="CI205" s="137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140"/>
      <c r="CX205" s="140"/>
      <c r="CY205" s="141"/>
      <c r="CZ205" s="137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  <c r="DL205" s="29"/>
      <c r="DM205" s="29"/>
      <c r="DN205" s="140"/>
      <c r="DO205" s="140"/>
      <c r="DP205" s="141"/>
      <c r="DQ205" s="137"/>
      <c r="DR205" s="29"/>
      <c r="DS205" s="29"/>
      <c r="DT205" s="29"/>
      <c r="DU205" s="29"/>
      <c r="DV205" s="29"/>
      <c r="DW205" s="29"/>
      <c r="DX205" s="29"/>
      <c r="DY205" s="29"/>
      <c r="DZ205" s="29"/>
      <c r="EA205" s="29"/>
      <c r="EB205" s="29"/>
      <c r="EC205" s="29"/>
      <c r="ED205" s="29"/>
      <c r="EE205" s="140"/>
      <c r="EF205" s="140"/>
      <c r="EG205" s="141"/>
      <c r="EH205" s="137"/>
      <c r="EI205" s="29"/>
      <c r="EJ205" s="29"/>
      <c r="EK205" s="29"/>
      <c r="EL205" s="29"/>
      <c r="EM205" s="29"/>
      <c r="EN205" s="29"/>
      <c r="EO205" s="29"/>
      <c r="EP205" s="29"/>
      <c r="EQ205" s="29"/>
      <c r="ER205" s="29"/>
      <c r="ES205" s="29"/>
      <c r="ET205" s="29"/>
      <c r="EU205" s="29"/>
      <c r="EV205" s="140"/>
      <c r="EW205" s="140"/>
      <c r="EX205" s="144"/>
      <c r="EY205" s="137"/>
      <c r="EZ205" s="29"/>
      <c r="FA205" s="29"/>
      <c r="FB205" s="29"/>
      <c r="FC205" s="29"/>
      <c r="FD205" s="29"/>
      <c r="FE205" s="29"/>
      <c r="FF205" s="29"/>
      <c r="FG205" s="29"/>
      <c r="FH205" s="29"/>
      <c r="FI205" s="29"/>
      <c r="FJ205" s="29"/>
      <c r="FK205" s="29"/>
      <c r="FL205" s="29"/>
      <c r="FM205" s="140"/>
      <c r="FN205" s="140"/>
      <c r="FO205" s="141"/>
    </row>
    <row r="206" spans="1:171" x14ac:dyDescent="0.3">
      <c r="A206" s="137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140"/>
      <c r="P206" s="140"/>
      <c r="Q206" s="140"/>
      <c r="R206" s="141"/>
      <c r="S206" s="137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140"/>
      <c r="AH206" s="140"/>
      <c r="AI206" s="141"/>
      <c r="AJ206" s="137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140"/>
      <c r="AY206" s="140"/>
      <c r="AZ206" s="141"/>
      <c r="BA206" s="137"/>
      <c r="BB206" s="29"/>
      <c r="BC206" s="29"/>
      <c r="BD206" s="29"/>
      <c r="BE206" s="29"/>
      <c r="BF206" s="29"/>
      <c r="BG206" s="29"/>
      <c r="BH206" s="29"/>
      <c r="BI206" s="29"/>
      <c r="BJ206" s="29"/>
      <c r="BK206" s="29"/>
      <c r="BL206" s="29"/>
      <c r="BM206" s="29"/>
      <c r="BN206" s="29"/>
      <c r="BO206" s="140"/>
      <c r="BP206" s="140"/>
      <c r="BQ206" s="141"/>
      <c r="BR206" s="137"/>
      <c r="BS206" s="29"/>
      <c r="BT206" s="29"/>
      <c r="BU206" s="29"/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140"/>
      <c r="CG206" s="140"/>
      <c r="CH206" s="141"/>
      <c r="CI206" s="137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140"/>
      <c r="CX206" s="140"/>
      <c r="CY206" s="141"/>
      <c r="CZ206" s="137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  <c r="DM206" s="29"/>
      <c r="DN206" s="140"/>
      <c r="DO206" s="140"/>
      <c r="DP206" s="141"/>
      <c r="DQ206" s="137"/>
      <c r="DR206" s="29"/>
      <c r="DS206" s="29"/>
      <c r="DT206" s="29"/>
      <c r="DU206" s="29"/>
      <c r="DV206" s="29"/>
      <c r="DW206" s="29"/>
      <c r="DX206" s="29"/>
      <c r="DY206" s="29"/>
      <c r="DZ206" s="29"/>
      <c r="EA206" s="29"/>
      <c r="EB206" s="29"/>
      <c r="EC206" s="29"/>
      <c r="ED206" s="29"/>
      <c r="EE206" s="140"/>
      <c r="EF206" s="140"/>
      <c r="EG206" s="141"/>
      <c r="EH206" s="137"/>
      <c r="EI206" s="29"/>
      <c r="EJ206" s="29"/>
      <c r="EK206" s="29"/>
      <c r="EL206" s="29"/>
      <c r="EM206" s="29"/>
      <c r="EN206" s="29"/>
      <c r="EO206" s="29"/>
      <c r="EP206" s="29"/>
      <c r="EQ206" s="29"/>
      <c r="ER206" s="29"/>
      <c r="ES206" s="29"/>
      <c r="ET206" s="29"/>
      <c r="EU206" s="29"/>
      <c r="EV206" s="140"/>
      <c r="EW206" s="140"/>
      <c r="EX206" s="144"/>
      <c r="EY206" s="137"/>
      <c r="EZ206" s="29"/>
      <c r="FA206" s="29"/>
      <c r="FB206" s="29"/>
      <c r="FC206" s="29"/>
      <c r="FD206" s="29"/>
      <c r="FE206" s="29"/>
      <c r="FF206" s="29"/>
      <c r="FG206" s="29"/>
      <c r="FH206" s="29"/>
      <c r="FI206" s="29"/>
      <c r="FJ206" s="29"/>
      <c r="FK206" s="29"/>
      <c r="FL206" s="29"/>
      <c r="FM206" s="140"/>
      <c r="FN206" s="140"/>
      <c r="FO206" s="141"/>
    </row>
    <row r="207" spans="1:171" x14ac:dyDescent="0.3">
      <c r="A207" s="137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140"/>
      <c r="P207" s="140"/>
      <c r="Q207" s="140"/>
      <c r="R207" s="141"/>
      <c r="S207" s="137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140"/>
      <c r="AH207" s="140"/>
      <c r="AI207" s="141"/>
      <c r="AJ207" s="137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140"/>
      <c r="AY207" s="140"/>
      <c r="AZ207" s="141"/>
      <c r="BA207" s="137"/>
      <c r="BB207" s="29"/>
      <c r="BC207" s="29"/>
      <c r="BD207" s="29"/>
      <c r="BE207" s="29"/>
      <c r="BF207" s="29"/>
      <c r="BG207" s="29"/>
      <c r="BH207" s="29"/>
      <c r="BI207" s="29"/>
      <c r="BJ207" s="29"/>
      <c r="BK207" s="29"/>
      <c r="BL207" s="29"/>
      <c r="BM207" s="29"/>
      <c r="BN207" s="29"/>
      <c r="BO207" s="140"/>
      <c r="BP207" s="140"/>
      <c r="BQ207" s="141"/>
      <c r="BR207" s="137"/>
      <c r="BS207" s="29"/>
      <c r="BT207" s="29"/>
      <c r="BU207" s="29"/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140"/>
      <c r="CG207" s="140"/>
      <c r="CH207" s="141"/>
      <c r="CI207" s="137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140"/>
      <c r="CX207" s="140"/>
      <c r="CY207" s="141"/>
      <c r="CZ207" s="137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  <c r="DL207" s="29"/>
      <c r="DM207" s="29"/>
      <c r="DN207" s="140"/>
      <c r="DO207" s="140"/>
      <c r="DP207" s="141"/>
      <c r="DQ207" s="137"/>
      <c r="DR207" s="29"/>
      <c r="DS207" s="29"/>
      <c r="DT207" s="29"/>
      <c r="DU207" s="29"/>
      <c r="DV207" s="29"/>
      <c r="DW207" s="29"/>
      <c r="DX207" s="29"/>
      <c r="DY207" s="29"/>
      <c r="DZ207" s="29"/>
      <c r="EA207" s="29"/>
      <c r="EB207" s="29"/>
      <c r="EC207" s="29"/>
      <c r="ED207" s="29"/>
      <c r="EE207" s="140"/>
      <c r="EF207" s="140"/>
      <c r="EG207" s="141"/>
      <c r="EH207" s="137"/>
      <c r="EI207" s="29"/>
      <c r="EJ207" s="29"/>
      <c r="EK207" s="29"/>
      <c r="EL207" s="29"/>
      <c r="EM207" s="29"/>
      <c r="EN207" s="29"/>
      <c r="EO207" s="29"/>
      <c r="EP207" s="29"/>
      <c r="EQ207" s="29"/>
      <c r="ER207" s="29"/>
      <c r="ES207" s="29"/>
      <c r="ET207" s="29"/>
      <c r="EU207" s="29"/>
      <c r="EV207" s="140"/>
      <c r="EW207" s="140"/>
      <c r="EX207" s="144"/>
      <c r="EY207" s="137"/>
      <c r="EZ207" s="29"/>
      <c r="FA207" s="29"/>
      <c r="FB207" s="29"/>
      <c r="FC207" s="29"/>
      <c r="FD207" s="29"/>
      <c r="FE207" s="29"/>
      <c r="FF207" s="29"/>
      <c r="FG207" s="29"/>
      <c r="FH207" s="29"/>
      <c r="FI207" s="29"/>
      <c r="FJ207" s="29"/>
      <c r="FK207" s="29"/>
      <c r="FL207" s="29"/>
      <c r="FM207" s="140"/>
      <c r="FN207" s="140"/>
      <c r="FO207" s="141"/>
    </row>
    <row r="208" spans="1:171" x14ac:dyDescent="0.3">
      <c r="A208" s="137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140"/>
      <c r="P208" s="140"/>
      <c r="Q208" s="140"/>
      <c r="R208" s="141"/>
      <c r="S208" s="137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140"/>
      <c r="AH208" s="140"/>
      <c r="AI208" s="141"/>
      <c r="AJ208" s="137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140"/>
      <c r="AY208" s="140"/>
      <c r="AZ208" s="141"/>
      <c r="BA208" s="137"/>
      <c r="BB208" s="29"/>
      <c r="BC208" s="29"/>
      <c r="BD208" s="29"/>
      <c r="BE208" s="29"/>
      <c r="BF208" s="29"/>
      <c r="BG208" s="29"/>
      <c r="BH208" s="29"/>
      <c r="BI208" s="29"/>
      <c r="BJ208" s="29"/>
      <c r="BK208" s="29"/>
      <c r="BL208" s="29"/>
      <c r="BM208" s="29"/>
      <c r="BN208" s="29"/>
      <c r="BO208" s="140"/>
      <c r="BP208" s="140"/>
      <c r="BQ208" s="141"/>
      <c r="BR208" s="137"/>
      <c r="BS208" s="29"/>
      <c r="BT208" s="29"/>
      <c r="BU208" s="29"/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140"/>
      <c r="CG208" s="140"/>
      <c r="CH208" s="141"/>
      <c r="CI208" s="137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140"/>
      <c r="CX208" s="140"/>
      <c r="CY208" s="141"/>
      <c r="CZ208" s="137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  <c r="DL208" s="29"/>
      <c r="DM208" s="29"/>
      <c r="DN208" s="140"/>
      <c r="DO208" s="140"/>
      <c r="DP208" s="141"/>
      <c r="DQ208" s="137"/>
      <c r="DR208" s="29"/>
      <c r="DS208" s="29"/>
      <c r="DT208" s="29"/>
      <c r="DU208" s="29"/>
      <c r="DV208" s="29"/>
      <c r="DW208" s="29"/>
      <c r="DX208" s="29"/>
      <c r="DY208" s="29"/>
      <c r="DZ208" s="29"/>
      <c r="EA208" s="29"/>
      <c r="EB208" s="29"/>
      <c r="EC208" s="29"/>
      <c r="ED208" s="29"/>
      <c r="EE208" s="140"/>
      <c r="EF208" s="140"/>
      <c r="EG208" s="141"/>
      <c r="EH208" s="137"/>
      <c r="EI208" s="29"/>
      <c r="EJ208" s="29"/>
      <c r="EK208" s="29"/>
      <c r="EL208" s="29"/>
      <c r="EM208" s="29"/>
      <c r="EN208" s="29"/>
      <c r="EO208" s="29"/>
      <c r="EP208" s="29"/>
      <c r="EQ208" s="29"/>
      <c r="ER208" s="29"/>
      <c r="ES208" s="29"/>
      <c r="ET208" s="29"/>
      <c r="EU208" s="29"/>
      <c r="EV208" s="140"/>
      <c r="EW208" s="140"/>
      <c r="EX208" s="144"/>
      <c r="EY208" s="137"/>
      <c r="EZ208" s="29"/>
      <c r="FA208" s="29"/>
      <c r="FB208" s="29"/>
      <c r="FC208" s="29"/>
      <c r="FD208" s="29"/>
      <c r="FE208" s="29"/>
      <c r="FF208" s="29"/>
      <c r="FG208" s="29"/>
      <c r="FH208" s="29"/>
      <c r="FI208" s="29"/>
      <c r="FJ208" s="29"/>
      <c r="FK208" s="29"/>
      <c r="FL208" s="29"/>
      <c r="FM208" s="140"/>
      <c r="FN208" s="140"/>
      <c r="FO208" s="141"/>
    </row>
    <row r="209" spans="1:171" x14ac:dyDescent="0.3">
      <c r="A209" s="137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140"/>
      <c r="P209" s="140"/>
      <c r="Q209" s="140"/>
      <c r="R209" s="141"/>
      <c r="S209" s="137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140"/>
      <c r="AH209" s="140"/>
      <c r="AI209" s="141"/>
      <c r="AJ209" s="137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140"/>
      <c r="AY209" s="140"/>
      <c r="AZ209" s="141"/>
      <c r="BA209" s="137"/>
      <c r="BB209" s="29"/>
      <c r="BC209" s="29"/>
      <c r="BD209" s="29"/>
      <c r="BE209" s="29"/>
      <c r="BF209" s="29"/>
      <c r="BG209" s="29"/>
      <c r="BH209" s="29"/>
      <c r="BI209" s="29"/>
      <c r="BJ209" s="29"/>
      <c r="BK209" s="29"/>
      <c r="BL209" s="29"/>
      <c r="BM209" s="29"/>
      <c r="BN209" s="29"/>
      <c r="BO209" s="140"/>
      <c r="BP209" s="140"/>
      <c r="BQ209" s="141"/>
      <c r="BR209" s="137"/>
      <c r="BS209" s="29"/>
      <c r="BT209" s="29"/>
      <c r="BU209" s="29"/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140"/>
      <c r="CG209" s="140"/>
      <c r="CH209" s="141"/>
      <c r="CI209" s="137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140"/>
      <c r="CX209" s="140"/>
      <c r="CY209" s="141"/>
      <c r="CZ209" s="137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  <c r="DL209" s="29"/>
      <c r="DM209" s="29"/>
      <c r="DN209" s="140"/>
      <c r="DO209" s="140"/>
      <c r="DP209" s="141"/>
      <c r="DQ209" s="137"/>
      <c r="DR209" s="29"/>
      <c r="DS209" s="29"/>
      <c r="DT209" s="29"/>
      <c r="DU209" s="29"/>
      <c r="DV209" s="29"/>
      <c r="DW209" s="29"/>
      <c r="DX209" s="29"/>
      <c r="DY209" s="29"/>
      <c r="DZ209" s="29"/>
      <c r="EA209" s="29"/>
      <c r="EB209" s="29"/>
      <c r="EC209" s="29"/>
      <c r="ED209" s="29"/>
      <c r="EE209" s="140"/>
      <c r="EF209" s="140"/>
      <c r="EG209" s="141"/>
      <c r="EH209" s="137"/>
      <c r="EI209" s="29"/>
      <c r="EJ209" s="29"/>
      <c r="EK209" s="29"/>
      <c r="EL209" s="29"/>
      <c r="EM209" s="29"/>
      <c r="EN209" s="29"/>
      <c r="EO209" s="29"/>
      <c r="EP209" s="29"/>
      <c r="EQ209" s="29"/>
      <c r="ER209" s="29"/>
      <c r="ES209" s="29"/>
      <c r="ET209" s="29"/>
      <c r="EU209" s="29"/>
      <c r="EV209" s="140"/>
      <c r="EW209" s="140"/>
      <c r="EX209" s="144"/>
      <c r="EY209" s="137"/>
      <c r="EZ209" s="29"/>
      <c r="FA209" s="29"/>
      <c r="FB209" s="29"/>
      <c r="FC209" s="29"/>
      <c r="FD209" s="29"/>
      <c r="FE209" s="29"/>
      <c r="FF209" s="29"/>
      <c r="FG209" s="29"/>
      <c r="FH209" s="29"/>
      <c r="FI209" s="29"/>
      <c r="FJ209" s="29"/>
      <c r="FK209" s="29"/>
      <c r="FL209" s="29"/>
      <c r="FM209" s="140"/>
      <c r="FN209" s="140"/>
      <c r="FO209" s="141"/>
    </row>
    <row r="210" spans="1:171" x14ac:dyDescent="0.3">
      <c r="A210" s="137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140"/>
      <c r="P210" s="140"/>
      <c r="Q210" s="140"/>
      <c r="R210" s="141"/>
      <c r="S210" s="137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140"/>
      <c r="AH210" s="140"/>
      <c r="AI210" s="141"/>
      <c r="AJ210" s="137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140"/>
      <c r="AY210" s="140"/>
      <c r="AZ210" s="141"/>
      <c r="BA210" s="137"/>
      <c r="BB210" s="29"/>
      <c r="BC210" s="29"/>
      <c r="BD210" s="29"/>
      <c r="BE210" s="29"/>
      <c r="BF210" s="29"/>
      <c r="BG210" s="29"/>
      <c r="BH210" s="29"/>
      <c r="BI210" s="29"/>
      <c r="BJ210" s="29"/>
      <c r="BK210" s="29"/>
      <c r="BL210" s="29"/>
      <c r="BM210" s="29"/>
      <c r="BN210" s="29"/>
      <c r="BO210" s="140"/>
      <c r="BP210" s="140"/>
      <c r="BQ210" s="141"/>
      <c r="BR210" s="137"/>
      <c r="BS210" s="29"/>
      <c r="BT210" s="29"/>
      <c r="BU210" s="29"/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140"/>
      <c r="CG210" s="140"/>
      <c r="CH210" s="141"/>
      <c r="CI210" s="137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140"/>
      <c r="CX210" s="140"/>
      <c r="CY210" s="141"/>
      <c r="CZ210" s="137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  <c r="DL210" s="29"/>
      <c r="DM210" s="29"/>
      <c r="DN210" s="140"/>
      <c r="DO210" s="140"/>
      <c r="DP210" s="141"/>
      <c r="DQ210" s="137"/>
      <c r="DR210" s="29"/>
      <c r="DS210" s="29"/>
      <c r="DT210" s="29"/>
      <c r="DU210" s="29"/>
      <c r="DV210" s="29"/>
      <c r="DW210" s="29"/>
      <c r="DX210" s="29"/>
      <c r="DY210" s="29"/>
      <c r="DZ210" s="29"/>
      <c r="EA210" s="29"/>
      <c r="EB210" s="29"/>
      <c r="EC210" s="29"/>
      <c r="ED210" s="29"/>
      <c r="EE210" s="140"/>
      <c r="EF210" s="140"/>
      <c r="EG210" s="141"/>
      <c r="EH210" s="137"/>
      <c r="EI210" s="29"/>
      <c r="EJ210" s="29"/>
      <c r="EK210" s="29"/>
      <c r="EL210" s="29"/>
      <c r="EM210" s="29"/>
      <c r="EN210" s="29"/>
      <c r="EO210" s="29"/>
      <c r="EP210" s="29"/>
      <c r="EQ210" s="29"/>
      <c r="ER210" s="29"/>
      <c r="ES210" s="29"/>
      <c r="ET210" s="29"/>
      <c r="EU210" s="29"/>
      <c r="EV210" s="140"/>
      <c r="EW210" s="140"/>
      <c r="EX210" s="144"/>
      <c r="EY210" s="137"/>
      <c r="EZ210" s="29"/>
      <c r="FA210" s="29"/>
      <c r="FB210" s="29"/>
      <c r="FC210" s="29"/>
      <c r="FD210" s="29"/>
      <c r="FE210" s="29"/>
      <c r="FF210" s="29"/>
      <c r="FG210" s="29"/>
      <c r="FH210" s="29"/>
      <c r="FI210" s="29"/>
      <c r="FJ210" s="29"/>
      <c r="FK210" s="29"/>
      <c r="FL210" s="29"/>
      <c r="FM210" s="140"/>
      <c r="FN210" s="140"/>
      <c r="FO210" s="141"/>
    </row>
    <row r="211" spans="1:171" x14ac:dyDescent="0.3">
      <c r="A211" s="137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140"/>
      <c r="P211" s="140"/>
      <c r="Q211" s="140"/>
      <c r="R211" s="141"/>
      <c r="S211" s="137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140"/>
      <c r="AH211" s="140"/>
      <c r="AI211" s="141"/>
      <c r="AJ211" s="137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140"/>
      <c r="AY211" s="140"/>
      <c r="AZ211" s="141"/>
      <c r="BA211" s="137"/>
      <c r="BB211" s="29"/>
      <c r="BC211" s="29"/>
      <c r="BD211" s="29"/>
      <c r="BE211" s="29"/>
      <c r="BF211" s="29"/>
      <c r="BG211" s="29"/>
      <c r="BH211" s="29"/>
      <c r="BI211" s="29"/>
      <c r="BJ211" s="29"/>
      <c r="BK211" s="29"/>
      <c r="BL211" s="29"/>
      <c r="BM211" s="29"/>
      <c r="BN211" s="29"/>
      <c r="BO211" s="140"/>
      <c r="BP211" s="140"/>
      <c r="BQ211" s="141"/>
      <c r="BR211" s="137"/>
      <c r="BS211" s="29"/>
      <c r="BT211" s="29"/>
      <c r="BU211" s="29"/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140"/>
      <c r="CG211" s="140"/>
      <c r="CH211" s="141"/>
      <c r="CI211" s="137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140"/>
      <c r="CX211" s="140"/>
      <c r="CY211" s="141"/>
      <c r="CZ211" s="137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  <c r="DL211" s="29"/>
      <c r="DM211" s="29"/>
      <c r="DN211" s="140"/>
      <c r="DO211" s="140"/>
      <c r="DP211" s="141"/>
      <c r="DQ211" s="137"/>
      <c r="DR211" s="29"/>
      <c r="DS211" s="29"/>
      <c r="DT211" s="29"/>
      <c r="DU211" s="29"/>
      <c r="DV211" s="29"/>
      <c r="DW211" s="29"/>
      <c r="DX211" s="29"/>
      <c r="DY211" s="29"/>
      <c r="DZ211" s="29"/>
      <c r="EA211" s="29"/>
      <c r="EB211" s="29"/>
      <c r="EC211" s="29"/>
      <c r="ED211" s="29"/>
      <c r="EE211" s="140"/>
      <c r="EF211" s="140"/>
      <c r="EG211" s="141"/>
      <c r="EH211" s="137"/>
      <c r="EI211" s="29"/>
      <c r="EJ211" s="29"/>
      <c r="EK211" s="29"/>
      <c r="EL211" s="29"/>
      <c r="EM211" s="29"/>
      <c r="EN211" s="29"/>
      <c r="EO211" s="29"/>
      <c r="EP211" s="29"/>
      <c r="EQ211" s="29"/>
      <c r="ER211" s="29"/>
      <c r="ES211" s="29"/>
      <c r="ET211" s="29"/>
      <c r="EU211" s="29"/>
      <c r="EV211" s="140"/>
      <c r="EW211" s="140"/>
      <c r="EX211" s="144"/>
      <c r="EY211" s="137"/>
      <c r="EZ211" s="29"/>
      <c r="FA211" s="29"/>
      <c r="FB211" s="29"/>
      <c r="FC211" s="29"/>
      <c r="FD211" s="29"/>
      <c r="FE211" s="29"/>
      <c r="FF211" s="29"/>
      <c r="FG211" s="29"/>
      <c r="FH211" s="29"/>
      <c r="FI211" s="29"/>
      <c r="FJ211" s="29"/>
      <c r="FK211" s="29"/>
      <c r="FL211" s="29"/>
      <c r="FM211" s="140"/>
      <c r="FN211" s="140"/>
      <c r="FO211" s="141"/>
    </row>
    <row r="212" spans="1:171" x14ac:dyDescent="0.3">
      <c r="A212" s="137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140"/>
      <c r="P212" s="140"/>
      <c r="Q212" s="140"/>
      <c r="R212" s="141"/>
      <c r="S212" s="137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140"/>
      <c r="AH212" s="140"/>
      <c r="AI212" s="141"/>
      <c r="AJ212" s="137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140"/>
      <c r="AY212" s="140"/>
      <c r="AZ212" s="141"/>
      <c r="BA212" s="137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  <c r="BM212" s="29"/>
      <c r="BN212" s="29"/>
      <c r="BO212" s="140"/>
      <c r="BP212" s="140"/>
      <c r="BQ212" s="141"/>
      <c r="BR212" s="137"/>
      <c r="BS212" s="29"/>
      <c r="BT212" s="29"/>
      <c r="BU212" s="29"/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140"/>
      <c r="CG212" s="140"/>
      <c r="CH212" s="141"/>
      <c r="CI212" s="137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140"/>
      <c r="CX212" s="140"/>
      <c r="CY212" s="141"/>
      <c r="CZ212" s="137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  <c r="DL212" s="29"/>
      <c r="DM212" s="29"/>
      <c r="DN212" s="140"/>
      <c r="DO212" s="140"/>
      <c r="DP212" s="141"/>
      <c r="DQ212" s="137"/>
      <c r="DR212" s="29"/>
      <c r="DS212" s="29"/>
      <c r="DT212" s="29"/>
      <c r="DU212" s="29"/>
      <c r="DV212" s="29"/>
      <c r="DW212" s="29"/>
      <c r="DX212" s="29"/>
      <c r="DY212" s="29"/>
      <c r="DZ212" s="29"/>
      <c r="EA212" s="29"/>
      <c r="EB212" s="29"/>
      <c r="EC212" s="29"/>
      <c r="ED212" s="29"/>
      <c r="EE212" s="140"/>
      <c r="EF212" s="140"/>
      <c r="EG212" s="141"/>
      <c r="EH212" s="137"/>
      <c r="EI212" s="29"/>
      <c r="EJ212" s="29"/>
      <c r="EK212" s="29"/>
      <c r="EL212" s="29"/>
      <c r="EM212" s="29"/>
      <c r="EN212" s="29"/>
      <c r="EO212" s="29"/>
      <c r="EP212" s="29"/>
      <c r="EQ212" s="29"/>
      <c r="ER212" s="29"/>
      <c r="ES212" s="29"/>
      <c r="ET212" s="29"/>
      <c r="EU212" s="29"/>
      <c r="EV212" s="140"/>
      <c r="EW212" s="140"/>
      <c r="EX212" s="144"/>
      <c r="EY212" s="137"/>
      <c r="EZ212" s="29"/>
      <c r="FA212" s="29"/>
      <c r="FB212" s="29"/>
      <c r="FC212" s="29"/>
      <c r="FD212" s="29"/>
      <c r="FE212" s="29"/>
      <c r="FF212" s="29"/>
      <c r="FG212" s="29"/>
      <c r="FH212" s="29"/>
      <c r="FI212" s="29"/>
      <c r="FJ212" s="29"/>
      <c r="FK212" s="29"/>
      <c r="FL212" s="29"/>
      <c r="FM212" s="140"/>
      <c r="FN212" s="140"/>
      <c r="FO212" s="141"/>
    </row>
    <row r="213" spans="1:171" x14ac:dyDescent="0.3">
      <c r="A213" s="137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140"/>
      <c r="P213" s="140"/>
      <c r="Q213" s="140"/>
      <c r="R213" s="141"/>
      <c r="S213" s="137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140"/>
      <c r="AH213" s="140"/>
      <c r="AI213" s="141"/>
      <c r="AJ213" s="137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  <c r="AU213" s="29"/>
      <c r="AV213" s="29"/>
      <c r="AW213" s="29"/>
      <c r="AX213" s="140"/>
      <c r="AY213" s="140"/>
      <c r="AZ213" s="141"/>
      <c r="BA213" s="137"/>
      <c r="BB213" s="29"/>
      <c r="BC213" s="29"/>
      <c r="BD213" s="29"/>
      <c r="BE213" s="29"/>
      <c r="BF213" s="29"/>
      <c r="BG213" s="29"/>
      <c r="BH213" s="29"/>
      <c r="BI213" s="29"/>
      <c r="BJ213" s="29"/>
      <c r="BK213" s="29"/>
      <c r="BL213" s="29"/>
      <c r="BM213" s="29"/>
      <c r="BN213" s="29"/>
      <c r="BO213" s="140"/>
      <c r="BP213" s="140"/>
      <c r="BQ213" s="141"/>
      <c r="BR213" s="137"/>
      <c r="BS213" s="29"/>
      <c r="BT213" s="29"/>
      <c r="BU213" s="29"/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140"/>
      <c r="CG213" s="140"/>
      <c r="CH213" s="141"/>
      <c r="CI213" s="137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140"/>
      <c r="CX213" s="140"/>
      <c r="CY213" s="141"/>
      <c r="CZ213" s="137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  <c r="DL213" s="29"/>
      <c r="DM213" s="29"/>
      <c r="DN213" s="140"/>
      <c r="DO213" s="140"/>
      <c r="DP213" s="141"/>
      <c r="DQ213" s="137"/>
      <c r="DR213" s="29"/>
      <c r="DS213" s="29"/>
      <c r="DT213" s="29"/>
      <c r="DU213" s="29"/>
      <c r="DV213" s="29"/>
      <c r="DW213" s="29"/>
      <c r="DX213" s="29"/>
      <c r="DY213" s="29"/>
      <c r="DZ213" s="29"/>
      <c r="EA213" s="29"/>
      <c r="EB213" s="29"/>
      <c r="EC213" s="29"/>
      <c r="ED213" s="29"/>
      <c r="EE213" s="140"/>
      <c r="EF213" s="140"/>
      <c r="EG213" s="141"/>
      <c r="EH213" s="137"/>
      <c r="EI213" s="29"/>
      <c r="EJ213" s="29"/>
      <c r="EK213" s="29"/>
      <c r="EL213" s="29"/>
      <c r="EM213" s="29"/>
      <c r="EN213" s="29"/>
      <c r="EO213" s="29"/>
      <c r="EP213" s="29"/>
      <c r="EQ213" s="29"/>
      <c r="ER213" s="29"/>
      <c r="ES213" s="29"/>
      <c r="ET213" s="29"/>
      <c r="EU213" s="29"/>
      <c r="EV213" s="140"/>
      <c r="EW213" s="140"/>
      <c r="EX213" s="144"/>
      <c r="EY213" s="137"/>
      <c r="EZ213" s="29"/>
      <c r="FA213" s="29"/>
      <c r="FB213" s="29"/>
      <c r="FC213" s="29"/>
      <c r="FD213" s="29"/>
      <c r="FE213" s="29"/>
      <c r="FF213" s="29"/>
      <c r="FG213" s="29"/>
      <c r="FH213" s="29"/>
      <c r="FI213" s="29"/>
      <c r="FJ213" s="29"/>
      <c r="FK213" s="29"/>
      <c r="FL213" s="29"/>
      <c r="FM213" s="140"/>
      <c r="FN213" s="140"/>
      <c r="FO213" s="141"/>
    </row>
    <row r="214" spans="1:171" x14ac:dyDescent="0.3">
      <c r="A214" s="137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140"/>
      <c r="P214" s="140"/>
      <c r="Q214" s="140"/>
      <c r="R214" s="141"/>
      <c r="S214" s="137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140"/>
      <c r="AH214" s="140"/>
      <c r="AI214" s="141"/>
      <c r="AJ214" s="137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  <c r="AU214" s="29"/>
      <c r="AV214" s="29"/>
      <c r="AW214" s="29"/>
      <c r="AX214" s="140"/>
      <c r="AY214" s="140"/>
      <c r="AZ214" s="141"/>
      <c r="BA214" s="137"/>
      <c r="BB214" s="29"/>
      <c r="BC214" s="29"/>
      <c r="BD214" s="29"/>
      <c r="BE214" s="29"/>
      <c r="BF214" s="29"/>
      <c r="BG214" s="29"/>
      <c r="BH214" s="29"/>
      <c r="BI214" s="29"/>
      <c r="BJ214" s="29"/>
      <c r="BK214" s="29"/>
      <c r="BL214" s="29"/>
      <c r="BM214" s="29"/>
      <c r="BN214" s="29"/>
      <c r="BO214" s="140"/>
      <c r="BP214" s="140"/>
      <c r="BQ214" s="141"/>
      <c r="BR214" s="137"/>
      <c r="BS214" s="29"/>
      <c r="BT214" s="29"/>
      <c r="BU214" s="29"/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140"/>
      <c r="CG214" s="140"/>
      <c r="CH214" s="141"/>
      <c r="CI214" s="137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140"/>
      <c r="CX214" s="140"/>
      <c r="CY214" s="141"/>
      <c r="CZ214" s="137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  <c r="DL214" s="29"/>
      <c r="DM214" s="29"/>
      <c r="DN214" s="140"/>
      <c r="DO214" s="140"/>
      <c r="DP214" s="141"/>
      <c r="DQ214" s="137"/>
      <c r="DR214" s="29"/>
      <c r="DS214" s="29"/>
      <c r="DT214" s="29"/>
      <c r="DU214" s="29"/>
      <c r="DV214" s="29"/>
      <c r="DW214" s="29"/>
      <c r="DX214" s="29"/>
      <c r="DY214" s="29"/>
      <c r="DZ214" s="29"/>
      <c r="EA214" s="29"/>
      <c r="EB214" s="29"/>
      <c r="EC214" s="29"/>
      <c r="ED214" s="29"/>
      <c r="EE214" s="140"/>
      <c r="EF214" s="140"/>
      <c r="EG214" s="141"/>
      <c r="EH214" s="137"/>
      <c r="EI214" s="29"/>
      <c r="EJ214" s="29"/>
      <c r="EK214" s="29"/>
      <c r="EL214" s="29"/>
      <c r="EM214" s="29"/>
      <c r="EN214" s="29"/>
      <c r="EO214" s="29"/>
      <c r="EP214" s="29"/>
      <c r="EQ214" s="29"/>
      <c r="ER214" s="29"/>
      <c r="ES214" s="29"/>
      <c r="ET214" s="29"/>
      <c r="EU214" s="29"/>
      <c r="EV214" s="140"/>
      <c r="EW214" s="140"/>
      <c r="EX214" s="144"/>
      <c r="EY214" s="137"/>
      <c r="EZ214" s="29"/>
      <c r="FA214" s="29"/>
      <c r="FB214" s="29"/>
      <c r="FC214" s="29"/>
      <c r="FD214" s="29"/>
      <c r="FE214" s="29"/>
      <c r="FF214" s="29"/>
      <c r="FG214" s="29"/>
      <c r="FH214" s="29"/>
      <c r="FI214" s="29"/>
      <c r="FJ214" s="29"/>
      <c r="FK214" s="29"/>
      <c r="FL214" s="29"/>
      <c r="FM214" s="140"/>
      <c r="FN214" s="140"/>
      <c r="FO214" s="141"/>
    </row>
    <row r="215" spans="1:171" x14ac:dyDescent="0.3">
      <c r="A215" s="137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140"/>
      <c r="P215" s="140"/>
      <c r="Q215" s="140"/>
      <c r="R215" s="141"/>
      <c r="S215" s="137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140"/>
      <c r="AH215" s="140"/>
      <c r="AI215" s="141"/>
      <c r="AJ215" s="137"/>
      <c r="AK215" s="29"/>
      <c r="AL215" s="29"/>
      <c r="AM215" s="29"/>
      <c r="AN215" s="29"/>
      <c r="AO215" s="29"/>
      <c r="AP215" s="29"/>
      <c r="AQ215" s="29"/>
      <c r="AR215" s="29"/>
      <c r="AS215" s="29"/>
      <c r="AT215" s="29"/>
      <c r="AU215" s="29"/>
      <c r="AV215" s="29"/>
      <c r="AW215" s="29"/>
      <c r="AX215" s="140"/>
      <c r="AY215" s="140"/>
      <c r="AZ215" s="141"/>
      <c r="BA215" s="137"/>
      <c r="BB215" s="29"/>
      <c r="BC215" s="29"/>
      <c r="BD215" s="29"/>
      <c r="BE215" s="29"/>
      <c r="BF215" s="29"/>
      <c r="BG215" s="29"/>
      <c r="BH215" s="29"/>
      <c r="BI215" s="29"/>
      <c r="BJ215" s="29"/>
      <c r="BK215" s="29"/>
      <c r="BL215" s="29"/>
      <c r="BM215" s="29"/>
      <c r="BN215" s="29"/>
      <c r="BO215" s="140"/>
      <c r="BP215" s="140"/>
      <c r="BQ215" s="141"/>
      <c r="BR215" s="137"/>
      <c r="BS215" s="29"/>
      <c r="BT215" s="29"/>
      <c r="BU215" s="29"/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140"/>
      <c r="CG215" s="140"/>
      <c r="CH215" s="141"/>
      <c r="CI215" s="137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140"/>
      <c r="CX215" s="140"/>
      <c r="CY215" s="141"/>
      <c r="CZ215" s="137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  <c r="DL215" s="29"/>
      <c r="DM215" s="29"/>
      <c r="DN215" s="140"/>
      <c r="DO215" s="140"/>
      <c r="DP215" s="141"/>
      <c r="DQ215" s="137"/>
      <c r="DR215" s="29"/>
      <c r="DS215" s="29"/>
      <c r="DT215" s="29"/>
      <c r="DU215" s="29"/>
      <c r="DV215" s="29"/>
      <c r="DW215" s="29"/>
      <c r="DX215" s="29"/>
      <c r="DY215" s="29"/>
      <c r="DZ215" s="29"/>
      <c r="EA215" s="29"/>
      <c r="EB215" s="29"/>
      <c r="EC215" s="29"/>
      <c r="ED215" s="29"/>
      <c r="EE215" s="140"/>
      <c r="EF215" s="140"/>
      <c r="EG215" s="141"/>
      <c r="EH215" s="137"/>
      <c r="EI215" s="29"/>
      <c r="EJ215" s="29"/>
      <c r="EK215" s="29"/>
      <c r="EL215" s="29"/>
      <c r="EM215" s="29"/>
      <c r="EN215" s="29"/>
      <c r="EO215" s="29"/>
      <c r="EP215" s="29"/>
      <c r="EQ215" s="29"/>
      <c r="ER215" s="29"/>
      <c r="ES215" s="29"/>
      <c r="ET215" s="29"/>
      <c r="EU215" s="29"/>
      <c r="EV215" s="140"/>
      <c r="EW215" s="140"/>
      <c r="EX215" s="144"/>
      <c r="EY215" s="137"/>
      <c r="EZ215" s="29"/>
      <c r="FA215" s="29"/>
      <c r="FB215" s="29"/>
      <c r="FC215" s="29"/>
      <c r="FD215" s="29"/>
      <c r="FE215" s="29"/>
      <c r="FF215" s="29"/>
      <c r="FG215" s="29"/>
      <c r="FH215" s="29"/>
      <c r="FI215" s="29"/>
      <c r="FJ215" s="29"/>
      <c r="FK215" s="29"/>
      <c r="FL215" s="29"/>
      <c r="FM215" s="140"/>
      <c r="FN215" s="140"/>
      <c r="FO215" s="141"/>
    </row>
    <row r="216" spans="1:171" x14ac:dyDescent="0.3">
      <c r="A216" s="137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140"/>
      <c r="P216" s="140"/>
      <c r="Q216" s="140"/>
      <c r="R216" s="141"/>
      <c r="S216" s="137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140"/>
      <c r="AH216" s="140"/>
      <c r="AI216" s="141"/>
      <c r="AJ216" s="137"/>
      <c r="AK216" s="29"/>
      <c r="AL216" s="29"/>
      <c r="AM216" s="29"/>
      <c r="AN216" s="29"/>
      <c r="AO216" s="29"/>
      <c r="AP216" s="29"/>
      <c r="AQ216" s="29"/>
      <c r="AR216" s="29"/>
      <c r="AS216" s="29"/>
      <c r="AT216" s="29"/>
      <c r="AU216" s="29"/>
      <c r="AV216" s="29"/>
      <c r="AW216" s="29"/>
      <c r="AX216" s="140"/>
      <c r="AY216" s="140"/>
      <c r="AZ216" s="141"/>
      <c r="BA216" s="137"/>
      <c r="BB216" s="29"/>
      <c r="BC216" s="29"/>
      <c r="BD216" s="29"/>
      <c r="BE216" s="29"/>
      <c r="BF216" s="29"/>
      <c r="BG216" s="29"/>
      <c r="BH216" s="29"/>
      <c r="BI216" s="29"/>
      <c r="BJ216" s="29"/>
      <c r="BK216" s="29"/>
      <c r="BL216" s="29"/>
      <c r="BM216" s="29"/>
      <c r="BN216" s="29"/>
      <c r="BO216" s="140"/>
      <c r="BP216" s="140"/>
      <c r="BQ216" s="141"/>
      <c r="BR216" s="137"/>
      <c r="BS216" s="29"/>
      <c r="BT216" s="29"/>
      <c r="BU216" s="29"/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140"/>
      <c r="CG216" s="140"/>
      <c r="CH216" s="141"/>
      <c r="CI216" s="137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140"/>
      <c r="CX216" s="140"/>
      <c r="CY216" s="141"/>
      <c r="CZ216" s="137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  <c r="DL216" s="29"/>
      <c r="DM216" s="29"/>
      <c r="DN216" s="140"/>
      <c r="DO216" s="140"/>
      <c r="DP216" s="141"/>
      <c r="DQ216" s="137"/>
      <c r="DR216" s="29"/>
      <c r="DS216" s="29"/>
      <c r="DT216" s="29"/>
      <c r="DU216" s="29"/>
      <c r="DV216" s="29"/>
      <c r="DW216" s="29"/>
      <c r="DX216" s="29"/>
      <c r="DY216" s="29"/>
      <c r="DZ216" s="29"/>
      <c r="EA216" s="29"/>
      <c r="EB216" s="29"/>
      <c r="EC216" s="29"/>
      <c r="ED216" s="29"/>
      <c r="EE216" s="140"/>
      <c r="EF216" s="140"/>
      <c r="EG216" s="141"/>
      <c r="EH216" s="137"/>
      <c r="EI216" s="29"/>
      <c r="EJ216" s="29"/>
      <c r="EK216" s="29"/>
      <c r="EL216" s="29"/>
      <c r="EM216" s="29"/>
      <c r="EN216" s="29"/>
      <c r="EO216" s="29"/>
      <c r="EP216" s="29"/>
      <c r="EQ216" s="29"/>
      <c r="ER216" s="29"/>
      <c r="ES216" s="29"/>
      <c r="ET216" s="29"/>
      <c r="EU216" s="29"/>
      <c r="EV216" s="140"/>
      <c r="EW216" s="140"/>
      <c r="EX216" s="144"/>
      <c r="EY216" s="137"/>
      <c r="EZ216" s="29"/>
      <c r="FA216" s="29"/>
      <c r="FB216" s="29"/>
      <c r="FC216" s="29"/>
      <c r="FD216" s="29"/>
      <c r="FE216" s="29"/>
      <c r="FF216" s="29"/>
      <c r="FG216" s="29"/>
      <c r="FH216" s="29"/>
      <c r="FI216" s="29"/>
      <c r="FJ216" s="29"/>
      <c r="FK216" s="29"/>
      <c r="FL216" s="29"/>
      <c r="FM216" s="140"/>
      <c r="FN216" s="140"/>
      <c r="FO216" s="141"/>
    </row>
    <row r="217" spans="1:171" x14ac:dyDescent="0.3">
      <c r="A217" s="137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140"/>
      <c r="P217" s="140"/>
      <c r="Q217" s="140"/>
      <c r="R217" s="141"/>
      <c r="S217" s="137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140"/>
      <c r="AH217" s="140"/>
      <c r="AI217" s="141"/>
      <c r="AJ217" s="137"/>
      <c r="AK217" s="29"/>
      <c r="AL217" s="29"/>
      <c r="AM217" s="29"/>
      <c r="AN217" s="29"/>
      <c r="AO217" s="29"/>
      <c r="AP217" s="29"/>
      <c r="AQ217" s="29"/>
      <c r="AR217" s="29"/>
      <c r="AS217" s="29"/>
      <c r="AT217" s="29"/>
      <c r="AU217" s="29"/>
      <c r="AV217" s="29"/>
      <c r="AW217" s="29"/>
      <c r="AX217" s="140"/>
      <c r="AY217" s="140"/>
      <c r="AZ217" s="141"/>
      <c r="BA217" s="137"/>
      <c r="BB217" s="29"/>
      <c r="BC217" s="29"/>
      <c r="BD217" s="29"/>
      <c r="BE217" s="29"/>
      <c r="BF217" s="29"/>
      <c r="BG217" s="29"/>
      <c r="BH217" s="29"/>
      <c r="BI217" s="29"/>
      <c r="BJ217" s="29"/>
      <c r="BK217" s="29"/>
      <c r="BL217" s="29"/>
      <c r="BM217" s="29"/>
      <c r="BN217" s="29"/>
      <c r="BO217" s="140"/>
      <c r="BP217" s="140"/>
      <c r="BQ217" s="141"/>
      <c r="BR217" s="137"/>
      <c r="BS217" s="29"/>
      <c r="BT217" s="29"/>
      <c r="BU217" s="29"/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140"/>
      <c r="CG217" s="140"/>
      <c r="CH217" s="141"/>
      <c r="CI217" s="137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140"/>
      <c r="CX217" s="140"/>
      <c r="CY217" s="141"/>
      <c r="CZ217" s="137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  <c r="DL217" s="29"/>
      <c r="DM217" s="29"/>
      <c r="DN217" s="140"/>
      <c r="DO217" s="140"/>
      <c r="DP217" s="141"/>
      <c r="DQ217" s="137"/>
      <c r="DR217" s="29"/>
      <c r="DS217" s="29"/>
      <c r="DT217" s="29"/>
      <c r="DU217" s="29"/>
      <c r="DV217" s="29"/>
      <c r="DW217" s="29"/>
      <c r="DX217" s="29"/>
      <c r="DY217" s="29"/>
      <c r="DZ217" s="29"/>
      <c r="EA217" s="29"/>
      <c r="EB217" s="29"/>
      <c r="EC217" s="29"/>
      <c r="ED217" s="29"/>
      <c r="EE217" s="140"/>
      <c r="EF217" s="140"/>
      <c r="EG217" s="141"/>
      <c r="EH217" s="137"/>
      <c r="EI217" s="29"/>
      <c r="EJ217" s="29"/>
      <c r="EK217" s="29"/>
      <c r="EL217" s="29"/>
      <c r="EM217" s="29"/>
      <c r="EN217" s="29"/>
      <c r="EO217" s="29"/>
      <c r="EP217" s="29"/>
      <c r="EQ217" s="29"/>
      <c r="ER217" s="29"/>
      <c r="ES217" s="29"/>
      <c r="ET217" s="29"/>
      <c r="EU217" s="29"/>
      <c r="EV217" s="140"/>
      <c r="EW217" s="140"/>
      <c r="EX217" s="144"/>
      <c r="EY217" s="137"/>
      <c r="EZ217" s="29"/>
      <c r="FA217" s="29"/>
      <c r="FB217" s="29"/>
      <c r="FC217" s="29"/>
      <c r="FD217" s="29"/>
      <c r="FE217" s="29"/>
      <c r="FF217" s="29"/>
      <c r="FG217" s="29"/>
      <c r="FH217" s="29"/>
      <c r="FI217" s="29"/>
      <c r="FJ217" s="29"/>
      <c r="FK217" s="29"/>
      <c r="FL217" s="29"/>
      <c r="FM217" s="140"/>
      <c r="FN217" s="140"/>
      <c r="FO217" s="141"/>
    </row>
    <row r="218" spans="1:171" x14ac:dyDescent="0.3">
      <c r="A218" s="137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140"/>
      <c r="P218" s="140"/>
      <c r="Q218" s="140"/>
      <c r="R218" s="141"/>
      <c r="S218" s="137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140"/>
      <c r="AH218" s="140"/>
      <c r="AI218" s="141"/>
      <c r="AJ218" s="137"/>
      <c r="AK218" s="29"/>
      <c r="AL218" s="29"/>
      <c r="AM218" s="29"/>
      <c r="AN218" s="29"/>
      <c r="AO218" s="29"/>
      <c r="AP218" s="29"/>
      <c r="AQ218" s="29"/>
      <c r="AR218" s="29"/>
      <c r="AS218" s="29"/>
      <c r="AT218" s="29"/>
      <c r="AU218" s="29"/>
      <c r="AV218" s="29"/>
      <c r="AW218" s="29"/>
      <c r="AX218" s="140"/>
      <c r="AY218" s="140"/>
      <c r="AZ218" s="141"/>
      <c r="BA218" s="137"/>
      <c r="BB218" s="29"/>
      <c r="BC218" s="29"/>
      <c r="BD218" s="29"/>
      <c r="BE218" s="29"/>
      <c r="BF218" s="29"/>
      <c r="BG218" s="29"/>
      <c r="BH218" s="29"/>
      <c r="BI218" s="29"/>
      <c r="BJ218" s="29"/>
      <c r="BK218" s="29"/>
      <c r="BL218" s="29"/>
      <c r="BM218" s="29"/>
      <c r="BN218" s="29"/>
      <c r="BO218" s="140"/>
      <c r="BP218" s="140"/>
      <c r="BQ218" s="141"/>
      <c r="BR218" s="137"/>
      <c r="BS218" s="29"/>
      <c r="BT218" s="29"/>
      <c r="BU218" s="29"/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140"/>
      <c r="CG218" s="140"/>
      <c r="CH218" s="141"/>
      <c r="CI218" s="137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140"/>
      <c r="CX218" s="140"/>
      <c r="CY218" s="141"/>
      <c r="CZ218" s="137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  <c r="DL218" s="29"/>
      <c r="DM218" s="29"/>
      <c r="DN218" s="140"/>
      <c r="DO218" s="140"/>
      <c r="DP218" s="141"/>
      <c r="DQ218" s="137"/>
      <c r="DR218" s="29"/>
      <c r="DS218" s="29"/>
      <c r="DT218" s="29"/>
      <c r="DU218" s="29"/>
      <c r="DV218" s="29"/>
      <c r="DW218" s="29"/>
      <c r="DX218" s="29"/>
      <c r="DY218" s="29"/>
      <c r="DZ218" s="29"/>
      <c r="EA218" s="29"/>
      <c r="EB218" s="29"/>
      <c r="EC218" s="29"/>
      <c r="ED218" s="29"/>
      <c r="EE218" s="140"/>
      <c r="EF218" s="140"/>
      <c r="EG218" s="141"/>
      <c r="EH218" s="137"/>
      <c r="EI218" s="29"/>
      <c r="EJ218" s="29"/>
      <c r="EK218" s="29"/>
      <c r="EL218" s="29"/>
      <c r="EM218" s="29"/>
      <c r="EN218" s="29"/>
      <c r="EO218" s="29"/>
      <c r="EP218" s="29"/>
      <c r="EQ218" s="29"/>
      <c r="ER218" s="29"/>
      <c r="ES218" s="29"/>
      <c r="ET218" s="29"/>
      <c r="EU218" s="29"/>
      <c r="EV218" s="140"/>
      <c r="EW218" s="140"/>
      <c r="EX218" s="144"/>
      <c r="EY218" s="137"/>
      <c r="EZ218" s="29"/>
      <c r="FA218" s="29"/>
      <c r="FB218" s="29"/>
      <c r="FC218" s="29"/>
      <c r="FD218" s="29"/>
      <c r="FE218" s="29"/>
      <c r="FF218" s="29"/>
      <c r="FG218" s="29"/>
      <c r="FH218" s="29"/>
      <c r="FI218" s="29"/>
      <c r="FJ218" s="29"/>
      <c r="FK218" s="29"/>
      <c r="FL218" s="29"/>
      <c r="FM218" s="140"/>
      <c r="FN218" s="140"/>
      <c r="FO218" s="141"/>
    </row>
    <row r="219" spans="1:171" x14ac:dyDescent="0.3">
      <c r="A219" s="137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140"/>
      <c r="P219" s="140"/>
      <c r="Q219" s="140"/>
      <c r="R219" s="141"/>
      <c r="S219" s="137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140"/>
      <c r="AH219" s="140"/>
      <c r="AI219" s="141"/>
      <c r="AJ219" s="137"/>
      <c r="AK219" s="29"/>
      <c r="AL219" s="29"/>
      <c r="AM219" s="29"/>
      <c r="AN219" s="29"/>
      <c r="AO219" s="29"/>
      <c r="AP219" s="29"/>
      <c r="AQ219" s="29"/>
      <c r="AR219" s="29"/>
      <c r="AS219" s="29"/>
      <c r="AT219" s="29"/>
      <c r="AU219" s="29"/>
      <c r="AV219" s="29"/>
      <c r="AW219" s="29"/>
      <c r="AX219" s="140"/>
      <c r="AY219" s="140"/>
      <c r="AZ219" s="141"/>
      <c r="BA219" s="137"/>
      <c r="BB219" s="29"/>
      <c r="BC219" s="29"/>
      <c r="BD219" s="29"/>
      <c r="BE219" s="29"/>
      <c r="BF219" s="29"/>
      <c r="BG219" s="29"/>
      <c r="BH219" s="29"/>
      <c r="BI219" s="29"/>
      <c r="BJ219" s="29"/>
      <c r="BK219" s="29"/>
      <c r="BL219" s="29"/>
      <c r="BM219" s="29"/>
      <c r="BN219" s="29"/>
      <c r="BO219" s="140"/>
      <c r="BP219" s="140"/>
      <c r="BQ219" s="141"/>
      <c r="BR219" s="137"/>
      <c r="BS219" s="29"/>
      <c r="BT219" s="29"/>
      <c r="BU219" s="29"/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140"/>
      <c r="CG219" s="140"/>
      <c r="CH219" s="141"/>
      <c r="CI219" s="137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140"/>
      <c r="CX219" s="140"/>
      <c r="CY219" s="141"/>
      <c r="CZ219" s="137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  <c r="DL219" s="29"/>
      <c r="DM219" s="29"/>
      <c r="DN219" s="140"/>
      <c r="DO219" s="140"/>
      <c r="DP219" s="141"/>
      <c r="DQ219" s="137"/>
      <c r="DR219" s="29"/>
      <c r="DS219" s="29"/>
      <c r="DT219" s="29"/>
      <c r="DU219" s="29"/>
      <c r="DV219" s="29"/>
      <c r="DW219" s="29"/>
      <c r="DX219" s="29"/>
      <c r="DY219" s="29"/>
      <c r="DZ219" s="29"/>
      <c r="EA219" s="29"/>
      <c r="EB219" s="29"/>
      <c r="EC219" s="29"/>
      <c r="ED219" s="29"/>
      <c r="EE219" s="140"/>
      <c r="EF219" s="140"/>
      <c r="EG219" s="141"/>
      <c r="EH219" s="137"/>
      <c r="EI219" s="29"/>
      <c r="EJ219" s="29"/>
      <c r="EK219" s="29"/>
      <c r="EL219" s="29"/>
      <c r="EM219" s="29"/>
      <c r="EN219" s="29"/>
      <c r="EO219" s="29"/>
      <c r="EP219" s="29"/>
      <c r="EQ219" s="29"/>
      <c r="ER219" s="29"/>
      <c r="ES219" s="29"/>
      <c r="ET219" s="29"/>
      <c r="EU219" s="29"/>
      <c r="EV219" s="140"/>
      <c r="EW219" s="140"/>
      <c r="EX219" s="144"/>
      <c r="EY219" s="137"/>
      <c r="EZ219" s="29"/>
      <c r="FA219" s="29"/>
      <c r="FB219" s="29"/>
      <c r="FC219" s="29"/>
      <c r="FD219" s="29"/>
      <c r="FE219" s="29"/>
      <c r="FF219" s="29"/>
      <c r="FG219" s="29"/>
      <c r="FH219" s="29"/>
      <c r="FI219" s="29"/>
      <c r="FJ219" s="29"/>
      <c r="FK219" s="29"/>
      <c r="FL219" s="29"/>
      <c r="FM219" s="140"/>
      <c r="FN219" s="140"/>
      <c r="FO219" s="141"/>
    </row>
    <row r="220" spans="1:171" x14ac:dyDescent="0.3">
      <c r="A220" s="137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140"/>
      <c r="P220" s="140"/>
      <c r="Q220" s="140"/>
      <c r="R220" s="141"/>
      <c r="S220" s="137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140"/>
      <c r="AH220" s="140"/>
      <c r="AI220" s="141"/>
      <c r="AJ220" s="137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  <c r="AU220" s="29"/>
      <c r="AV220" s="29"/>
      <c r="AW220" s="29"/>
      <c r="AX220" s="140"/>
      <c r="AY220" s="140"/>
      <c r="AZ220" s="141"/>
      <c r="BA220" s="137"/>
      <c r="BB220" s="29"/>
      <c r="BC220" s="29"/>
      <c r="BD220" s="29"/>
      <c r="BE220" s="29"/>
      <c r="BF220" s="29"/>
      <c r="BG220" s="29"/>
      <c r="BH220" s="29"/>
      <c r="BI220" s="29"/>
      <c r="BJ220" s="29"/>
      <c r="BK220" s="29"/>
      <c r="BL220" s="29"/>
      <c r="BM220" s="29"/>
      <c r="BN220" s="29"/>
      <c r="BO220" s="140"/>
      <c r="BP220" s="140"/>
      <c r="BQ220" s="141"/>
      <c r="BR220" s="137"/>
      <c r="BS220" s="29"/>
      <c r="BT220" s="29"/>
      <c r="BU220" s="29"/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140"/>
      <c r="CG220" s="140"/>
      <c r="CH220" s="141"/>
      <c r="CI220" s="137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140"/>
      <c r="CX220" s="140"/>
      <c r="CY220" s="141"/>
      <c r="CZ220" s="137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  <c r="DL220" s="29"/>
      <c r="DM220" s="29"/>
      <c r="DN220" s="140"/>
      <c r="DO220" s="140"/>
      <c r="DP220" s="141"/>
      <c r="DQ220" s="137"/>
      <c r="DR220" s="29"/>
      <c r="DS220" s="29"/>
      <c r="DT220" s="29"/>
      <c r="DU220" s="29"/>
      <c r="DV220" s="29"/>
      <c r="DW220" s="29"/>
      <c r="DX220" s="29"/>
      <c r="DY220" s="29"/>
      <c r="DZ220" s="29"/>
      <c r="EA220" s="29"/>
      <c r="EB220" s="29"/>
      <c r="EC220" s="29"/>
      <c r="ED220" s="29"/>
      <c r="EE220" s="140"/>
      <c r="EF220" s="140"/>
      <c r="EG220" s="141"/>
      <c r="EH220" s="137"/>
      <c r="EI220" s="29"/>
      <c r="EJ220" s="29"/>
      <c r="EK220" s="29"/>
      <c r="EL220" s="29"/>
      <c r="EM220" s="29"/>
      <c r="EN220" s="29"/>
      <c r="EO220" s="29"/>
      <c r="EP220" s="29"/>
      <c r="EQ220" s="29"/>
      <c r="ER220" s="29"/>
      <c r="ES220" s="29"/>
      <c r="ET220" s="29"/>
      <c r="EU220" s="29"/>
      <c r="EV220" s="140"/>
      <c r="EW220" s="140"/>
      <c r="EX220" s="144"/>
      <c r="EY220" s="137"/>
      <c r="EZ220" s="29"/>
      <c r="FA220" s="29"/>
      <c r="FB220" s="29"/>
      <c r="FC220" s="29"/>
      <c r="FD220" s="29"/>
      <c r="FE220" s="29"/>
      <c r="FF220" s="29"/>
      <c r="FG220" s="29"/>
      <c r="FH220" s="29"/>
      <c r="FI220" s="29"/>
      <c r="FJ220" s="29"/>
      <c r="FK220" s="29"/>
      <c r="FL220" s="29"/>
      <c r="FM220" s="140"/>
      <c r="FN220" s="140"/>
      <c r="FO220" s="141"/>
    </row>
    <row r="221" spans="1:171" x14ac:dyDescent="0.3">
      <c r="A221" s="137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140"/>
      <c r="P221" s="140"/>
      <c r="Q221" s="140"/>
      <c r="R221" s="141"/>
      <c r="S221" s="137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140"/>
      <c r="AH221" s="140"/>
      <c r="AI221" s="141"/>
      <c r="AJ221" s="137"/>
      <c r="AK221" s="29"/>
      <c r="AL221" s="29"/>
      <c r="AM221" s="29"/>
      <c r="AN221" s="29"/>
      <c r="AO221" s="29"/>
      <c r="AP221" s="29"/>
      <c r="AQ221" s="29"/>
      <c r="AR221" s="29"/>
      <c r="AS221" s="29"/>
      <c r="AT221" s="29"/>
      <c r="AU221" s="29"/>
      <c r="AV221" s="29"/>
      <c r="AW221" s="29"/>
      <c r="AX221" s="140"/>
      <c r="AY221" s="140"/>
      <c r="AZ221" s="141"/>
      <c r="BA221" s="137"/>
      <c r="BB221" s="29"/>
      <c r="BC221" s="29"/>
      <c r="BD221" s="29"/>
      <c r="BE221" s="29"/>
      <c r="BF221" s="29"/>
      <c r="BG221" s="29"/>
      <c r="BH221" s="29"/>
      <c r="BI221" s="29"/>
      <c r="BJ221" s="29"/>
      <c r="BK221" s="29"/>
      <c r="BL221" s="29"/>
      <c r="BM221" s="29"/>
      <c r="BN221" s="29"/>
      <c r="BO221" s="140"/>
      <c r="BP221" s="140"/>
      <c r="BQ221" s="141"/>
      <c r="BR221" s="137"/>
      <c r="BS221" s="29"/>
      <c r="BT221" s="29"/>
      <c r="BU221" s="29"/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140"/>
      <c r="CG221" s="140"/>
      <c r="CH221" s="141"/>
      <c r="CI221" s="137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140"/>
      <c r="CX221" s="140"/>
      <c r="CY221" s="141"/>
      <c r="CZ221" s="137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  <c r="DL221" s="29"/>
      <c r="DM221" s="29"/>
      <c r="DN221" s="140"/>
      <c r="DO221" s="140"/>
      <c r="DP221" s="141"/>
      <c r="DQ221" s="137"/>
      <c r="DR221" s="29"/>
      <c r="DS221" s="29"/>
      <c r="DT221" s="29"/>
      <c r="DU221" s="29"/>
      <c r="DV221" s="29"/>
      <c r="DW221" s="29"/>
      <c r="DX221" s="29"/>
      <c r="DY221" s="29"/>
      <c r="DZ221" s="29"/>
      <c r="EA221" s="29"/>
      <c r="EB221" s="29"/>
      <c r="EC221" s="29"/>
      <c r="ED221" s="29"/>
      <c r="EE221" s="140"/>
      <c r="EF221" s="140"/>
      <c r="EG221" s="141"/>
      <c r="EH221" s="137"/>
      <c r="EI221" s="29"/>
      <c r="EJ221" s="29"/>
      <c r="EK221" s="29"/>
      <c r="EL221" s="29"/>
      <c r="EM221" s="29"/>
      <c r="EN221" s="29"/>
      <c r="EO221" s="29"/>
      <c r="EP221" s="29"/>
      <c r="EQ221" s="29"/>
      <c r="ER221" s="29"/>
      <c r="ES221" s="29"/>
      <c r="ET221" s="29"/>
      <c r="EU221" s="29"/>
      <c r="EV221" s="140"/>
      <c r="EW221" s="140"/>
      <c r="EX221" s="144"/>
      <c r="EY221" s="137"/>
      <c r="EZ221" s="29"/>
      <c r="FA221" s="29"/>
      <c r="FB221" s="29"/>
      <c r="FC221" s="29"/>
      <c r="FD221" s="29"/>
      <c r="FE221" s="29"/>
      <c r="FF221" s="29"/>
      <c r="FG221" s="29"/>
      <c r="FH221" s="29"/>
      <c r="FI221" s="29"/>
      <c r="FJ221" s="29"/>
      <c r="FK221" s="29"/>
      <c r="FL221" s="29"/>
      <c r="FM221" s="140"/>
      <c r="FN221" s="140"/>
      <c r="FO221" s="141"/>
    </row>
    <row r="222" spans="1:171" x14ac:dyDescent="0.3">
      <c r="A222" s="137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140"/>
      <c r="P222" s="140"/>
      <c r="Q222" s="140"/>
      <c r="R222" s="141"/>
      <c r="S222" s="137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140"/>
      <c r="AH222" s="140"/>
      <c r="AI222" s="141"/>
      <c r="AJ222" s="137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  <c r="AU222" s="29"/>
      <c r="AV222" s="29"/>
      <c r="AW222" s="29"/>
      <c r="AX222" s="140"/>
      <c r="AY222" s="140"/>
      <c r="AZ222" s="141"/>
      <c r="BA222" s="137"/>
      <c r="BB222" s="29"/>
      <c r="BC222" s="29"/>
      <c r="BD222" s="29"/>
      <c r="BE222" s="29"/>
      <c r="BF222" s="29"/>
      <c r="BG222" s="29"/>
      <c r="BH222" s="29"/>
      <c r="BI222" s="29"/>
      <c r="BJ222" s="29"/>
      <c r="BK222" s="29"/>
      <c r="BL222" s="29"/>
      <c r="BM222" s="29"/>
      <c r="BN222" s="29"/>
      <c r="BO222" s="140"/>
      <c r="BP222" s="140"/>
      <c r="BQ222" s="141"/>
      <c r="BR222" s="137"/>
      <c r="BS222" s="29"/>
      <c r="BT222" s="29"/>
      <c r="BU222" s="29"/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140"/>
      <c r="CG222" s="140"/>
      <c r="CH222" s="141"/>
      <c r="CI222" s="137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140"/>
      <c r="CX222" s="140"/>
      <c r="CY222" s="141"/>
      <c r="CZ222" s="137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  <c r="DL222" s="29"/>
      <c r="DM222" s="29"/>
      <c r="DN222" s="140"/>
      <c r="DO222" s="140"/>
      <c r="DP222" s="141"/>
      <c r="DQ222" s="137"/>
      <c r="DR222" s="29"/>
      <c r="DS222" s="29"/>
      <c r="DT222" s="29"/>
      <c r="DU222" s="29"/>
      <c r="DV222" s="29"/>
      <c r="DW222" s="29"/>
      <c r="DX222" s="29"/>
      <c r="DY222" s="29"/>
      <c r="DZ222" s="29"/>
      <c r="EA222" s="29"/>
      <c r="EB222" s="29"/>
      <c r="EC222" s="29"/>
      <c r="ED222" s="29"/>
      <c r="EE222" s="140"/>
      <c r="EF222" s="140"/>
      <c r="EG222" s="141"/>
      <c r="EH222" s="137"/>
      <c r="EI222" s="29"/>
      <c r="EJ222" s="29"/>
      <c r="EK222" s="29"/>
      <c r="EL222" s="29"/>
      <c r="EM222" s="29"/>
      <c r="EN222" s="29"/>
      <c r="EO222" s="29"/>
      <c r="EP222" s="29"/>
      <c r="EQ222" s="29"/>
      <c r="ER222" s="29"/>
      <c r="ES222" s="29"/>
      <c r="ET222" s="29"/>
      <c r="EU222" s="29"/>
      <c r="EV222" s="140"/>
      <c r="EW222" s="140"/>
      <c r="EX222" s="144"/>
      <c r="EY222" s="137"/>
      <c r="EZ222" s="29"/>
      <c r="FA222" s="29"/>
      <c r="FB222" s="29"/>
      <c r="FC222" s="29"/>
      <c r="FD222" s="29"/>
      <c r="FE222" s="29"/>
      <c r="FF222" s="29"/>
      <c r="FG222" s="29"/>
      <c r="FH222" s="29"/>
      <c r="FI222" s="29"/>
      <c r="FJ222" s="29"/>
      <c r="FK222" s="29"/>
      <c r="FL222" s="29"/>
      <c r="FM222" s="140"/>
      <c r="FN222" s="140"/>
      <c r="FO222" s="141"/>
    </row>
    <row r="223" spans="1:171" x14ac:dyDescent="0.3">
      <c r="A223" s="137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140"/>
      <c r="P223" s="140"/>
      <c r="Q223" s="140"/>
      <c r="R223" s="141"/>
      <c r="S223" s="137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140"/>
      <c r="AH223" s="140"/>
      <c r="AI223" s="141"/>
      <c r="AJ223" s="137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  <c r="AU223" s="29"/>
      <c r="AV223" s="29"/>
      <c r="AW223" s="29"/>
      <c r="AX223" s="140"/>
      <c r="AY223" s="140"/>
      <c r="AZ223" s="141"/>
      <c r="BA223" s="137"/>
      <c r="BB223" s="29"/>
      <c r="BC223" s="29"/>
      <c r="BD223" s="29"/>
      <c r="BE223" s="29"/>
      <c r="BF223" s="29"/>
      <c r="BG223" s="29"/>
      <c r="BH223" s="29"/>
      <c r="BI223" s="29"/>
      <c r="BJ223" s="29"/>
      <c r="BK223" s="29"/>
      <c r="BL223" s="29"/>
      <c r="BM223" s="29"/>
      <c r="BN223" s="29"/>
      <c r="BO223" s="140"/>
      <c r="BP223" s="140"/>
      <c r="BQ223" s="141"/>
      <c r="BR223" s="137"/>
      <c r="BS223" s="29"/>
      <c r="BT223" s="29"/>
      <c r="BU223" s="29"/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140"/>
      <c r="CG223" s="140"/>
      <c r="CH223" s="141"/>
      <c r="CI223" s="137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140"/>
      <c r="CX223" s="140"/>
      <c r="CY223" s="141"/>
      <c r="CZ223" s="137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  <c r="DL223" s="29"/>
      <c r="DM223" s="29"/>
      <c r="DN223" s="140"/>
      <c r="DO223" s="140"/>
      <c r="DP223" s="141"/>
      <c r="DQ223" s="137"/>
      <c r="DR223" s="29"/>
      <c r="DS223" s="29"/>
      <c r="DT223" s="29"/>
      <c r="DU223" s="29"/>
      <c r="DV223" s="29"/>
      <c r="DW223" s="29"/>
      <c r="DX223" s="29"/>
      <c r="DY223" s="29"/>
      <c r="DZ223" s="29"/>
      <c r="EA223" s="29"/>
      <c r="EB223" s="29"/>
      <c r="EC223" s="29"/>
      <c r="ED223" s="29"/>
      <c r="EE223" s="140"/>
      <c r="EF223" s="140"/>
      <c r="EG223" s="141"/>
      <c r="EH223" s="137"/>
      <c r="EI223" s="29"/>
      <c r="EJ223" s="29"/>
      <c r="EK223" s="29"/>
      <c r="EL223" s="29"/>
      <c r="EM223" s="29"/>
      <c r="EN223" s="29"/>
      <c r="EO223" s="29"/>
      <c r="EP223" s="29"/>
      <c r="EQ223" s="29"/>
      <c r="ER223" s="29"/>
      <c r="ES223" s="29"/>
      <c r="ET223" s="29"/>
      <c r="EU223" s="29"/>
      <c r="EV223" s="140"/>
      <c r="EW223" s="140"/>
      <c r="EX223" s="144"/>
      <c r="EY223" s="137"/>
      <c r="EZ223" s="29"/>
      <c r="FA223" s="29"/>
      <c r="FB223" s="29"/>
      <c r="FC223" s="29"/>
      <c r="FD223" s="29"/>
      <c r="FE223" s="29"/>
      <c r="FF223" s="29"/>
      <c r="FG223" s="29"/>
      <c r="FH223" s="29"/>
      <c r="FI223" s="29"/>
      <c r="FJ223" s="29"/>
      <c r="FK223" s="29"/>
      <c r="FL223" s="29"/>
      <c r="FM223" s="140"/>
      <c r="FN223" s="140"/>
      <c r="FO223" s="141"/>
    </row>
    <row r="224" spans="1:171" x14ac:dyDescent="0.3">
      <c r="A224" s="137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140"/>
      <c r="P224" s="140"/>
      <c r="Q224" s="140"/>
      <c r="R224" s="141"/>
      <c r="S224" s="137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140"/>
      <c r="AH224" s="140"/>
      <c r="AI224" s="141"/>
      <c r="AJ224" s="137"/>
      <c r="AK224" s="29"/>
      <c r="AL224" s="29"/>
      <c r="AM224" s="29"/>
      <c r="AN224" s="29"/>
      <c r="AO224" s="29"/>
      <c r="AP224" s="29"/>
      <c r="AQ224" s="29"/>
      <c r="AR224" s="29"/>
      <c r="AS224" s="29"/>
      <c r="AT224" s="29"/>
      <c r="AU224" s="29"/>
      <c r="AV224" s="29"/>
      <c r="AW224" s="29"/>
      <c r="AX224" s="140"/>
      <c r="AY224" s="140"/>
      <c r="AZ224" s="141"/>
      <c r="BA224" s="137"/>
      <c r="BB224" s="29"/>
      <c r="BC224" s="29"/>
      <c r="BD224" s="29"/>
      <c r="BE224" s="29"/>
      <c r="BF224" s="29"/>
      <c r="BG224" s="29"/>
      <c r="BH224" s="29"/>
      <c r="BI224" s="29"/>
      <c r="BJ224" s="29"/>
      <c r="BK224" s="29"/>
      <c r="BL224" s="29"/>
      <c r="BM224" s="29"/>
      <c r="BN224" s="29"/>
      <c r="BO224" s="140"/>
      <c r="BP224" s="140"/>
      <c r="BQ224" s="141"/>
      <c r="BR224" s="137"/>
      <c r="BS224" s="29"/>
      <c r="BT224" s="29"/>
      <c r="BU224" s="29"/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140"/>
      <c r="CG224" s="140"/>
      <c r="CH224" s="141"/>
      <c r="CI224" s="137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140"/>
      <c r="CX224" s="140"/>
      <c r="CY224" s="141"/>
      <c r="CZ224" s="137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  <c r="DL224" s="29"/>
      <c r="DM224" s="29"/>
      <c r="DN224" s="140"/>
      <c r="DO224" s="140"/>
      <c r="DP224" s="141"/>
      <c r="DQ224" s="137"/>
      <c r="DR224" s="29"/>
      <c r="DS224" s="29"/>
      <c r="DT224" s="29"/>
      <c r="DU224" s="29"/>
      <c r="DV224" s="29"/>
      <c r="DW224" s="29"/>
      <c r="DX224" s="29"/>
      <c r="DY224" s="29"/>
      <c r="DZ224" s="29"/>
      <c r="EA224" s="29"/>
      <c r="EB224" s="29"/>
      <c r="EC224" s="29"/>
      <c r="ED224" s="29"/>
      <c r="EE224" s="140"/>
      <c r="EF224" s="140"/>
      <c r="EG224" s="141"/>
      <c r="EH224" s="137"/>
      <c r="EI224" s="29"/>
      <c r="EJ224" s="29"/>
      <c r="EK224" s="29"/>
      <c r="EL224" s="29"/>
      <c r="EM224" s="29"/>
      <c r="EN224" s="29"/>
      <c r="EO224" s="29"/>
      <c r="EP224" s="29"/>
      <c r="EQ224" s="29"/>
      <c r="ER224" s="29"/>
      <c r="ES224" s="29"/>
      <c r="ET224" s="29"/>
      <c r="EU224" s="29"/>
      <c r="EV224" s="140"/>
      <c r="EW224" s="140"/>
      <c r="EX224" s="144"/>
      <c r="EY224" s="137"/>
      <c r="EZ224" s="29"/>
      <c r="FA224" s="29"/>
      <c r="FB224" s="29"/>
      <c r="FC224" s="29"/>
      <c r="FD224" s="29"/>
      <c r="FE224" s="29"/>
      <c r="FF224" s="29"/>
      <c r="FG224" s="29"/>
      <c r="FH224" s="29"/>
      <c r="FI224" s="29"/>
      <c r="FJ224" s="29"/>
      <c r="FK224" s="29"/>
      <c r="FL224" s="29"/>
      <c r="FM224" s="140"/>
      <c r="FN224" s="140"/>
      <c r="FO224" s="141"/>
    </row>
    <row r="225" spans="1:171" x14ac:dyDescent="0.3">
      <c r="A225" s="137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140"/>
      <c r="P225" s="140"/>
      <c r="Q225" s="140"/>
      <c r="R225" s="141"/>
      <c r="S225" s="137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140"/>
      <c r="AH225" s="140"/>
      <c r="AI225" s="141"/>
      <c r="AJ225" s="137"/>
      <c r="AK225" s="29"/>
      <c r="AL225" s="29"/>
      <c r="AM225" s="29"/>
      <c r="AN225" s="29"/>
      <c r="AO225" s="29"/>
      <c r="AP225" s="29"/>
      <c r="AQ225" s="29"/>
      <c r="AR225" s="29"/>
      <c r="AS225" s="29"/>
      <c r="AT225" s="29"/>
      <c r="AU225" s="29"/>
      <c r="AV225" s="29"/>
      <c r="AW225" s="29"/>
      <c r="AX225" s="140"/>
      <c r="AY225" s="140"/>
      <c r="AZ225" s="141"/>
      <c r="BA225" s="137"/>
      <c r="BB225" s="29"/>
      <c r="BC225" s="29"/>
      <c r="BD225" s="29"/>
      <c r="BE225" s="29"/>
      <c r="BF225" s="29"/>
      <c r="BG225" s="29"/>
      <c r="BH225" s="29"/>
      <c r="BI225" s="29"/>
      <c r="BJ225" s="29"/>
      <c r="BK225" s="29"/>
      <c r="BL225" s="29"/>
      <c r="BM225" s="29"/>
      <c r="BN225" s="29"/>
      <c r="BO225" s="140"/>
      <c r="BP225" s="140"/>
      <c r="BQ225" s="141"/>
      <c r="BR225" s="137"/>
      <c r="BS225" s="29"/>
      <c r="BT225" s="29"/>
      <c r="BU225" s="29"/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140"/>
      <c r="CG225" s="140"/>
      <c r="CH225" s="141"/>
      <c r="CI225" s="137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140"/>
      <c r="CX225" s="140"/>
      <c r="CY225" s="141"/>
      <c r="CZ225" s="137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  <c r="DL225" s="29"/>
      <c r="DM225" s="29"/>
      <c r="DN225" s="140"/>
      <c r="DO225" s="140"/>
      <c r="DP225" s="141"/>
      <c r="DQ225" s="137"/>
      <c r="DR225" s="29"/>
      <c r="DS225" s="29"/>
      <c r="DT225" s="29"/>
      <c r="DU225" s="29"/>
      <c r="DV225" s="29"/>
      <c r="DW225" s="29"/>
      <c r="DX225" s="29"/>
      <c r="DY225" s="29"/>
      <c r="DZ225" s="29"/>
      <c r="EA225" s="29"/>
      <c r="EB225" s="29"/>
      <c r="EC225" s="29"/>
      <c r="ED225" s="29"/>
      <c r="EE225" s="140"/>
      <c r="EF225" s="140"/>
      <c r="EG225" s="141"/>
      <c r="EH225" s="137"/>
      <c r="EI225" s="29"/>
      <c r="EJ225" s="29"/>
      <c r="EK225" s="29"/>
      <c r="EL225" s="29"/>
      <c r="EM225" s="29"/>
      <c r="EN225" s="29"/>
      <c r="EO225" s="29"/>
      <c r="EP225" s="29"/>
      <c r="EQ225" s="29"/>
      <c r="ER225" s="29"/>
      <c r="ES225" s="29"/>
      <c r="ET225" s="29"/>
      <c r="EU225" s="29"/>
      <c r="EV225" s="140"/>
      <c r="EW225" s="140"/>
      <c r="EX225" s="144"/>
      <c r="EY225" s="137"/>
      <c r="EZ225" s="29"/>
      <c r="FA225" s="29"/>
      <c r="FB225" s="29"/>
      <c r="FC225" s="29"/>
      <c r="FD225" s="29"/>
      <c r="FE225" s="29"/>
      <c r="FF225" s="29"/>
      <c r="FG225" s="29"/>
      <c r="FH225" s="29"/>
      <c r="FI225" s="29"/>
      <c r="FJ225" s="29"/>
      <c r="FK225" s="29"/>
      <c r="FL225" s="29"/>
      <c r="FM225" s="140"/>
      <c r="FN225" s="140"/>
      <c r="FO225" s="141"/>
    </row>
    <row r="226" spans="1:171" x14ac:dyDescent="0.3">
      <c r="A226" s="137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140"/>
      <c r="P226" s="140"/>
      <c r="Q226" s="140"/>
      <c r="R226" s="141"/>
      <c r="S226" s="137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140"/>
      <c r="AH226" s="140"/>
      <c r="AI226" s="141"/>
      <c r="AJ226" s="137"/>
      <c r="AK226" s="29"/>
      <c r="AL226" s="29"/>
      <c r="AM226" s="29"/>
      <c r="AN226" s="29"/>
      <c r="AO226" s="29"/>
      <c r="AP226" s="29"/>
      <c r="AQ226" s="29"/>
      <c r="AR226" s="29"/>
      <c r="AS226" s="29"/>
      <c r="AT226" s="29"/>
      <c r="AU226" s="29"/>
      <c r="AV226" s="29"/>
      <c r="AW226" s="29"/>
      <c r="AX226" s="140"/>
      <c r="AY226" s="140"/>
      <c r="AZ226" s="141"/>
      <c r="BA226" s="137"/>
      <c r="BB226" s="29"/>
      <c r="BC226" s="29"/>
      <c r="BD226" s="29"/>
      <c r="BE226" s="29"/>
      <c r="BF226" s="29"/>
      <c r="BG226" s="29"/>
      <c r="BH226" s="29"/>
      <c r="BI226" s="29"/>
      <c r="BJ226" s="29"/>
      <c r="BK226" s="29"/>
      <c r="BL226" s="29"/>
      <c r="BM226" s="29"/>
      <c r="BN226" s="29"/>
      <c r="BO226" s="140"/>
      <c r="BP226" s="140"/>
      <c r="BQ226" s="141"/>
      <c r="BR226" s="137"/>
      <c r="BS226" s="29"/>
      <c r="BT226" s="29"/>
      <c r="BU226" s="29"/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140"/>
      <c r="CG226" s="140"/>
      <c r="CH226" s="141"/>
      <c r="CI226" s="137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140"/>
      <c r="CX226" s="140"/>
      <c r="CY226" s="141"/>
      <c r="CZ226" s="137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  <c r="DL226" s="29"/>
      <c r="DM226" s="29"/>
      <c r="DN226" s="140"/>
      <c r="DO226" s="140"/>
      <c r="DP226" s="141"/>
      <c r="DQ226" s="137"/>
      <c r="DR226" s="29"/>
      <c r="DS226" s="29"/>
      <c r="DT226" s="29"/>
      <c r="DU226" s="29"/>
      <c r="DV226" s="29"/>
      <c r="DW226" s="29"/>
      <c r="DX226" s="29"/>
      <c r="DY226" s="29"/>
      <c r="DZ226" s="29"/>
      <c r="EA226" s="29"/>
      <c r="EB226" s="29"/>
      <c r="EC226" s="29"/>
      <c r="ED226" s="29"/>
      <c r="EE226" s="140"/>
      <c r="EF226" s="140"/>
      <c r="EG226" s="141"/>
      <c r="EH226" s="137"/>
      <c r="EI226" s="29"/>
      <c r="EJ226" s="29"/>
      <c r="EK226" s="29"/>
      <c r="EL226" s="29"/>
      <c r="EM226" s="29"/>
      <c r="EN226" s="29"/>
      <c r="EO226" s="29"/>
      <c r="EP226" s="29"/>
      <c r="EQ226" s="29"/>
      <c r="ER226" s="29"/>
      <c r="ES226" s="29"/>
      <c r="ET226" s="29"/>
      <c r="EU226" s="29"/>
      <c r="EV226" s="140"/>
      <c r="EW226" s="140"/>
      <c r="EX226" s="144"/>
      <c r="EY226" s="137"/>
      <c r="EZ226" s="29"/>
      <c r="FA226" s="29"/>
      <c r="FB226" s="29"/>
      <c r="FC226" s="29"/>
      <c r="FD226" s="29"/>
      <c r="FE226" s="29"/>
      <c r="FF226" s="29"/>
      <c r="FG226" s="29"/>
      <c r="FH226" s="29"/>
      <c r="FI226" s="29"/>
      <c r="FJ226" s="29"/>
      <c r="FK226" s="29"/>
      <c r="FL226" s="29"/>
      <c r="FM226" s="140"/>
      <c r="FN226" s="140"/>
      <c r="FO226" s="141"/>
    </row>
    <row r="227" spans="1:171" x14ac:dyDescent="0.3">
      <c r="A227" s="137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140"/>
      <c r="P227" s="140"/>
      <c r="Q227" s="140"/>
      <c r="R227" s="141"/>
      <c r="S227" s="137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140"/>
      <c r="AH227" s="140"/>
      <c r="AI227" s="141"/>
      <c r="AJ227" s="137"/>
      <c r="AK227" s="29"/>
      <c r="AL227" s="29"/>
      <c r="AM227" s="29"/>
      <c r="AN227" s="29"/>
      <c r="AO227" s="29"/>
      <c r="AP227" s="29"/>
      <c r="AQ227" s="29"/>
      <c r="AR227" s="29"/>
      <c r="AS227" s="29"/>
      <c r="AT227" s="29"/>
      <c r="AU227" s="29"/>
      <c r="AV227" s="29"/>
      <c r="AW227" s="29"/>
      <c r="AX227" s="140"/>
      <c r="AY227" s="140"/>
      <c r="AZ227" s="141"/>
      <c r="BA227" s="137"/>
      <c r="BB227" s="29"/>
      <c r="BC227" s="29"/>
      <c r="BD227" s="29"/>
      <c r="BE227" s="29"/>
      <c r="BF227" s="29"/>
      <c r="BG227" s="29"/>
      <c r="BH227" s="29"/>
      <c r="BI227" s="29"/>
      <c r="BJ227" s="29"/>
      <c r="BK227" s="29"/>
      <c r="BL227" s="29"/>
      <c r="BM227" s="29"/>
      <c r="BN227" s="29"/>
      <c r="BO227" s="140"/>
      <c r="BP227" s="140"/>
      <c r="BQ227" s="141"/>
      <c r="BR227" s="137"/>
      <c r="BS227" s="29"/>
      <c r="BT227" s="29"/>
      <c r="BU227" s="29"/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140"/>
      <c r="CG227" s="140"/>
      <c r="CH227" s="141"/>
      <c r="CI227" s="137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140"/>
      <c r="CX227" s="140"/>
      <c r="CY227" s="141"/>
      <c r="CZ227" s="137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  <c r="DL227" s="29"/>
      <c r="DM227" s="29"/>
      <c r="DN227" s="140"/>
      <c r="DO227" s="140"/>
      <c r="DP227" s="141"/>
      <c r="DQ227" s="137"/>
      <c r="DR227" s="29"/>
      <c r="DS227" s="29"/>
      <c r="DT227" s="29"/>
      <c r="DU227" s="29"/>
      <c r="DV227" s="29"/>
      <c r="DW227" s="29"/>
      <c r="DX227" s="29"/>
      <c r="DY227" s="29"/>
      <c r="DZ227" s="29"/>
      <c r="EA227" s="29"/>
      <c r="EB227" s="29"/>
      <c r="EC227" s="29"/>
      <c r="ED227" s="29"/>
      <c r="EE227" s="140"/>
      <c r="EF227" s="140"/>
      <c r="EG227" s="141"/>
      <c r="EH227" s="137"/>
      <c r="EI227" s="29"/>
      <c r="EJ227" s="29"/>
      <c r="EK227" s="29"/>
      <c r="EL227" s="29"/>
      <c r="EM227" s="29"/>
      <c r="EN227" s="29"/>
      <c r="EO227" s="29"/>
      <c r="EP227" s="29"/>
      <c r="EQ227" s="29"/>
      <c r="ER227" s="29"/>
      <c r="ES227" s="29"/>
      <c r="ET227" s="29"/>
      <c r="EU227" s="29"/>
      <c r="EV227" s="140"/>
      <c r="EW227" s="140"/>
      <c r="EX227" s="144"/>
      <c r="EY227" s="137"/>
      <c r="EZ227" s="29"/>
      <c r="FA227" s="29"/>
      <c r="FB227" s="29"/>
      <c r="FC227" s="29"/>
      <c r="FD227" s="29"/>
      <c r="FE227" s="29"/>
      <c r="FF227" s="29"/>
      <c r="FG227" s="29"/>
      <c r="FH227" s="29"/>
      <c r="FI227" s="29"/>
      <c r="FJ227" s="29"/>
      <c r="FK227" s="29"/>
      <c r="FL227" s="29"/>
      <c r="FM227" s="140"/>
      <c r="FN227" s="140"/>
      <c r="FO227" s="141"/>
    </row>
    <row r="228" spans="1:171" x14ac:dyDescent="0.3">
      <c r="A228" s="137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140"/>
      <c r="P228" s="140"/>
      <c r="Q228" s="140"/>
      <c r="R228" s="141"/>
      <c r="S228" s="137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140"/>
      <c r="AH228" s="140"/>
      <c r="AI228" s="141"/>
      <c r="AJ228" s="137"/>
      <c r="AK228" s="29"/>
      <c r="AL228" s="29"/>
      <c r="AM228" s="29"/>
      <c r="AN228" s="29"/>
      <c r="AO228" s="29"/>
      <c r="AP228" s="29"/>
      <c r="AQ228" s="29"/>
      <c r="AR228" s="29"/>
      <c r="AS228" s="29"/>
      <c r="AT228" s="29"/>
      <c r="AU228" s="29"/>
      <c r="AV228" s="29"/>
      <c r="AW228" s="29"/>
      <c r="AX228" s="140"/>
      <c r="AY228" s="140"/>
      <c r="AZ228" s="141"/>
      <c r="BA228" s="137"/>
      <c r="BB228" s="29"/>
      <c r="BC228" s="29"/>
      <c r="BD228" s="29"/>
      <c r="BE228" s="29"/>
      <c r="BF228" s="29"/>
      <c r="BG228" s="29"/>
      <c r="BH228" s="29"/>
      <c r="BI228" s="29"/>
      <c r="BJ228" s="29"/>
      <c r="BK228" s="29"/>
      <c r="BL228" s="29"/>
      <c r="BM228" s="29"/>
      <c r="BN228" s="29"/>
      <c r="BO228" s="140"/>
      <c r="BP228" s="140"/>
      <c r="BQ228" s="141"/>
      <c r="BR228" s="137"/>
      <c r="BS228" s="29"/>
      <c r="BT228" s="29"/>
      <c r="BU228" s="29"/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140"/>
      <c r="CG228" s="140"/>
      <c r="CH228" s="141"/>
      <c r="CI228" s="137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140"/>
      <c r="CX228" s="140"/>
      <c r="CY228" s="141"/>
      <c r="CZ228" s="137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  <c r="DL228" s="29"/>
      <c r="DM228" s="29"/>
      <c r="DN228" s="140"/>
      <c r="DO228" s="140"/>
      <c r="DP228" s="141"/>
      <c r="DQ228" s="137"/>
      <c r="DR228" s="29"/>
      <c r="DS228" s="29"/>
      <c r="DT228" s="29"/>
      <c r="DU228" s="29"/>
      <c r="DV228" s="29"/>
      <c r="DW228" s="29"/>
      <c r="DX228" s="29"/>
      <c r="DY228" s="29"/>
      <c r="DZ228" s="29"/>
      <c r="EA228" s="29"/>
      <c r="EB228" s="29"/>
      <c r="EC228" s="29"/>
      <c r="ED228" s="29"/>
      <c r="EE228" s="140"/>
      <c r="EF228" s="140"/>
      <c r="EG228" s="141"/>
      <c r="EH228" s="137"/>
      <c r="EI228" s="29"/>
      <c r="EJ228" s="29"/>
      <c r="EK228" s="29"/>
      <c r="EL228" s="29"/>
      <c r="EM228" s="29"/>
      <c r="EN228" s="29"/>
      <c r="EO228" s="29"/>
      <c r="EP228" s="29"/>
      <c r="EQ228" s="29"/>
      <c r="ER228" s="29"/>
      <c r="ES228" s="29"/>
      <c r="ET228" s="29"/>
      <c r="EU228" s="29"/>
      <c r="EV228" s="140"/>
      <c r="EW228" s="140"/>
      <c r="EX228" s="144"/>
      <c r="EY228" s="137"/>
      <c r="EZ228" s="29"/>
      <c r="FA228" s="29"/>
      <c r="FB228" s="29"/>
      <c r="FC228" s="29"/>
      <c r="FD228" s="29"/>
      <c r="FE228" s="29"/>
      <c r="FF228" s="29"/>
      <c r="FG228" s="29"/>
      <c r="FH228" s="29"/>
      <c r="FI228" s="29"/>
      <c r="FJ228" s="29"/>
      <c r="FK228" s="29"/>
      <c r="FL228" s="29"/>
      <c r="FM228" s="140"/>
      <c r="FN228" s="140"/>
      <c r="FO228" s="141"/>
    </row>
    <row r="229" spans="1:171" x14ac:dyDescent="0.3">
      <c r="A229" s="137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140"/>
      <c r="P229" s="140"/>
      <c r="Q229" s="140"/>
      <c r="R229" s="141"/>
      <c r="S229" s="137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140"/>
      <c r="AH229" s="140"/>
      <c r="AI229" s="141"/>
      <c r="AJ229" s="137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  <c r="AU229" s="29"/>
      <c r="AV229" s="29"/>
      <c r="AW229" s="29"/>
      <c r="AX229" s="140"/>
      <c r="AY229" s="140"/>
      <c r="AZ229" s="141"/>
      <c r="BA229" s="137"/>
      <c r="BB229" s="29"/>
      <c r="BC229" s="29"/>
      <c r="BD229" s="29"/>
      <c r="BE229" s="29"/>
      <c r="BF229" s="29"/>
      <c r="BG229" s="29"/>
      <c r="BH229" s="29"/>
      <c r="BI229" s="29"/>
      <c r="BJ229" s="29"/>
      <c r="BK229" s="29"/>
      <c r="BL229" s="29"/>
      <c r="BM229" s="29"/>
      <c r="BN229" s="29"/>
      <c r="BO229" s="140"/>
      <c r="BP229" s="140"/>
      <c r="BQ229" s="141"/>
      <c r="BR229" s="137"/>
      <c r="BS229" s="29"/>
      <c r="BT229" s="29"/>
      <c r="BU229" s="29"/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140"/>
      <c r="CG229" s="140"/>
      <c r="CH229" s="141"/>
      <c r="CI229" s="137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140"/>
      <c r="CX229" s="140"/>
      <c r="CY229" s="141"/>
      <c r="CZ229" s="137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  <c r="DL229" s="29"/>
      <c r="DM229" s="29"/>
      <c r="DN229" s="140"/>
      <c r="DO229" s="140"/>
      <c r="DP229" s="141"/>
      <c r="DQ229" s="137"/>
      <c r="DR229" s="29"/>
      <c r="DS229" s="29"/>
      <c r="DT229" s="29"/>
      <c r="DU229" s="29"/>
      <c r="DV229" s="29"/>
      <c r="DW229" s="29"/>
      <c r="DX229" s="29"/>
      <c r="DY229" s="29"/>
      <c r="DZ229" s="29"/>
      <c r="EA229" s="29"/>
      <c r="EB229" s="29"/>
      <c r="EC229" s="29"/>
      <c r="ED229" s="29"/>
      <c r="EE229" s="140"/>
      <c r="EF229" s="140"/>
      <c r="EG229" s="141"/>
      <c r="EH229" s="137"/>
      <c r="EI229" s="29"/>
      <c r="EJ229" s="29"/>
      <c r="EK229" s="29"/>
      <c r="EL229" s="29"/>
      <c r="EM229" s="29"/>
      <c r="EN229" s="29"/>
      <c r="EO229" s="29"/>
      <c r="EP229" s="29"/>
      <c r="EQ229" s="29"/>
      <c r="ER229" s="29"/>
      <c r="ES229" s="29"/>
      <c r="ET229" s="29"/>
      <c r="EU229" s="29"/>
      <c r="EV229" s="140"/>
      <c r="EW229" s="140"/>
      <c r="EX229" s="144"/>
      <c r="EY229" s="137"/>
      <c r="EZ229" s="29"/>
      <c r="FA229" s="29"/>
      <c r="FB229" s="29"/>
      <c r="FC229" s="29"/>
      <c r="FD229" s="29"/>
      <c r="FE229" s="29"/>
      <c r="FF229" s="29"/>
      <c r="FG229" s="29"/>
      <c r="FH229" s="29"/>
      <c r="FI229" s="29"/>
      <c r="FJ229" s="29"/>
      <c r="FK229" s="29"/>
      <c r="FL229" s="29"/>
      <c r="FM229" s="140"/>
      <c r="FN229" s="140"/>
      <c r="FO229" s="141"/>
    </row>
    <row r="230" spans="1:171" x14ac:dyDescent="0.3">
      <c r="A230" s="137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140"/>
      <c r="P230" s="140"/>
      <c r="Q230" s="140"/>
      <c r="R230" s="141"/>
      <c r="S230" s="137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140"/>
      <c r="AH230" s="140"/>
      <c r="AI230" s="141"/>
      <c r="AJ230" s="137"/>
      <c r="AK230" s="29"/>
      <c r="AL230" s="29"/>
      <c r="AM230" s="29"/>
      <c r="AN230" s="29"/>
      <c r="AO230" s="29"/>
      <c r="AP230" s="29"/>
      <c r="AQ230" s="29"/>
      <c r="AR230" s="29"/>
      <c r="AS230" s="29"/>
      <c r="AT230" s="29"/>
      <c r="AU230" s="29"/>
      <c r="AV230" s="29"/>
      <c r="AW230" s="29"/>
      <c r="AX230" s="140"/>
      <c r="AY230" s="140"/>
      <c r="AZ230" s="141"/>
      <c r="BA230" s="137"/>
      <c r="BB230" s="29"/>
      <c r="BC230" s="29"/>
      <c r="BD230" s="29"/>
      <c r="BE230" s="29"/>
      <c r="BF230" s="29"/>
      <c r="BG230" s="29"/>
      <c r="BH230" s="29"/>
      <c r="BI230" s="29"/>
      <c r="BJ230" s="29"/>
      <c r="BK230" s="29"/>
      <c r="BL230" s="29"/>
      <c r="BM230" s="29"/>
      <c r="BN230" s="29"/>
      <c r="BO230" s="140"/>
      <c r="BP230" s="140"/>
      <c r="BQ230" s="141"/>
      <c r="BR230" s="137"/>
      <c r="BS230" s="29"/>
      <c r="BT230" s="29"/>
      <c r="BU230" s="29"/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140"/>
      <c r="CG230" s="140"/>
      <c r="CH230" s="141"/>
      <c r="CI230" s="137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140"/>
      <c r="CX230" s="140"/>
      <c r="CY230" s="141"/>
      <c r="CZ230" s="137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  <c r="DL230" s="29"/>
      <c r="DM230" s="29"/>
      <c r="DN230" s="140"/>
      <c r="DO230" s="140"/>
      <c r="DP230" s="141"/>
      <c r="DQ230" s="137"/>
      <c r="DR230" s="29"/>
      <c r="DS230" s="29"/>
      <c r="DT230" s="29"/>
      <c r="DU230" s="29"/>
      <c r="DV230" s="29"/>
      <c r="DW230" s="29"/>
      <c r="DX230" s="29"/>
      <c r="DY230" s="29"/>
      <c r="DZ230" s="29"/>
      <c r="EA230" s="29"/>
      <c r="EB230" s="29"/>
      <c r="EC230" s="29"/>
      <c r="ED230" s="29"/>
      <c r="EE230" s="140"/>
      <c r="EF230" s="140"/>
      <c r="EG230" s="141"/>
      <c r="EH230" s="137"/>
      <c r="EI230" s="29"/>
      <c r="EJ230" s="29"/>
      <c r="EK230" s="29"/>
      <c r="EL230" s="29"/>
      <c r="EM230" s="29"/>
      <c r="EN230" s="29"/>
      <c r="EO230" s="29"/>
      <c r="EP230" s="29"/>
      <c r="EQ230" s="29"/>
      <c r="ER230" s="29"/>
      <c r="ES230" s="29"/>
      <c r="ET230" s="29"/>
      <c r="EU230" s="29"/>
      <c r="EV230" s="140"/>
      <c r="EW230" s="140"/>
      <c r="EX230" s="144"/>
      <c r="EY230" s="137"/>
      <c r="EZ230" s="29"/>
      <c r="FA230" s="29"/>
      <c r="FB230" s="29"/>
      <c r="FC230" s="29"/>
      <c r="FD230" s="29"/>
      <c r="FE230" s="29"/>
      <c r="FF230" s="29"/>
      <c r="FG230" s="29"/>
      <c r="FH230" s="29"/>
      <c r="FI230" s="29"/>
      <c r="FJ230" s="29"/>
      <c r="FK230" s="29"/>
      <c r="FL230" s="29"/>
      <c r="FM230" s="140"/>
      <c r="FN230" s="140"/>
      <c r="FO230" s="141"/>
    </row>
    <row r="231" spans="1:171" x14ac:dyDescent="0.3">
      <c r="A231" s="137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140"/>
      <c r="P231" s="140"/>
      <c r="Q231" s="140"/>
      <c r="R231" s="141"/>
      <c r="S231" s="137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140"/>
      <c r="AH231" s="140"/>
      <c r="AI231" s="141"/>
      <c r="AJ231" s="137"/>
      <c r="AK231" s="29"/>
      <c r="AL231" s="29"/>
      <c r="AM231" s="29"/>
      <c r="AN231" s="29"/>
      <c r="AO231" s="29"/>
      <c r="AP231" s="29"/>
      <c r="AQ231" s="29"/>
      <c r="AR231" s="29"/>
      <c r="AS231" s="29"/>
      <c r="AT231" s="29"/>
      <c r="AU231" s="29"/>
      <c r="AV231" s="29"/>
      <c r="AW231" s="29"/>
      <c r="AX231" s="140"/>
      <c r="AY231" s="140"/>
      <c r="AZ231" s="141"/>
      <c r="BA231" s="137"/>
      <c r="BB231" s="29"/>
      <c r="BC231" s="29"/>
      <c r="BD231" s="29"/>
      <c r="BE231" s="29"/>
      <c r="BF231" s="29"/>
      <c r="BG231" s="29"/>
      <c r="BH231" s="29"/>
      <c r="BI231" s="29"/>
      <c r="BJ231" s="29"/>
      <c r="BK231" s="29"/>
      <c r="BL231" s="29"/>
      <c r="BM231" s="29"/>
      <c r="BN231" s="29"/>
      <c r="BO231" s="140"/>
      <c r="BP231" s="140"/>
      <c r="BQ231" s="141"/>
      <c r="BR231" s="137"/>
      <c r="BS231" s="29"/>
      <c r="BT231" s="29"/>
      <c r="BU231" s="29"/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140"/>
      <c r="CG231" s="140"/>
      <c r="CH231" s="141"/>
      <c r="CI231" s="137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140"/>
      <c r="CX231" s="140"/>
      <c r="CY231" s="141"/>
      <c r="CZ231" s="137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  <c r="DL231" s="29"/>
      <c r="DM231" s="29"/>
      <c r="DN231" s="140"/>
      <c r="DO231" s="140"/>
      <c r="DP231" s="141"/>
      <c r="DQ231" s="137"/>
      <c r="DR231" s="29"/>
      <c r="DS231" s="29"/>
      <c r="DT231" s="29"/>
      <c r="DU231" s="29"/>
      <c r="DV231" s="29"/>
      <c r="DW231" s="29"/>
      <c r="DX231" s="29"/>
      <c r="DY231" s="29"/>
      <c r="DZ231" s="29"/>
      <c r="EA231" s="29"/>
      <c r="EB231" s="29"/>
      <c r="EC231" s="29"/>
      <c r="ED231" s="29"/>
      <c r="EE231" s="140"/>
      <c r="EF231" s="140"/>
      <c r="EG231" s="141"/>
      <c r="EH231" s="137"/>
      <c r="EI231" s="29"/>
      <c r="EJ231" s="29"/>
      <c r="EK231" s="29"/>
      <c r="EL231" s="29"/>
      <c r="EM231" s="29"/>
      <c r="EN231" s="29"/>
      <c r="EO231" s="29"/>
      <c r="EP231" s="29"/>
      <c r="EQ231" s="29"/>
      <c r="ER231" s="29"/>
      <c r="ES231" s="29"/>
      <c r="ET231" s="29"/>
      <c r="EU231" s="29"/>
      <c r="EV231" s="140"/>
      <c r="EW231" s="140"/>
      <c r="EX231" s="144"/>
      <c r="EY231" s="137"/>
      <c r="EZ231" s="29"/>
      <c r="FA231" s="29"/>
      <c r="FB231" s="29"/>
      <c r="FC231" s="29"/>
      <c r="FD231" s="29"/>
      <c r="FE231" s="29"/>
      <c r="FF231" s="29"/>
      <c r="FG231" s="29"/>
      <c r="FH231" s="29"/>
      <c r="FI231" s="29"/>
      <c r="FJ231" s="29"/>
      <c r="FK231" s="29"/>
      <c r="FL231" s="29"/>
      <c r="FM231" s="140"/>
      <c r="FN231" s="140"/>
      <c r="FO231" s="141"/>
    </row>
    <row r="232" spans="1:171" x14ac:dyDescent="0.3">
      <c r="A232" s="137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140"/>
      <c r="P232" s="140"/>
      <c r="Q232" s="140"/>
      <c r="R232" s="141"/>
      <c r="S232" s="137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140"/>
      <c r="AH232" s="140"/>
      <c r="AI232" s="141"/>
      <c r="AJ232" s="137"/>
      <c r="AK232" s="29"/>
      <c r="AL232" s="29"/>
      <c r="AM232" s="29"/>
      <c r="AN232" s="29"/>
      <c r="AO232" s="29"/>
      <c r="AP232" s="29"/>
      <c r="AQ232" s="29"/>
      <c r="AR232" s="29"/>
      <c r="AS232" s="29"/>
      <c r="AT232" s="29"/>
      <c r="AU232" s="29"/>
      <c r="AV232" s="29"/>
      <c r="AW232" s="29"/>
      <c r="AX232" s="140"/>
      <c r="AY232" s="140"/>
      <c r="AZ232" s="141"/>
      <c r="BA232" s="137"/>
      <c r="BB232" s="29"/>
      <c r="BC232" s="29"/>
      <c r="BD232" s="29"/>
      <c r="BE232" s="29"/>
      <c r="BF232" s="29"/>
      <c r="BG232" s="29"/>
      <c r="BH232" s="29"/>
      <c r="BI232" s="29"/>
      <c r="BJ232" s="29"/>
      <c r="BK232" s="29"/>
      <c r="BL232" s="29"/>
      <c r="BM232" s="29"/>
      <c r="BN232" s="29"/>
      <c r="BO232" s="140"/>
      <c r="BP232" s="140"/>
      <c r="BQ232" s="141"/>
      <c r="BR232" s="137"/>
      <c r="BS232" s="29"/>
      <c r="BT232" s="29"/>
      <c r="BU232" s="29"/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140"/>
      <c r="CG232" s="140"/>
      <c r="CH232" s="141"/>
      <c r="CI232" s="137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140"/>
      <c r="CX232" s="140"/>
      <c r="CY232" s="141"/>
      <c r="CZ232" s="137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  <c r="DL232" s="29"/>
      <c r="DM232" s="29"/>
      <c r="DN232" s="140"/>
      <c r="DO232" s="140"/>
      <c r="DP232" s="141"/>
      <c r="DQ232" s="137"/>
      <c r="DR232" s="29"/>
      <c r="DS232" s="29"/>
      <c r="DT232" s="29"/>
      <c r="DU232" s="29"/>
      <c r="DV232" s="29"/>
      <c r="DW232" s="29"/>
      <c r="DX232" s="29"/>
      <c r="DY232" s="29"/>
      <c r="DZ232" s="29"/>
      <c r="EA232" s="29"/>
      <c r="EB232" s="29"/>
      <c r="EC232" s="29"/>
      <c r="ED232" s="29"/>
      <c r="EE232" s="140"/>
      <c r="EF232" s="140"/>
      <c r="EG232" s="141"/>
      <c r="EH232" s="137"/>
      <c r="EI232" s="29"/>
      <c r="EJ232" s="29"/>
      <c r="EK232" s="29"/>
      <c r="EL232" s="29"/>
      <c r="EM232" s="29"/>
      <c r="EN232" s="29"/>
      <c r="EO232" s="29"/>
      <c r="EP232" s="29"/>
      <c r="EQ232" s="29"/>
      <c r="ER232" s="29"/>
      <c r="ES232" s="29"/>
      <c r="ET232" s="29"/>
      <c r="EU232" s="29"/>
      <c r="EV232" s="140"/>
      <c r="EW232" s="140"/>
      <c r="EX232" s="144"/>
      <c r="EY232" s="137"/>
      <c r="EZ232" s="29"/>
      <c r="FA232" s="29"/>
      <c r="FB232" s="29"/>
      <c r="FC232" s="29"/>
      <c r="FD232" s="29"/>
      <c r="FE232" s="29"/>
      <c r="FF232" s="29"/>
      <c r="FG232" s="29"/>
      <c r="FH232" s="29"/>
      <c r="FI232" s="29"/>
      <c r="FJ232" s="29"/>
      <c r="FK232" s="29"/>
      <c r="FL232" s="29"/>
      <c r="FM232" s="140"/>
      <c r="FN232" s="140"/>
      <c r="FO232" s="141"/>
    </row>
    <row r="233" spans="1:171" x14ac:dyDescent="0.3">
      <c r="A233" s="137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140"/>
      <c r="P233" s="140"/>
      <c r="Q233" s="140"/>
      <c r="R233" s="141"/>
      <c r="S233" s="137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140"/>
      <c r="AH233" s="140"/>
      <c r="AI233" s="141"/>
      <c r="AJ233" s="137"/>
      <c r="AK233" s="29"/>
      <c r="AL233" s="29"/>
      <c r="AM233" s="29"/>
      <c r="AN233" s="29"/>
      <c r="AO233" s="29"/>
      <c r="AP233" s="29"/>
      <c r="AQ233" s="29"/>
      <c r="AR233" s="29"/>
      <c r="AS233" s="29"/>
      <c r="AT233" s="29"/>
      <c r="AU233" s="29"/>
      <c r="AV233" s="29"/>
      <c r="AW233" s="29"/>
      <c r="AX233" s="140"/>
      <c r="AY233" s="140"/>
      <c r="AZ233" s="141"/>
      <c r="BA233" s="137"/>
      <c r="BB233" s="29"/>
      <c r="BC233" s="29"/>
      <c r="BD233" s="29"/>
      <c r="BE233" s="29"/>
      <c r="BF233" s="29"/>
      <c r="BG233" s="29"/>
      <c r="BH233" s="29"/>
      <c r="BI233" s="29"/>
      <c r="BJ233" s="29"/>
      <c r="BK233" s="29"/>
      <c r="BL233" s="29"/>
      <c r="BM233" s="29"/>
      <c r="BN233" s="29"/>
      <c r="BO233" s="140"/>
      <c r="BP233" s="140"/>
      <c r="BQ233" s="141"/>
      <c r="BR233" s="137"/>
      <c r="BS233" s="29"/>
      <c r="BT233" s="29"/>
      <c r="BU233" s="29"/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140"/>
      <c r="CG233" s="140"/>
      <c r="CH233" s="141"/>
      <c r="CI233" s="137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140"/>
      <c r="CX233" s="140"/>
      <c r="CY233" s="141"/>
      <c r="CZ233" s="137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  <c r="DL233" s="29"/>
      <c r="DM233" s="29"/>
      <c r="DN233" s="140"/>
      <c r="DO233" s="140"/>
      <c r="DP233" s="141"/>
      <c r="DQ233" s="137"/>
      <c r="DR233" s="29"/>
      <c r="DS233" s="29"/>
      <c r="DT233" s="29"/>
      <c r="DU233" s="29"/>
      <c r="DV233" s="29"/>
      <c r="DW233" s="29"/>
      <c r="DX233" s="29"/>
      <c r="DY233" s="29"/>
      <c r="DZ233" s="29"/>
      <c r="EA233" s="29"/>
      <c r="EB233" s="29"/>
      <c r="EC233" s="29"/>
      <c r="ED233" s="29"/>
      <c r="EE233" s="140"/>
      <c r="EF233" s="140"/>
      <c r="EG233" s="141"/>
      <c r="EH233" s="137"/>
      <c r="EI233" s="29"/>
      <c r="EJ233" s="29"/>
      <c r="EK233" s="29"/>
      <c r="EL233" s="29"/>
      <c r="EM233" s="29"/>
      <c r="EN233" s="29"/>
      <c r="EO233" s="29"/>
      <c r="EP233" s="29"/>
      <c r="EQ233" s="29"/>
      <c r="ER233" s="29"/>
      <c r="ES233" s="29"/>
      <c r="ET233" s="29"/>
      <c r="EU233" s="29"/>
      <c r="EV233" s="140"/>
      <c r="EW233" s="140"/>
      <c r="EX233" s="144"/>
      <c r="EY233" s="137"/>
      <c r="EZ233" s="29"/>
      <c r="FA233" s="29"/>
      <c r="FB233" s="29"/>
      <c r="FC233" s="29"/>
      <c r="FD233" s="29"/>
      <c r="FE233" s="29"/>
      <c r="FF233" s="29"/>
      <c r="FG233" s="29"/>
      <c r="FH233" s="29"/>
      <c r="FI233" s="29"/>
      <c r="FJ233" s="29"/>
      <c r="FK233" s="29"/>
      <c r="FL233" s="29"/>
      <c r="FM233" s="140"/>
      <c r="FN233" s="140"/>
      <c r="FO233" s="141"/>
    </row>
    <row r="234" spans="1:171" x14ac:dyDescent="0.3">
      <c r="A234" s="137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140"/>
      <c r="P234" s="140"/>
      <c r="Q234" s="140"/>
      <c r="R234" s="141"/>
      <c r="S234" s="137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140"/>
      <c r="AH234" s="140"/>
      <c r="AI234" s="141"/>
      <c r="AJ234" s="137"/>
      <c r="AK234" s="29"/>
      <c r="AL234" s="29"/>
      <c r="AM234" s="29"/>
      <c r="AN234" s="29"/>
      <c r="AO234" s="29"/>
      <c r="AP234" s="29"/>
      <c r="AQ234" s="29"/>
      <c r="AR234" s="29"/>
      <c r="AS234" s="29"/>
      <c r="AT234" s="29"/>
      <c r="AU234" s="29"/>
      <c r="AV234" s="29"/>
      <c r="AW234" s="29"/>
      <c r="AX234" s="140"/>
      <c r="AY234" s="140"/>
      <c r="AZ234" s="141"/>
      <c r="BA234" s="137"/>
      <c r="BB234" s="29"/>
      <c r="BC234" s="29"/>
      <c r="BD234" s="29"/>
      <c r="BE234" s="29"/>
      <c r="BF234" s="29"/>
      <c r="BG234" s="29"/>
      <c r="BH234" s="29"/>
      <c r="BI234" s="29"/>
      <c r="BJ234" s="29"/>
      <c r="BK234" s="29"/>
      <c r="BL234" s="29"/>
      <c r="BM234" s="29"/>
      <c r="BN234" s="29"/>
      <c r="BO234" s="140"/>
      <c r="BP234" s="140"/>
      <c r="BQ234" s="141"/>
      <c r="BR234" s="137"/>
      <c r="BS234" s="29"/>
      <c r="BT234" s="29"/>
      <c r="BU234" s="29"/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140"/>
      <c r="CG234" s="140"/>
      <c r="CH234" s="141"/>
      <c r="CI234" s="137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140"/>
      <c r="CX234" s="140"/>
      <c r="CY234" s="141"/>
      <c r="CZ234" s="137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  <c r="DL234" s="29"/>
      <c r="DM234" s="29"/>
      <c r="DN234" s="140"/>
      <c r="DO234" s="140"/>
      <c r="DP234" s="141"/>
      <c r="DQ234" s="137"/>
      <c r="DR234" s="29"/>
      <c r="DS234" s="29"/>
      <c r="DT234" s="29"/>
      <c r="DU234" s="29"/>
      <c r="DV234" s="29"/>
      <c r="DW234" s="29"/>
      <c r="DX234" s="29"/>
      <c r="DY234" s="29"/>
      <c r="DZ234" s="29"/>
      <c r="EA234" s="29"/>
      <c r="EB234" s="29"/>
      <c r="EC234" s="29"/>
      <c r="ED234" s="29"/>
      <c r="EE234" s="140"/>
      <c r="EF234" s="140"/>
      <c r="EG234" s="141"/>
      <c r="EH234" s="137"/>
      <c r="EI234" s="29"/>
      <c r="EJ234" s="29"/>
      <c r="EK234" s="29"/>
      <c r="EL234" s="29"/>
      <c r="EM234" s="29"/>
      <c r="EN234" s="29"/>
      <c r="EO234" s="29"/>
      <c r="EP234" s="29"/>
      <c r="EQ234" s="29"/>
      <c r="ER234" s="29"/>
      <c r="ES234" s="29"/>
      <c r="ET234" s="29"/>
      <c r="EU234" s="29"/>
      <c r="EV234" s="140"/>
      <c r="EW234" s="140"/>
      <c r="EX234" s="144"/>
      <c r="EY234" s="137"/>
      <c r="EZ234" s="29"/>
      <c r="FA234" s="29"/>
      <c r="FB234" s="29"/>
      <c r="FC234" s="29"/>
      <c r="FD234" s="29"/>
      <c r="FE234" s="29"/>
      <c r="FF234" s="29"/>
      <c r="FG234" s="29"/>
      <c r="FH234" s="29"/>
      <c r="FI234" s="29"/>
      <c r="FJ234" s="29"/>
      <c r="FK234" s="29"/>
      <c r="FL234" s="29"/>
      <c r="FM234" s="140"/>
      <c r="FN234" s="140"/>
      <c r="FO234" s="141"/>
    </row>
    <row r="235" spans="1:171" x14ac:dyDescent="0.3">
      <c r="A235" s="137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140"/>
      <c r="P235" s="140"/>
      <c r="Q235" s="140"/>
      <c r="R235" s="141"/>
      <c r="S235" s="137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140"/>
      <c r="AH235" s="140"/>
      <c r="AI235" s="141"/>
      <c r="AJ235" s="137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  <c r="AU235" s="29"/>
      <c r="AV235" s="29"/>
      <c r="AW235" s="29"/>
      <c r="AX235" s="140"/>
      <c r="AY235" s="140"/>
      <c r="AZ235" s="141"/>
      <c r="BA235" s="137"/>
      <c r="BB235" s="29"/>
      <c r="BC235" s="29"/>
      <c r="BD235" s="29"/>
      <c r="BE235" s="29"/>
      <c r="BF235" s="29"/>
      <c r="BG235" s="29"/>
      <c r="BH235" s="29"/>
      <c r="BI235" s="29"/>
      <c r="BJ235" s="29"/>
      <c r="BK235" s="29"/>
      <c r="BL235" s="29"/>
      <c r="BM235" s="29"/>
      <c r="BN235" s="29"/>
      <c r="BO235" s="140"/>
      <c r="BP235" s="140"/>
      <c r="BQ235" s="141"/>
      <c r="BR235" s="137"/>
      <c r="BS235" s="29"/>
      <c r="BT235" s="29"/>
      <c r="BU235" s="29"/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140"/>
      <c r="CG235" s="140"/>
      <c r="CH235" s="141"/>
      <c r="CI235" s="137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140"/>
      <c r="CX235" s="140"/>
      <c r="CY235" s="141"/>
      <c r="CZ235" s="137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  <c r="DL235" s="29"/>
      <c r="DM235" s="29"/>
      <c r="DN235" s="140"/>
      <c r="DO235" s="140"/>
      <c r="DP235" s="141"/>
      <c r="DQ235" s="137"/>
      <c r="DR235" s="29"/>
      <c r="DS235" s="29"/>
      <c r="DT235" s="29"/>
      <c r="DU235" s="29"/>
      <c r="DV235" s="29"/>
      <c r="DW235" s="29"/>
      <c r="DX235" s="29"/>
      <c r="DY235" s="29"/>
      <c r="DZ235" s="29"/>
      <c r="EA235" s="29"/>
      <c r="EB235" s="29"/>
      <c r="EC235" s="29"/>
      <c r="ED235" s="29"/>
      <c r="EE235" s="140"/>
      <c r="EF235" s="140"/>
      <c r="EG235" s="141"/>
      <c r="EH235" s="137"/>
      <c r="EI235" s="29"/>
      <c r="EJ235" s="29"/>
      <c r="EK235" s="29"/>
      <c r="EL235" s="29"/>
      <c r="EM235" s="29"/>
      <c r="EN235" s="29"/>
      <c r="EO235" s="29"/>
      <c r="EP235" s="29"/>
      <c r="EQ235" s="29"/>
      <c r="ER235" s="29"/>
      <c r="ES235" s="29"/>
      <c r="ET235" s="29"/>
      <c r="EU235" s="29"/>
      <c r="EV235" s="140"/>
      <c r="EW235" s="140"/>
      <c r="EX235" s="144"/>
      <c r="EY235" s="137"/>
      <c r="EZ235" s="29"/>
      <c r="FA235" s="29"/>
      <c r="FB235" s="29"/>
      <c r="FC235" s="29"/>
      <c r="FD235" s="29"/>
      <c r="FE235" s="29"/>
      <c r="FF235" s="29"/>
      <c r="FG235" s="29"/>
      <c r="FH235" s="29"/>
      <c r="FI235" s="29"/>
      <c r="FJ235" s="29"/>
      <c r="FK235" s="29"/>
      <c r="FL235" s="29"/>
      <c r="FM235" s="140"/>
      <c r="FN235" s="140"/>
      <c r="FO235" s="141"/>
    </row>
    <row r="236" spans="1:171" x14ac:dyDescent="0.3">
      <c r="A236" s="137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140"/>
      <c r="P236" s="140"/>
      <c r="Q236" s="140"/>
      <c r="R236" s="141"/>
      <c r="S236" s="137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140"/>
      <c r="AH236" s="140"/>
      <c r="AI236" s="141"/>
      <c r="AJ236" s="137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  <c r="AU236" s="29"/>
      <c r="AV236" s="29"/>
      <c r="AW236" s="29"/>
      <c r="AX236" s="140"/>
      <c r="AY236" s="140"/>
      <c r="AZ236" s="141"/>
      <c r="BA236" s="137"/>
      <c r="BB236" s="29"/>
      <c r="BC236" s="29"/>
      <c r="BD236" s="29"/>
      <c r="BE236" s="29"/>
      <c r="BF236" s="29"/>
      <c r="BG236" s="29"/>
      <c r="BH236" s="29"/>
      <c r="BI236" s="29"/>
      <c r="BJ236" s="29"/>
      <c r="BK236" s="29"/>
      <c r="BL236" s="29"/>
      <c r="BM236" s="29"/>
      <c r="BN236" s="29"/>
      <c r="BO236" s="140"/>
      <c r="BP236" s="140"/>
      <c r="BQ236" s="141"/>
      <c r="BR236" s="137"/>
      <c r="BS236" s="29"/>
      <c r="BT236" s="29"/>
      <c r="BU236" s="29"/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140"/>
      <c r="CG236" s="140"/>
      <c r="CH236" s="141"/>
      <c r="CI236" s="137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140"/>
      <c r="CX236" s="140"/>
      <c r="CY236" s="141"/>
      <c r="CZ236" s="137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  <c r="DL236" s="29"/>
      <c r="DM236" s="29"/>
      <c r="DN236" s="140"/>
      <c r="DO236" s="140"/>
      <c r="DP236" s="141"/>
      <c r="DQ236" s="137"/>
      <c r="DR236" s="29"/>
      <c r="DS236" s="29"/>
      <c r="DT236" s="29"/>
      <c r="DU236" s="29"/>
      <c r="DV236" s="29"/>
      <c r="DW236" s="29"/>
      <c r="DX236" s="29"/>
      <c r="DY236" s="29"/>
      <c r="DZ236" s="29"/>
      <c r="EA236" s="29"/>
      <c r="EB236" s="29"/>
      <c r="EC236" s="29"/>
      <c r="ED236" s="29"/>
      <c r="EE236" s="140"/>
      <c r="EF236" s="140"/>
      <c r="EG236" s="141"/>
      <c r="EH236" s="137"/>
      <c r="EI236" s="29"/>
      <c r="EJ236" s="29"/>
      <c r="EK236" s="29"/>
      <c r="EL236" s="29"/>
      <c r="EM236" s="29"/>
      <c r="EN236" s="29"/>
      <c r="EO236" s="29"/>
      <c r="EP236" s="29"/>
      <c r="EQ236" s="29"/>
      <c r="ER236" s="29"/>
      <c r="ES236" s="29"/>
      <c r="ET236" s="29"/>
      <c r="EU236" s="29"/>
      <c r="EV236" s="140"/>
      <c r="EW236" s="140"/>
      <c r="EX236" s="144"/>
      <c r="EY236" s="137"/>
      <c r="EZ236" s="29"/>
      <c r="FA236" s="29"/>
      <c r="FB236" s="29"/>
      <c r="FC236" s="29"/>
      <c r="FD236" s="29"/>
      <c r="FE236" s="29"/>
      <c r="FF236" s="29"/>
      <c r="FG236" s="29"/>
      <c r="FH236" s="29"/>
      <c r="FI236" s="29"/>
      <c r="FJ236" s="29"/>
      <c r="FK236" s="29"/>
      <c r="FL236" s="29"/>
      <c r="FM236" s="140"/>
      <c r="FN236" s="140"/>
      <c r="FO236" s="141"/>
    </row>
    <row r="237" spans="1:171" x14ac:dyDescent="0.3">
      <c r="A237" s="137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140"/>
      <c r="P237" s="140"/>
      <c r="Q237" s="140"/>
      <c r="R237" s="141"/>
      <c r="S237" s="137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140"/>
      <c r="AH237" s="140"/>
      <c r="AI237" s="141"/>
      <c r="AJ237" s="137"/>
      <c r="AK237" s="29"/>
      <c r="AL237" s="29"/>
      <c r="AM237" s="29"/>
      <c r="AN237" s="29"/>
      <c r="AO237" s="29"/>
      <c r="AP237" s="29"/>
      <c r="AQ237" s="29"/>
      <c r="AR237" s="29"/>
      <c r="AS237" s="29"/>
      <c r="AT237" s="29"/>
      <c r="AU237" s="29"/>
      <c r="AV237" s="29"/>
      <c r="AW237" s="29"/>
      <c r="AX237" s="140"/>
      <c r="AY237" s="140"/>
      <c r="AZ237" s="141"/>
      <c r="BA237" s="137"/>
      <c r="BB237" s="29"/>
      <c r="BC237" s="29"/>
      <c r="BD237" s="29"/>
      <c r="BE237" s="29"/>
      <c r="BF237" s="29"/>
      <c r="BG237" s="29"/>
      <c r="BH237" s="29"/>
      <c r="BI237" s="29"/>
      <c r="BJ237" s="29"/>
      <c r="BK237" s="29"/>
      <c r="BL237" s="29"/>
      <c r="BM237" s="29"/>
      <c r="BN237" s="29"/>
      <c r="BO237" s="140"/>
      <c r="BP237" s="140"/>
      <c r="BQ237" s="141"/>
      <c r="BR237" s="137"/>
      <c r="BS237" s="29"/>
      <c r="BT237" s="29"/>
      <c r="BU237" s="29"/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140"/>
      <c r="CG237" s="140"/>
      <c r="CH237" s="141"/>
      <c r="CI237" s="137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140"/>
      <c r="CX237" s="140"/>
      <c r="CY237" s="141"/>
      <c r="CZ237" s="137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  <c r="DL237" s="29"/>
      <c r="DM237" s="29"/>
      <c r="DN237" s="140"/>
      <c r="DO237" s="140"/>
      <c r="DP237" s="141"/>
      <c r="DQ237" s="137"/>
      <c r="DR237" s="29"/>
      <c r="DS237" s="29"/>
      <c r="DT237" s="29"/>
      <c r="DU237" s="29"/>
      <c r="DV237" s="29"/>
      <c r="DW237" s="29"/>
      <c r="DX237" s="29"/>
      <c r="DY237" s="29"/>
      <c r="DZ237" s="29"/>
      <c r="EA237" s="29"/>
      <c r="EB237" s="29"/>
      <c r="EC237" s="29"/>
      <c r="ED237" s="29"/>
      <c r="EE237" s="140"/>
      <c r="EF237" s="140"/>
      <c r="EG237" s="141"/>
      <c r="EH237" s="137"/>
      <c r="EI237" s="29"/>
      <c r="EJ237" s="29"/>
      <c r="EK237" s="29"/>
      <c r="EL237" s="29"/>
      <c r="EM237" s="29"/>
      <c r="EN237" s="29"/>
      <c r="EO237" s="29"/>
      <c r="EP237" s="29"/>
      <c r="EQ237" s="29"/>
      <c r="ER237" s="29"/>
      <c r="ES237" s="29"/>
      <c r="ET237" s="29"/>
      <c r="EU237" s="29"/>
      <c r="EV237" s="140"/>
      <c r="EW237" s="140"/>
      <c r="EX237" s="144"/>
      <c r="EY237" s="137"/>
      <c r="EZ237" s="29"/>
      <c r="FA237" s="29"/>
      <c r="FB237" s="29"/>
      <c r="FC237" s="29"/>
      <c r="FD237" s="29"/>
      <c r="FE237" s="29"/>
      <c r="FF237" s="29"/>
      <c r="FG237" s="29"/>
      <c r="FH237" s="29"/>
      <c r="FI237" s="29"/>
      <c r="FJ237" s="29"/>
      <c r="FK237" s="29"/>
      <c r="FL237" s="29"/>
      <c r="FM237" s="140"/>
      <c r="FN237" s="140"/>
      <c r="FO237" s="141"/>
    </row>
    <row r="238" spans="1:171" x14ac:dyDescent="0.3">
      <c r="A238" s="137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140"/>
      <c r="P238" s="140"/>
      <c r="Q238" s="140"/>
      <c r="R238" s="141"/>
      <c r="S238" s="137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140"/>
      <c r="AH238" s="140"/>
      <c r="AI238" s="141"/>
      <c r="AJ238" s="137"/>
      <c r="AK238" s="29"/>
      <c r="AL238" s="29"/>
      <c r="AM238" s="29"/>
      <c r="AN238" s="29"/>
      <c r="AO238" s="29"/>
      <c r="AP238" s="29"/>
      <c r="AQ238" s="29"/>
      <c r="AR238" s="29"/>
      <c r="AS238" s="29"/>
      <c r="AT238" s="29"/>
      <c r="AU238" s="29"/>
      <c r="AV238" s="29"/>
      <c r="AW238" s="29"/>
      <c r="AX238" s="140"/>
      <c r="AY238" s="140"/>
      <c r="AZ238" s="141"/>
      <c r="BA238" s="137"/>
      <c r="BB238" s="29"/>
      <c r="BC238" s="29"/>
      <c r="BD238" s="29"/>
      <c r="BE238" s="29"/>
      <c r="BF238" s="29"/>
      <c r="BG238" s="29"/>
      <c r="BH238" s="29"/>
      <c r="BI238" s="29"/>
      <c r="BJ238" s="29"/>
      <c r="BK238" s="29"/>
      <c r="BL238" s="29"/>
      <c r="BM238" s="29"/>
      <c r="BN238" s="29"/>
      <c r="BO238" s="140"/>
      <c r="BP238" s="140"/>
      <c r="BQ238" s="141"/>
      <c r="BR238" s="137"/>
      <c r="BS238" s="29"/>
      <c r="BT238" s="29"/>
      <c r="BU238" s="29"/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140"/>
      <c r="CG238" s="140"/>
      <c r="CH238" s="141"/>
      <c r="CI238" s="137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140"/>
      <c r="CX238" s="140"/>
      <c r="CY238" s="141"/>
      <c r="CZ238" s="137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  <c r="DL238" s="29"/>
      <c r="DM238" s="29"/>
      <c r="DN238" s="140"/>
      <c r="DO238" s="140"/>
      <c r="DP238" s="141"/>
      <c r="DQ238" s="137"/>
      <c r="DR238" s="29"/>
      <c r="DS238" s="29"/>
      <c r="DT238" s="29"/>
      <c r="DU238" s="29"/>
      <c r="DV238" s="29"/>
      <c r="DW238" s="29"/>
      <c r="DX238" s="29"/>
      <c r="DY238" s="29"/>
      <c r="DZ238" s="29"/>
      <c r="EA238" s="29"/>
      <c r="EB238" s="29"/>
      <c r="EC238" s="29"/>
      <c r="ED238" s="29"/>
      <c r="EE238" s="140"/>
      <c r="EF238" s="140"/>
      <c r="EG238" s="141"/>
      <c r="EH238" s="137"/>
      <c r="EI238" s="29"/>
      <c r="EJ238" s="29"/>
      <c r="EK238" s="29"/>
      <c r="EL238" s="29"/>
      <c r="EM238" s="29"/>
      <c r="EN238" s="29"/>
      <c r="EO238" s="29"/>
      <c r="EP238" s="29"/>
      <c r="EQ238" s="29"/>
      <c r="ER238" s="29"/>
      <c r="ES238" s="29"/>
      <c r="ET238" s="29"/>
      <c r="EU238" s="29"/>
      <c r="EV238" s="140"/>
      <c r="EW238" s="140"/>
      <c r="EX238" s="144"/>
      <c r="EY238" s="137"/>
      <c r="EZ238" s="29"/>
      <c r="FA238" s="29"/>
      <c r="FB238" s="29"/>
      <c r="FC238" s="29"/>
      <c r="FD238" s="29"/>
      <c r="FE238" s="29"/>
      <c r="FF238" s="29"/>
      <c r="FG238" s="29"/>
      <c r="FH238" s="29"/>
      <c r="FI238" s="29"/>
      <c r="FJ238" s="29"/>
      <c r="FK238" s="29"/>
      <c r="FL238" s="29"/>
      <c r="FM238" s="140"/>
      <c r="FN238" s="140"/>
      <c r="FO238" s="141"/>
    </row>
    <row r="239" spans="1:171" x14ac:dyDescent="0.3">
      <c r="A239" s="137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140"/>
      <c r="P239" s="140"/>
      <c r="Q239" s="140"/>
      <c r="R239" s="141"/>
      <c r="S239" s="137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140"/>
      <c r="AH239" s="140"/>
      <c r="AI239" s="141"/>
      <c r="AJ239" s="137"/>
      <c r="AK239" s="29"/>
      <c r="AL239" s="29"/>
      <c r="AM239" s="29"/>
      <c r="AN239" s="29"/>
      <c r="AO239" s="29"/>
      <c r="AP239" s="29"/>
      <c r="AQ239" s="29"/>
      <c r="AR239" s="29"/>
      <c r="AS239" s="29"/>
      <c r="AT239" s="29"/>
      <c r="AU239" s="29"/>
      <c r="AV239" s="29"/>
      <c r="AW239" s="29"/>
      <c r="AX239" s="140"/>
      <c r="AY239" s="140"/>
      <c r="AZ239" s="141"/>
      <c r="BA239" s="137"/>
      <c r="BB239" s="29"/>
      <c r="BC239" s="29"/>
      <c r="BD239" s="29"/>
      <c r="BE239" s="29"/>
      <c r="BF239" s="29"/>
      <c r="BG239" s="29"/>
      <c r="BH239" s="29"/>
      <c r="BI239" s="29"/>
      <c r="BJ239" s="29"/>
      <c r="BK239" s="29"/>
      <c r="BL239" s="29"/>
      <c r="BM239" s="29"/>
      <c r="BN239" s="29"/>
      <c r="BO239" s="140"/>
      <c r="BP239" s="140"/>
      <c r="BQ239" s="141"/>
      <c r="BR239" s="137"/>
      <c r="BS239" s="29"/>
      <c r="BT239" s="29"/>
      <c r="BU239" s="29"/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140"/>
      <c r="CG239" s="140"/>
      <c r="CH239" s="141"/>
      <c r="CI239" s="137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140"/>
      <c r="CX239" s="140"/>
      <c r="CY239" s="141"/>
      <c r="CZ239" s="137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  <c r="DL239" s="29"/>
      <c r="DM239" s="29"/>
      <c r="DN239" s="140"/>
      <c r="DO239" s="140"/>
      <c r="DP239" s="141"/>
      <c r="DQ239" s="137"/>
      <c r="DR239" s="29"/>
      <c r="DS239" s="29"/>
      <c r="DT239" s="29"/>
      <c r="DU239" s="29"/>
      <c r="DV239" s="29"/>
      <c r="DW239" s="29"/>
      <c r="DX239" s="29"/>
      <c r="DY239" s="29"/>
      <c r="DZ239" s="29"/>
      <c r="EA239" s="29"/>
      <c r="EB239" s="29"/>
      <c r="EC239" s="29"/>
      <c r="ED239" s="29"/>
      <c r="EE239" s="140"/>
      <c r="EF239" s="140"/>
      <c r="EG239" s="141"/>
      <c r="EH239" s="137"/>
      <c r="EI239" s="29"/>
      <c r="EJ239" s="29"/>
      <c r="EK239" s="29"/>
      <c r="EL239" s="29"/>
      <c r="EM239" s="29"/>
      <c r="EN239" s="29"/>
      <c r="EO239" s="29"/>
      <c r="EP239" s="29"/>
      <c r="EQ239" s="29"/>
      <c r="ER239" s="29"/>
      <c r="ES239" s="29"/>
      <c r="ET239" s="29"/>
      <c r="EU239" s="29"/>
      <c r="EV239" s="140"/>
      <c r="EW239" s="140"/>
      <c r="EX239" s="144"/>
      <c r="EY239" s="137"/>
      <c r="EZ239" s="29"/>
      <c r="FA239" s="29"/>
      <c r="FB239" s="29"/>
      <c r="FC239" s="29"/>
      <c r="FD239" s="29"/>
      <c r="FE239" s="29"/>
      <c r="FF239" s="29"/>
      <c r="FG239" s="29"/>
      <c r="FH239" s="29"/>
      <c r="FI239" s="29"/>
      <c r="FJ239" s="29"/>
      <c r="FK239" s="29"/>
      <c r="FL239" s="29"/>
      <c r="FM239" s="140"/>
      <c r="FN239" s="140"/>
      <c r="FO239" s="141"/>
    </row>
    <row r="240" spans="1:171" x14ac:dyDescent="0.3">
      <c r="A240" s="137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140"/>
      <c r="P240" s="140"/>
      <c r="Q240" s="140"/>
      <c r="R240" s="141"/>
      <c r="S240" s="137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140"/>
      <c r="AH240" s="140"/>
      <c r="AI240" s="141"/>
      <c r="AJ240" s="137"/>
      <c r="AK240" s="29"/>
      <c r="AL240" s="29"/>
      <c r="AM240" s="29"/>
      <c r="AN240" s="29"/>
      <c r="AO240" s="29"/>
      <c r="AP240" s="29"/>
      <c r="AQ240" s="29"/>
      <c r="AR240" s="29"/>
      <c r="AS240" s="29"/>
      <c r="AT240" s="29"/>
      <c r="AU240" s="29"/>
      <c r="AV240" s="29"/>
      <c r="AW240" s="29"/>
      <c r="AX240" s="140"/>
      <c r="AY240" s="140"/>
      <c r="AZ240" s="141"/>
      <c r="BA240" s="137"/>
      <c r="BB240" s="29"/>
      <c r="BC240" s="29"/>
      <c r="BD240" s="29"/>
      <c r="BE240" s="29"/>
      <c r="BF240" s="29"/>
      <c r="BG240" s="29"/>
      <c r="BH240" s="29"/>
      <c r="BI240" s="29"/>
      <c r="BJ240" s="29"/>
      <c r="BK240" s="29"/>
      <c r="BL240" s="29"/>
      <c r="BM240" s="29"/>
      <c r="BN240" s="29"/>
      <c r="BO240" s="140"/>
      <c r="BP240" s="140"/>
      <c r="BQ240" s="141"/>
      <c r="BR240" s="137"/>
      <c r="BS240" s="29"/>
      <c r="BT240" s="29"/>
      <c r="BU240" s="29"/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140"/>
      <c r="CG240" s="140"/>
      <c r="CH240" s="141"/>
      <c r="CI240" s="137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140"/>
      <c r="CX240" s="140"/>
      <c r="CY240" s="141"/>
      <c r="CZ240" s="137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  <c r="DL240" s="29"/>
      <c r="DM240" s="29"/>
      <c r="DN240" s="140"/>
      <c r="DO240" s="140"/>
      <c r="DP240" s="141"/>
      <c r="DQ240" s="137"/>
      <c r="DR240" s="29"/>
      <c r="DS240" s="29"/>
      <c r="DT240" s="29"/>
      <c r="DU240" s="29"/>
      <c r="DV240" s="29"/>
      <c r="DW240" s="29"/>
      <c r="DX240" s="29"/>
      <c r="DY240" s="29"/>
      <c r="DZ240" s="29"/>
      <c r="EA240" s="29"/>
      <c r="EB240" s="29"/>
      <c r="EC240" s="29"/>
      <c r="ED240" s="29"/>
      <c r="EE240" s="140"/>
      <c r="EF240" s="140"/>
      <c r="EG240" s="141"/>
      <c r="EH240" s="137"/>
      <c r="EI240" s="29"/>
      <c r="EJ240" s="29"/>
      <c r="EK240" s="29"/>
      <c r="EL240" s="29"/>
      <c r="EM240" s="29"/>
      <c r="EN240" s="29"/>
      <c r="EO240" s="29"/>
      <c r="EP240" s="29"/>
      <c r="EQ240" s="29"/>
      <c r="ER240" s="29"/>
      <c r="ES240" s="29"/>
      <c r="ET240" s="29"/>
      <c r="EU240" s="29"/>
      <c r="EV240" s="140"/>
      <c r="EW240" s="140"/>
      <c r="EX240" s="144"/>
      <c r="EY240" s="137"/>
      <c r="EZ240" s="29"/>
      <c r="FA240" s="29"/>
      <c r="FB240" s="29"/>
      <c r="FC240" s="29"/>
      <c r="FD240" s="29"/>
      <c r="FE240" s="29"/>
      <c r="FF240" s="29"/>
      <c r="FG240" s="29"/>
      <c r="FH240" s="29"/>
      <c r="FI240" s="29"/>
      <c r="FJ240" s="29"/>
      <c r="FK240" s="29"/>
      <c r="FL240" s="29"/>
      <c r="FM240" s="140"/>
      <c r="FN240" s="140"/>
      <c r="FO240" s="141"/>
    </row>
    <row r="241" spans="1:171" x14ac:dyDescent="0.3">
      <c r="A241" s="137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140"/>
      <c r="P241" s="140"/>
      <c r="Q241" s="140"/>
      <c r="R241" s="141"/>
      <c r="S241" s="137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140"/>
      <c r="AH241" s="140"/>
      <c r="AI241" s="141"/>
      <c r="AJ241" s="137"/>
      <c r="AK241" s="29"/>
      <c r="AL241" s="29"/>
      <c r="AM241" s="29"/>
      <c r="AN241" s="29"/>
      <c r="AO241" s="29"/>
      <c r="AP241" s="29"/>
      <c r="AQ241" s="29"/>
      <c r="AR241" s="29"/>
      <c r="AS241" s="29"/>
      <c r="AT241" s="29"/>
      <c r="AU241" s="29"/>
      <c r="AV241" s="29"/>
      <c r="AW241" s="29"/>
      <c r="AX241" s="140"/>
      <c r="AY241" s="140"/>
      <c r="AZ241" s="141"/>
      <c r="BA241" s="137"/>
      <c r="BB241" s="29"/>
      <c r="BC241" s="29"/>
      <c r="BD241" s="29"/>
      <c r="BE241" s="29"/>
      <c r="BF241" s="29"/>
      <c r="BG241" s="29"/>
      <c r="BH241" s="29"/>
      <c r="BI241" s="29"/>
      <c r="BJ241" s="29"/>
      <c r="BK241" s="29"/>
      <c r="BL241" s="29"/>
      <c r="BM241" s="29"/>
      <c r="BN241" s="29"/>
      <c r="BO241" s="140"/>
      <c r="BP241" s="140"/>
      <c r="BQ241" s="141"/>
      <c r="BR241" s="137"/>
      <c r="BS241" s="29"/>
      <c r="BT241" s="29"/>
      <c r="BU241" s="29"/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140"/>
      <c r="CG241" s="140"/>
      <c r="CH241" s="141"/>
      <c r="CI241" s="137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140"/>
      <c r="CX241" s="140"/>
      <c r="CY241" s="141"/>
      <c r="CZ241" s="137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  <c r="DL241" s="29"/>
      <c r="DM241" s="29"/>
      <c r="DN241" s="140"/>
      <c r="DO241" s="140"/>
      <c r="DP241" s="141"/>
      <c r="DQ241" s="137"/>
      <c r="DR241" s="29"/>
      <c r="DS241" s="29"/>
      <c r="DT241" s="29"/>
      <c r="DU241" s="29"/>
      <c r="DV241" s="29"/>
      <c r="DW241" s="29"/>
      <c r="DX241" s="29"/>
      <c r="DY241" s="29"/>
      <c r="DZ241" s="29"/>
      <c r="EA241" s="29"/>
      <c r="EB241" s="29"/>
      <c r="EC241" s="29"/>
      <c r="ED241" s="29"/>
      <c r="EE241" s="140"/>
      <c r="EF241" s="140"/>
      <c r="EG241" s="141"/>
      <c r="EH241" s="137"/>
      <c r="EI241" s="29"/>
      <c r="EJ241" s="29"/>
      <c r="EK241" s="29"/>
      <c r="EL241" s="29"/>
      <c r="EM241" s="29"/>
      <c r="EN241" s="29"/>
      <c r="EO241" s="29"/>
      <c r="EP241" s="29"/>
      <c r="EQ241" s="29"/>
      <c r="ER241" s="29"/>
      <c r="ES241" s="29"/>
      <c r="ET241" s="29"/>
      <c r="EU241" s="29"/>
      <c r="EV241" s="140"/>
      <c r="EW241" s="140"/>
      <c r="EX241" s="144"/>
      <c r="EY241" s="137"/>
      <c r="EZ241" s="29"/>
      <c r="FA241" s="29"/>
      <c r="FB241" s="29"/>
      <c r="FC241" s="29"/>
      <c r="FD241" s="29"/>
      <c r="FE241" s="29"/>
      <c r="FF241" s="29"/>
      <c r="FG241" s="29"/>
      <c r="FH241" s="29"/>
      <c r="FI241" s="29"/>
      <c r="FJ241" s="29"/>
      <c r="FK241" s="29"/>
      <c r="FL241" s="29"/>
      <c r="FM241" s="140"/>
      <c r="FN241" s="140"/>
      <c r="FO241" s="141"/>
    </row>
    <row r="242" spans="1:171" x14ac:dyDescent="0.3">
      <c r="A242" s="137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140"/>
      <c r="P242" s="140"/>
      <c r="Q242" s="140"/>
      <c r="R242" s="141"/>
      <c r="S242" s="137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140"/>
      <c r="AH242" s="140"/>
      <c r="AI242" s="141"/>
      <c r="AJ242" s="137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  <c r="AU242" s="29"/>
      <c r="AV242" s="29"/>
      <c r="AW242" s="29"/>
      <c r="AX242" s="140"/>
      <c r="AY242" s="140"/>
      <c r="AZ242" s="141"/>
      <c r="BA242" s="137"/>
      <c r="BB242" s="29"/>
      <c r="BC242" s="29"/>
      <c r="BD242" s="29"/>
      <c r="BE242" s="29"/>
      <c r="BF242" s="29"/>
      <c r="BG242" s="29"/>
      <c r="BH242" s="29"/>
      <c r="BI242" s="29"/>
      <c r="BJ242" s="29"/>
      <c r="BK242" s="29"/>
      <c r="BL242" s="29"/>
      <c r="BM242" s="29"/>
      <c r="BN242" s="29"/>
      <c r="BO242" s="140"/>
      <c r="BP242" s="140"/>
      <c r="BQ242" s="141"/>
      <c r="BR242" s="137"/>
      <c r="BS242" s="29"/>
      <c r="BT242" s="29"/>
      <c r="BU242" s="29"/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140"/>
      <c r="CG242" s="140"/>
      <c r="CH242" s="141"/>
      <c r="CI242" s="137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140"/>
      <c r="CX242" s="140"/>
      <c r="CY242" s="141"/>
      <c r="CZ242" s="137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  <c r="DL242" s="29"/>
      <c r="DM242" s="29"/>
      <c r="DN242" s="140"/>
      <c r="DO242" s="140"/>
      <c r="DP242" s="141"/>
      <c r="DQ242" s="137"/>
      <c r="DR242" s="29"/>
      <c r="DS242" s="29"/>
      <c r="DT242" s="29"/>
      <c r="DU242" s="29"/>
      <c r="DV242" s="29"/>
      <c r="DW242" s="29"/>
      <c r="DX242" s="29"/>
      <c r="DY242" s="29"/>
      <c r="DZ242" s="29"/>
      <c r="EA242" s="29"/>
      <c r="EB242" s="29"/>
      <c r="EC242" s="29"/>
      <c r="ED242" s="29"/>
      <c r="EE242" s="140"/>
      <c r="EF242" s="140"/>
      <c r="EG242" s="141"/>
      <c r="EH242" s="137"/>
      <c r="EI242" s="29"/>
      <c r="EJ242" s="29"/>
      <c r="EK242" s="29"/>
      <c r="EL242" s="29"/>
      <c r="EM242" s="29"/>
      <c r="EN242" s="29"/>
      <c r="EO242" s="29"/>
      <c r="EP242" s="29"/>
      <c r="EQ242" s="29"/>
      <c r="ER242" s="29"/>
      <c r="ES242" s="29"/>
      <c r="ET242" s="29"/>
      <c r="EU242" s="29"/>
      <c r="EV242" s="140"/>
      <c r="EW242" s="140"/>
      <c r="EX242" s="144"/>
      <c r="EY242" s="137"/>
      <c r="EZ242" s="29"/>
      <c r="FA242" s="29"/>
      <c r="FB242" s="29"/>
      <c r="FC242" s="29"/>
      <c r="FD242" s="29"/>
      <c r="FE242" s="29"/>
      <c r="FF242" s="29"/>
      <c r="FG242" s="29"/>
      <c r="FH242" s="29"/>
      <c r="FI242" s="29"/>
      <c r="FJ242" s="29"/>
      <c r="FK242" s="29"/>
      <c r="FL242" s="29"/>
      <c r="FM242" s="140"/>
      <c r="FN242" s="140"/>
      <c r="FO242" s="141"/>
    </row>
    <row r="243" spans="1:171" x14ac:dyDescent="0.3">
      <c r="A243" s="137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140"/>
      <c r="P243" s="140"/>
      <c r="Q243" s="140"/>
      <c r="R243" s="141"/>
      <c r="S243" s="137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140"/>
      <c r="AH243" s="140"/>
      <c r="AI243" s="141"/>
      <c r="AJ243" s="137"/>
      <c r="AK243" s="29"/>
      <c r="AL243" s="29"/>
      <c r="AM243" s="29"/>
      <c r="AN243" s="29"/>
      <c r="AO243" s="29"/>
      <c r="AP243" s="29"/>
      <c r="AQ243" s="29"/>
      <c r="AR243" s="29"/>
      <c r="AS243" s="29"/>
      <c r="AT243" s="29"/>
      <c r="AU243" s="29"/>
      <c r="AV243" s="29"/>
      <c r="AW243" s="29"/>
      <c r="AX243" s="140"/>
      <c r="AY243" s="140"/>
      <c r="AZ243" s="141"/>
      <c r="BA243" s="137"/>
      <c r="BB243" s="29"/>
      <c r="BC243" s="29"/>
      <c r="BD243" s="29"/>
      <c r="BE243" s="29"/>
      <c r="BF243" s="29"/>
      <c r="BG243" s="29"/>
      <c r="BH243" s="29"/>
      <c r="BI243" s="29"/>
      <c r="BJ243" s="29"/>
      <c r="BK243" s="29"/>
      <c r="BL243" s="29"/>
      <c r="BM243" s="29"/>
      <c r="BN243" s="29"/>
      <c r="BO243" s="140"/>
      <c r="BP243" s="140"/>
      <c r="BQ243" s="141"/>
      <c r="BR243" s="137"/>
      <c r="BS243" s="29"/>
      <c r="BT243" s="29"/>
      <c r="BU243" s="29"/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140"/>
      <c r="CG243" s="140"/>
      <c r="CH243" s="141"/>
      <c r="CI243" s="137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140"/>
      <c r="CX243" s="140"/>
      <c r="CY243" s="141"/>
      <c r="CZ243" s="137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  <c r="DL243" s="29"/>
      <c r="DM243" s="29"/>
      <c r="DN243" s="140"/>
      <c r="DO243" s="140"/>
      <c r="DP243" s="141"/>
      <c r="DQ243" s="137"/>
      <c r="DR243" s="29"/>
      <c r="DS243" s="29"/>
      <c r="DT243" s="29"/>
      <c r="DU243" s="29"/>
      <c r="DV243" s="29"/>
      <c r="DW243" s="29"/>
      <c r="DX243" s="29"/>
      <c r="DY243" s="29"/>
      <c r="DZ243" s="29"/>
      <c r="EA243" s="29"/>
      <c r="EB243" s="29"/>
      <c r="EC243" s="29"/>
      <c r="ED243" s="29"/>
      <c r="EE243" s="140"/>
      <c r="EF243" s="140"/>
      <c r="EG243" s="141"/>
      <c r="EH243" s="137"/>
      <c r="EI243" s="29"/>
      <c r="EJ243" s="29"/>
      <c r="EK243" s="29"/>
      <c r="EL243" s="29"/>
      <c r="EM243" s="29"/>
      <c r="EN243" s="29"/>
      <c r="EO243" s="29"/>
      <c r="EP243" s="29"/>
      <c r="EQ243" s="29"/>
      <c r="ER243" s="29"/>
      <c r="ES243" s="29"/>
      <c r="ET243" s="29"/>
      <c r="EU243" s="29"/>
      <c r="EV243" s="140"/>
      <c r="EW243" s="140"/>
      <c r="EX243" s="144"/>
      <c r="EY243" s="137"/>
      <c r="EZ243" s="29"/>
      <c r="FA243" s="29"/>
      <c r="FB243" s="29"/>
      <c r="FC243" s="29"/>
      <c r="FD243" s="29"/>
      <c r="FE243" s="29"/>
      <c r="FF243" s="29"/>
      <c r="FG243" s="29"/>
      <c r="FH243" s="29"/>
      <c r="FI243" s="29"/>
      <c r="FJ243" s="29"/>
      <c r="FK243" s="29"/>
      <c r="FL243" s="29"/>
      <c r="FM243" s="140"/>
      <c r="FN243" s="140"/>
      <c r="FO243" s="141"/>
    </row>
    <row r="244" spans="1:171" x14ac:dyDescent="0.3">
      <c r="A244" s="137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140"/>
      <c r="P244" s="140"/>
      <c r="Q244" s="140"/>
      <c r="R244" s="141"/>
      <c r="S244" s="137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140"/>
      <c r="AH244" s="140"/>
      <c r="AI244" s="141"/>
      <c r="AJ244" s="137"/>
      <c r="AK244" s="29"/>
      <c r="AL244" s="29"/>
      <c r="AM244" s="29"/>
      <c r="AN244" s="29"/>
      <c r="AO244" s="29"/>
      <c r="AP244" s="29"/>
      <c r="AQ244" s="29"/>
      <c r="AR244" s="29"/>
      <c r="AS244" s="29"/>
      <c r="AT244" s="29"/>
      <c r="AU244" s="29"/>
      <c r="AV244" s="29"/>
      <c r="AW244" s="29"/>
      <c r="AX244" s="140"/>
      <c r="AY244" s="140"/>
      <c r="AZ244" s="141"/>
      <c r="BA244" s="137"/>
      <c r="BB244" s="29"/>
      <c r="BC244" s="29"/>
      <c r="BD244" s="29"/>
      <c r="BE244" s="29"/>
      <c r="BF244" s="29"/>
      <c r="BG244" s="29"/>
      <c r="BH244" s="29"/>
      <c r="BI244" s="29"/>
      <c r="BJ244" s="29"/>
      <c r="BK244" s="29"/>
      <c r="BL244" s="29"/>
      <c r="BM244" s="29"/>
      <c r="BN244" s="29"/>
      <c r="BO244" s="140"/>
      <c r="BP244" s="140"/>
      <c r="BQ244" s="141"/>
      <c r="BR244" s="137"/>
      <c r="BS244" s="29"/>
      <c r="BT244" s="29"/>
      <c r="BU244" s="29"/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140"/>
      <c r="CG244" s="140"/>
      <c r="CH244" s="141"/>
      <c r="CI244" s="137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140"/>
      <c r="CX244" s="140"/>
      <c r="CY244" s="141"/>
      <c r="CZ244" s="137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  <c r="DL244" s="29"/>
      <c r="DM244" s="29"/>
      <c r="DN244" s="140"/>
      <c r="DO244" s="140"/>
      <c r="DP244" s="141"/>
      <c r="DQ244" s="137"/>
      <c r="DR244" s="29"/>
      <c r="DS244" s="29"/>
      <c r="DT244" s="29"/>
      <c r="DU244" s="29"/>
      <c r="DV244" s="29"/>
      <c r="DW244" s="29"/>
      <c r="DX244" s="29"/>
      <c r="DY244" s="29"/>
      <c r="DZ244" s="29"/>
      <c r="EA244" s="29"/>
      <c r="EB244" s="29"/>
      <c r="EC244" s="29"/>
      <c r="ED244" s="29"/>
      <c r="EE244" s="140"/>
      <c r="EF244" s="140"/>
      <c r="EG244" s="141"/>
      <c r="EH244" s="137"/>
      <c r="EI244" s="29"/>
      <c r="EJ244" s="29"/>
      <c r="EK244" s="29"/>
      <c r="EL244" s="29"/>
      <c r="EM244" s="29"/>
      <c r="EN244" s="29"/>
      <c r="EO244" s="29"/>
      <c r="EP244" s="29"/>
      <c r="EQ244" s="29"/>
      <c r="ER244" s="29"/>
      <c r="ES244" s="29"/>
      <c r="ET244" s="29"/>
      <c r="EU244" s="29"/>
      <c r="EV244" s="140"/>
      <c r="EW244" s="140"/>
      <c r="EX244" s="144"/>
      <c r="EY244" s="137"/>
      <c r="EZ244" s="29"/>
      <c r="FA244" s="29"/>
      <c r="FB244" s="29"/>
      <c r="FC244" s="29"/>
      <c r="FD244" s="29"/>
      <c r="FE244" s="29"/>
      <c r="FF244" s="29"/>
      <c r="FG244" s="29"/>
      <c r="FH244" s="29"/>
      <c r="FI244" s="29"/>
      <c r="FJ244" s="29"/>
      <c r="FK244" s="29"/>
      <c r="FL244" s="29"/>
      <c r="FM244" s="140"/>
      <c r="FN244" s="140"/>
      <c r="FO244" s="141"/>
    </row>
    <row r="245" spans="1:171" x14ac:dyDescent="0.3">
      <c r="A245" s="137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140"/>
      <c r="P245" s="140"/>
      <c r="Q245" s="140"/>
      <c r="R245" s="141"/>
      <c r="S245" s="137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140"/>
      <c r="AH245" s="140"/>
      <c r="AI245" s="141"/>
      <c r="AJ245" s="137"/>
      <c r="AK245" s="29"/>
      <c r="AL245" s="29"/>
      <c r="AM245" s="29"/>
      <c r="AN245" s="29"/>
      <c r="AO245" s="29"/>
      <c r="AP245" s="29"/>
      <c r="AQ245" s="29"/>
      <c r="AR245" s="29"/>
      <c r="AS245" s="29"/>
      <c r="AT245" s="29"/>
      <c r="AU245" s="29"/>
      <c r="AV245" s="29"/>
      <c r="AW245" s="29"/>
      <c r="AX245" s="140"/>
      <c r="AY245" s="140"/>
      <c r="AZ245" s="141"/>
      <c r="BA245" s="137"/>
      <c r="BB245" s="29"/>
      <c r="BC245" s="29"/>
      <c r="BD245" s="29"/>
      <c r="BE245" s="29"/>
      <c r="BF245" s="29"/>
      <c r="BG245" s="29"/>
      <c r="BH245" s="29"/>
      <c r="BI245" s="29"/>
      <c r="BJ245" s="29"/>
      <c r="BK245" s="29"/>
      <c r="BL245" s="29"/>
      <c r="BM245" s="29"/>
      <c r="BN245" s="29"/>
      <c r="BO245" s="140"/>
      <c r="BP245" s="140"/>
      <c r="BQ245" s="141"/>
      <c r="BR245" s="137"/>
      <c r="BS245" s="29"/>
      <c r="BT245" s="29"/>
      <c r="BU245" s="29"/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140"/>
      <c r="CG245" s="140"/>
      <c r="CH245" s="141"/>
      <c r="CI245" s="137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140"/>
      <c r="CX245" s="140"/>
      <c r="CY245" s="141"/>
      <c r="CZ245" s="137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  <c r="DL245" s="29"/>
      <c r="DM245" s="29"/>
      <c r="DN245" s="140"/>
      <c r="DO245" s="140"/>
      <c r="DP245" s="141"/>
      <c r="DQ245" s="137"/>
      <c r="DR245" s="29"/>
      <c r="DS245" s="29"/>
      <c r="DT245" s="29"/>
      <c r="DU245" s="29"/>
      <c r="DV245" s="29"/>
      <c r="DW245" s="29"/>
      <c r="DX245" s="29"/>
      <c r="DY245" s="29"/>
      <c r="DZ245" s="29"/>
      <c r="EA245" s="29"/>
      <c r="EB245" s="29"/>
      <c r="EC245" s="29"/>
      <c r="ED245" s="29"/>
      <c r="EE245" s="140"/>
      <c r="EF245" s="140"/>
      <c r="EG245" s="141"/>
      <c r="EH245" s="137"/>
      <c r="EI245" s="29"/>
      <c r="EJ245" s="29"/>
      <c r="EK245" s="29"/>
      <c r="EL245" s="29"/>
      <c r="EM245" s="29"/>
      <c r="EN245" s="29"/>
      <c r="EO245" s="29"/>
      <c r="EP245" s="29"/>
      <c r="EQ245" s="29"/>
      <c r="ER245" s="29"/>
      <c r="ES245" s="29"/>
      <c r="ET245" s="29"/>
      <c r="EU245" s="29"/>
      <c r="EV245" s="140"/>
      <c r="EW245" s="140"/>
      <c r="EX245" s="144"/>
      <c r="EY245" s="137"/>
      <c r="EZ245" s="29"/>
      <c r="FA245" s="29"/>
      <c r="FB245" s="29"/>
      <c r="FC245" s="29"/>
      <c r="FD245" s="29"/>
      <c r="FE245" s="29"/>
      <c r="FF245" s="29"/>
      <c r="FG245" s="29"/>
      <c r="FH245" s="29"/>
      <c r="FI245" s="29"/>
      <c r="FJ245" s="29"/>
      <c r="FK245" s="29"/>
      <c r="FL245" s="29"/>
      <c r="FM245" s="140"/>
      <c r="FN245" s="140"/>
      <c r="FO245" s="141"/>
    </row>
    <row r="246" spans="1:171" x14ac:dyDescent="0.3">
      <c r="A246" s="137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140"/>
      <c r="P246" s="140"/>
      <c r="Q246" s="140"/>
      <c r="R246" s="141"/>
      <c r="S246" s="137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140"/>
      <c r="AH246" s="140"/>
      <c r="AI246" s="141"/>
      <c r="AJ246" s="137"/>
      <c r="AK246" s="29"/>
      <c r="AL246" s="29"/>
      <c r="AM246" s="29"/>
      <c r="AN246" s="29"/>
      <c r="AO246" s="29"/>
      <c r="AP246" s="29"/>
      <c r="AQ246" s="29"/>
      <c r="AR246" s="29"/>
      <c r="AS246" s="29"/>
      <c r="AT246" s="29"/>
      <c r="AU246" s="29"/>
      <c r="AV246" s="29"/>
      <c r="AW246" s="29"/>
      <c r="AX246" s="140"/>
      <c r="AY246" s="140"/>
      <c r="AZ246" s="141"/>
      <c r="BA246" s="137"/>
      <c r="BB246" s="29"/>
      <c r="BC246" s="29"/>
      <c r="BD246" s="29"/>
      <c r="BE246" s="29"/>
      <c r="BF246" s="29"/>
      <c r="BG246" s="29"/>
      <c r="BH246" s="29"/>
      <c r="BI246" s="29"/>
      <c r="BJ246" s="29"/>
      <c r="BK246" s="29"/>
      <c r="BL246" s="29"/>
      <c r="BM246" s="29"/>
      <c r="BN246" s="29"/>
      <c r="BO246" s="140"/>
      <c r="BP246" s="140"/>
      <c r="BQ246" s="141"/>
      <c r="BR246" s="137"/>
      <c r="BS246" s="29"/>
      <c r="BT246" s="29"/>
      <c r="BU246" s="29"/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140"/>
      <c r="CG246" s="140"/>
      <c r="CH246" s="141"/>
      <c r="CI246" s="137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140"/>
      <c r="CX246" s="140"/>
      <c r="CY246" s="141"/>
      <c r="CZ246" s="137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  <c r="DL246" s="29"/>
      <c r="DM246" s="29"/>
      <c r="DN246" s="140"/>
      <c r="DO246" s="140"/>
      <c r="DP246" s="141"/>
      <c r="DQ246" s="137"/>
      <c r="DR246" s="29"/>
      <c r="DS246" s="29"/>
      <c r="DT246" s="29"/>
      <c r="DU246" s="29"/>
      <c r="DV246" s="29"/>
      <c r="DW246" s="29"/>
      <c r="DX246" s="29"/>
      <c r="DY246" s="29"/>
      <c r="DZ246" s="29"/>
      <c r="EA246" s="29"/>
      <c r="EB246" s="29"/>
      <c r="EC246" s="29"/>
      <c r="ED246" s="29"/>
      <c r="EE246" s="140"/>
      <c r="EF246" s="140"/>
      <c r="EG246" s="141"/>
      <c r="EH246" s="137"/>
      <c r="EI246" s="29"/>
      <c r="EJ246" s="29"/>
      <c r="EK246" s="29"/>
      <c r="EL246" s="29"/>
      <c r="EM246" s="29"/>
      <c r="EN246" s="29"/>
      <c r="EO246" s="29"/>
      <c r="EP246" s="29"/>
      <c r="EQ246" s="29"/>
      <c r="ER246" s="29"/>
      <c r="ES246" s="29"/>
      <c r="ET246" s="29"/>
      <c r="EU246" s="29"/>
      <c r="EV246" s="140"/>
      <c r="EW246" s="140"/>
      <c r="EX246" s="144"/>
      <c r="EY246" s="137"/>
      <c r="EZ246" s="29"/>
      <c r="FA246" s="29"/>
      <c r="FB246" s="29"/>
      <c r="FC246" s="29"/>
      <c r="FD246" s="29"/>
      <c r="FE246" s="29"/>
      <c r="FF246" s="29"/>
      <c r="FG246" s="29"/>
      <c r="FH246" s="29"/>
      <c r="FI246" s="29"/>
      <c r="FJ246" s="29"/>
      <c r="FK246" s="29"/>
      <c r="FL246" s="29"/>
      <c r="FM246" s="140"/>
      <c r="FN246" s="140"/>
      <c r="FO246" s="141"/>
    </row>
    <row r="247" spans="1:171" x14ac:dyDescent="0.3">
      <c r="A247" s="137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140"/>
      <c r="P247" s="140"/>
      <c r="Q247" s="140"/>
      <c r="R247" s="141"/>
      <c r="S247" s="137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140"/>
      <c r="AH247" s="140"/>
      <c r="AI247" s="141"/>
      <c r="AJ247" s="137"/>
      <c r="AK247" s="29"/>
      <c r="AL247" s="29"/>
      <c r="AM247" s="29"/>
      <c r="AN247" s="29"/>
      <c r="AO247" s="29"/>
      <c r="AP247" s="29"/>
      <c r="AQ247" s="29"/>
      <c r="AR247" s="29"/>
      <c r="AS247" s="29"/>
      <c r="AT247" s="29"/>
      <c r="AU247" s="29"/>
      <c r="AV247" s="29"/>
      <c r="AW247" s="29"/>
      <c r="AX247" s="140"/>
      <c r="AY247" s="140"/>
      <c r="AZ247" s="141"/>
      <c r="BA247" s="137"/>
      <c r="BB247" s="29"/>
      <c r="BC247" s="29"/>
      <c r="BD247" s="29"/>
      <c r="BE247" s="29"/>
      <c r="BF247" s="29"/>
      <c r="BG247" s="29"/>
      <c r="BH247" s="29"/>
      <c r="BI247" s="29"/>
      <c r="BJ247" s="29"/>
      <c r="BK247" s="29"/>
      <c r="BL247" s="29"/>
      <c r="BM247" s="29"/>
      <c r="BN247" s="29"/>
      <c r="BO247" s="140"/>
      <c r="BP247" s="140"/>
      <c r="BQ247" s="141"/>
      <c r="BR247" s="137"/>
      <c r="BS247" s="29"/>
      <c r="BT247" s="29"/>
      <c r="BU247" s="29"/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140"/>
      <c r="CG247" s="140"/>
      <c r="CH247" s="141"/>
      <c r="CI247" s="137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140"/>
      <c r="CX247" s="140"/>
      <c r="CY247" s="141"/>
      <c r="CZ247" s="137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  <c r="DL247" s="29"/>
      <c r="DM247" s="29"/>
      <c r="DN247" s="140"/>
      <c r="DO247" s="140"/>
      <c r="DP247" s="141"/>
      <c r="DQ247" s="137"/>
      <c r="DR247" s="29"/>
      <c r="DS247" s="29"/>
      <c r="DT247" s="29"/>
      <c r="DU247" s="29"/>
      <c r="DV247" s="29"/>
      <c r="DW247" s="29"/>
      <c r="DX247" s="29"/>
      <c r="DY247" s="29"/>
      <c r="DZ247" s="29"/>
      <c r="EA247" s="29"/>
      <c r="EB247" s="29"/>
      <c r="EC247" s="29"/>
      <c r="ED247" s="29"/>
      <c r="EE247" s="140"/>
      <c r="EF247" s="140"/>
      <c r="EG247" s="141"/>
      <c r="EH247" s="137"/>
      <c r="EI247" s="29"/>
      <c r="EJ247" s="29"/>
      <c r="EK247" s="29"/>
      <c r="EL247" s="29"/>
      <c r="EM247" s="29"/>
      <c r="EN247" s="29"/>
      <c r="EO247" s="29"/>
      <c r="EP247" s="29"/>
      <c r="EQ247" s="29"/>
      <c r="ER247" s="29"/>
      <c r="ES247" s="29"/>
      <c r="ET247" s="29"/>
      <c r="EU247" s="29"/>
      <c r="EV247" s="140"/>
      <c r="EW247" s="140"/>
      <c r="EX247" s="144"/>
      <c r="EY247" s="137"/>
      <c r="EZ247" s="29"/>
      <c r="FA247" s="29"/>
      <c r="FB247" s="29"/>
      <c r="FC247" s="29"/>
      <c r="FD247" s="29"/>
      <c r="FE247" s="29"/>
      <c r="FF247" s="29"/>
      <c r="FG247" s="29"/>
      <c r="FH247" s="29"/>
      <c r="FI247" s="29"/>
      <c r="FJ247" s="29"/>
      <c r="FK247" s="29"/>
      <c r="FL247" s="29"/>
      <c r="FM247" s="140"/>
      <c r="FN247" s="140"/>
      <c r="FO247" s="141"/>
    </row>
    <row r="248" spans="1:171" x14ac:dyDescent="0.3">
      <c r="A248" s="137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140"/>
      <c r="P248" s="140"/>
      <c r="Q248" s="140"/>
      <c r="R248" s="141"/>
      <c r="S248" s="137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140"/>
      <c r="AH248" s="140"/>
      <c r="AI248" s="141"/>
      <c r="AJ248" s="137"/>
      <c r="AK248" s="29"/>
      <c r="AL248" s="29"/>
      <c r="AM248" s="29"/>
      <c r="AN248" s="29"/>
      <c r="AO248" s="29"/>
      <c r="AP248" s="29"/>
      <c r="AQ248" s="29"/>
      <c r="AR248" s="29"/>
      <c r="AS248" s="29"/>
      <c r="AT248" s="29"/>
      <c r="AU248" s="29"/>
      <c r="AV248" s="29"/>
      <c r="AW248" s="29"/>
      <c r="AX248" s="140"/>
      <c r="AY248" s="140"/>
      <c r="AZ248" s="141"/>
      <c r="BA248" s="137"/>
      <c r="BB248" s="29"/>
      <c r="BC248" s="29"/>
      <c r="BD248" s="29"/>
      <c r="BE248" s="29"/>
      <c r="BF248" s="29"/>
      <c r="BG248" s="29"/>
      <c r="BH248" s="29"/>
      <c r="BI248" s="29"/>
      <c r="BJ248" s="29"/>
      <c r="BK248" s="29"/>
      <c r="BL248" s="29"/>
      <c r="BM248" s="29"/>
      <c r="BN248" s="29"/>
      <c r="BO248" s="140"/>
      <c r="BP248" s="140"/>
      <c r="BQ248" s="141"/>
      <c r="BR248" s="137"/>
      <c r="BS248" s="29"/>
      <c r="BT248" s="29"/>
      <c r="BU248" s="29"/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140"/>
      <c r="CG248" s="140"/>
      <c r="CH248" s="141"/>
      <c r="CI248" s="137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140"/>
      <c r="CX248" s="140"/>
      <c r="CY248" s="141"/>
      <c r="CZ248" s="137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  <c r="DL248" s="29"/>
      <c r="DM248" s="29"/>
      <c r="DN248" s="140"/>
      <c r="DO248" s="140"/>
      <c r="DP248" s="141"/>
      <c r="DQ248" s="137"/>
      <c r="DR248" s="29"/>
      <c r="DS248" s="29"/>
      <c r="DT248" s="29"/>
      <c r="DU248" s="29"/>
      <c r="DV248" s="29"/>
      <c r="DW248" s="29"/>
      <c r="DX248" s="29"/>
      <c r="DY248" s="29"/>
      <c r="DZ248" s="29"/>
      <c r="EA248" s="29"/>
      <c r="EB248" s="29"/>
      <c r="EC248" s="29"/>
      <c r="ED248" s="29"/>
      <c r="EE248" s="140"/>
      <c r="EF248" s="140"/>
      <c r="EG248" s="141"/>
      <c r="EH248" s="137"/>
      <c r="EI248" s="29"/>
      <c r="EJ248" s="29"/>
      <c r="EK248" s="29"/>
      <c r="EL248" s="29"/>
      <c r="EM248" s="29"/>
      <c r="EN248" s="29"/>
      <c r="EO248" s="29"/>
      <c r="EP248" s="29"/>
      <c r="EQ248" s="29"/>
      <c r="ER248" s="29"/>
      <c r="ES248" s="29"/>
      <c r="ET248" s="29"/>
      <c r="EU248" s="29"/>
      <c r="EV248" s="140"/>
      <c r="EW248" s="140"/>
      <c r="EX248" s="144"/>
      <c r="EY248" s="137"/>
      <c r="EZ248" s="29"/>
      <c r="FA248" s="29"/>
      <c r="FB248" s="29"/>
      <c r="FC248" s="29"/>
      <c r="FD248" s="29"/>
      <c r="FE248" s="29"/>
      <c r="FF248" s="29"/>
      <c r="FG248" s="29"/>
      <c r="FH248" s="29"/>
      <c r="FI248" s="29"/>
      <c r="FJ248" s="29"/>
      <c r="FK248" s="29"/>
      <c r="FL248" s="29"/>
      <c r="FM248" s="140"/>
      <c r="FN248" s="140"/>
      <c r="FO248" s="141"/>
    </row>
    <row r="249" spans="1:171" x14ac:dyDescent="0.3">
      <c r="A249" s="137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140"/>
      <c r="P249" s="140"/>
      <c r="Q249" s="140"/>
      <c r="R249" s="141"/>
      <c r="S249" s="137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140"/>
      <c r="AH249" s="140"/>
      <c r="AI249" s="141"/>
      <c r="AJ249" s="137"/>
      <c r="AK249" s="29"/>
      <c r="AL249" s="29"/>
      <c r="AM249" s="29"/>
      <c r="AN249" s="29"/>
      <c r="AO249" s="29"/>
      <c r="AP249" s="29"/>
      <c r="AQ249" s="29"/>
      <c r="AR249" s="29"/>
      <c r="AS249" s="29"/>
      <c r="AT249" s="29"/>
      <c r="AU249" s="29"/>
      <c r="AV249" s="29"/>
      <c r="AW249" s="29"/>
      <c r="AX249" s="140"/>
      <c r="AY249" s="140"/>
      <c r="AZ249" s="141"/>
      <c r="BA249" s="137"/>
      <c r="BB249" s="29"/>
      <c r="BC249" s="29"/>
      <c r="BD249" s="29"/>
      <c r="BE249" s="29"/>
      <c r="BF249" s="29"/>
      <c r="BG249" s="29"/>
      <c r="BH249" s="29"/>
      <c r="BI249" s="29"/>
      <c r="BJ249" s="29"/>
      <c r="BK249" s="29"/>
      <c r="BL249" s="29"/>
      <c r="BM249" s="29"/>
      <c r="BN249" s="29"/>
      <c r="BO249" s="140"/>
      <c r="BP249" s="140"/>
      <c r="BQ249" s="141"/>
      <c r="BR249" s="137"/>
      <c r="BS249" s="29"/>
      <c r="BT249" s="29"/>
      <c r="BU249" s="29"/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140"/>
      <c r="CG249" s="140"/>
      <c r="CH249" s="141"/>
      <c r="CI249" s="137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140"/>
      <c r="CX249" s="140"/>
      <c r="CY249" s="141"/>
      <c r="CZ249" s="137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  <c r="DL249" s="29"/>
      <c r="DM249" s="29"/>
      <c r="DN249" s="140"/>
      <c r="DO249" s="140"/>
      <c r="DP249" s="141"/>
      <c r="DQ249" s="137"/>
      <c r="DR249" s="29"/>
      <c r="DS249" s="29"/>
      <c r="DT249" s="29"/>
      <c r="DU249" s="29"/>
      <c r="DV249" s="29"/>
      <c r="DW249" s="29"/>
      <c r="DX249" s="29"/>
      <c r="DY249" s="29"/>
      <c r="DZ249" s="29"/>
      <c r="EA249" s="29"/>
      <c r="EB249" s="29"/>
      <c r="EC249" s="29"/>
      <c r="ED249" s="29"/>
      <c r="EE249" s="140"/>
      <c r="EF249" s="140"/>
      <c r="EG249" s="141"/>
      <c r="EH249" s="137"/>
      <c r="EI249" s="29"/>
      <c r="EJ249" s="29"/>
      <c r="EK249" s="29"/>
      <c r="EL249" s="29"/>
      <c r="EM249" s="29"/>
      <c r="EN249" s="29"/>
      <c r="EO249" s="29"/>
      <c r="EP249" s="29"/>
      <c r="EQ249" s="29"/>
      <c r="ER249" s="29"/>
      <c r="ES249" s="29"/>
      <c r="ET249" s="29"/>
      <c r="EU249" s="29"/>
      <c r="EV249" s="140"/>
      <c r="EW249" s="140"/>
      <c r="EX249" s="144"/>
      <c r="EY249" s="137"/>
      <c r="EZ249" s="29"/>
      <c r="FA249" s="29"/>
      <c r="FB249" s="29"/>
      <c r="FC249" s="29"/>
      <c r="FD249" s="29"/>
      <c r="FE249" s="29"/>
      <c r="FF249" s="29"/>
      <c r="FG249" s="29"/>
      <c r="FH249" s="29"/>
      <c r="FI249" s="29"/>
      <c r="FJ249" s="29"/>
      <c r="FK249" s="29"/>
      <c r="FL249" s="29"/>
      <c r="FM249" s="140"/>
      <c r="FN249" s="140"/>
      <c r="FO249" s="141"/>
    </row>
    <row r="250" spans="1:171" x14ac:dyDescent="0.3">
      <c r="A250" s="137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140"/>
      <c r="P250" s="140"/>
      <c r="Q250" s="140"/>
      <c r="R250" s="141"/>
      <c r="S250" s="137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140"/>
      <c r="AH250" s="140"/>
      <c r="AI250" s="141"/>
      <c r="AJ250" s="137"/>
      <c r="AK250" s="29"/>
      <c r="AL250" s="29"/>
      <c r="AM250" s="29"/>
      <c r="AN250" s="29"/>
      <c r="AO250" s="29"/>
      <c r="AP250" s="29"/>
      <c r="AQ250" s="29"/>
      <c r="AR250" s="29"/>
      <c r="AS250" s="29"/>
      <c r="AT250" s="29"/>
      <c r="AU250" s="29"/>
      <c r="AV250" s="29"/>
      <c r="AW250" s="29"/>
      <c r="AX250" s="140"/>
      <c r="AY250" s="140"/>
      <c r="AZ250" s="141"/>
      <c r="BA250" s="137"/>
      <c r="BB250" s="29"/>
      <c r="BC250" s="29"/>
      <c r="BD250" s="29"/>
      <c r="BE250" s="29"/>
      <c r="BF250" s="29"/>
      <c r="BG250" s="29"/>
      <c r="BH250" s="29"/>
      <c r="BI250" s="29"/>
      <c r="BJ250" s="29"/>
      <c r="BK250" s="29"/>
      <c r="BL250" s="29"/>
      <c r="BM250" s="29"/>
      <c r="BN250" s="29"/>
      <c r="BO250" s="140"/>
      <c r="BP250" s="140"/>
      <c r="BQ250" s="141"/>
      <c r="BR250" s="137"/>
      <c r="BS250" s="29"/>
      <c r="BT250" s="29"/>
      <c r="BU250" s="29"/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140"/>
      <c r="CG250" s="140"/>
      <c r="CH250" s="141"/>
      <c r="CI250" s="137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140"/>
      <c r="CX250" s="140"/>
      <c r="CY250" s="141"/>
      <c r="CZ250" s="137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  <c r="DL250" s="29"/>
      <c r="DM250" s="29"/>
      <c r="DN250" s="140"/>
      <c r="DO250" s="140"/>
      <c r="DP250" s="141"/>
      <c r="DQ250" s="137"/>
      <c r="DR250" s="29"/>
      <c r="DS250" s="29"/>
      <c r="DT250" s="29"/>
      <c r="DU250" s="29"/>
      <c r="DV250" s="29"/>
      <c r="DW250" s="29"/>
      <c r="DX250" s="29"/>
      <c r="DY250" s="29"/>
      <c r="DZ250" s="29"/>
      <c r="EA250" s="29"/>
      <c r="EB250" s="29"/>
      <c r="EC250" s="29"/>
      <c r="ED250" s="29"/>
      <c r="EE250" s="140"/>
      <c r="EF250" s="140"/>
      <c r="EG250" s="141"/>
      <c r="EH250" s="137"/>
      <c r="EI250" s="29"/>
      <c r="EJ250" s="29"/>
      <c r="EK250" s="29"/>
      <c r="EL250" s="29"/>
      <c r="EM250" s="29"/>
      <c r="EN250" s="29"/>
      <c r="EO250" s="29"/>
      <c r="EP250" s="29"/>
      <c r="EQ250" s="29"/>
      <c r="ER250" s="29"/>
      <c r="ES250" s="29"/>
      <c r="ET250" s="29"/>
      <c r="EU250" s="29"/>
      <c r="EV250" s="140"/>
      <c r="EW250" s="140"/>
      <c r="EX250" s="144"/>
      <c r="EY250" s="137"/>
      <c r="EZ250" s="29"/>
      <c r="FA250" s="29"/>
      <c r="FB250" s="29"/>
      <c r="FC250" s="29"/>
      <c r="FD250" s="29"/>
      <c r="FE250" s="29"/>
      <c r="FF250" s="29"/>
      <c r="FG250" s="29"/>
      <c r="FH250" s="29"/>
      <c r="FI250" s="29"/>
      <c r="FJ250" s="29"/>
      <c r="FK250" s="29"/>
      <c r="FL250" s="29"/>
      <c r="FM250" s="140"/>
      <c r="FN250" s="140"/>
      <c r="FO250" s="141"/>
    </row>
    <row r="251" spans="1:171" x14ac:dyDescent="0.3">
      <c r="A251" s="137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140"/>
      <c r="P251" s="140"/>
      <c r="Q251" s="140"/>
      <c r="R251" s="141"/>
      <c r="S251" s="137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140"/>
      <c r="AH251" s="140"/>
      <c r="AI251" s="141"/>
      <c r="AJ251" s="137"/>
      <c r="AK251" s="29"/>
      <c r="AL251" s="29"/>
      <c r="AM251" s="29"/>
      <c r="AN251" s="29"/>
      <c r="AO251" s="29"/>
      <c r="AP251" s="29"/>
      <c r="AQ251" s="29"/>
      <c r="AR251" s="29"/>
      <c r="AS251" s="29"/>
      <c r="AT251" s="29"/>
      <c r="AU251" s="29"/>
      <c r="AV251" s="29"/>
      <c r="AW251" s="29"/>
      <c r="AX251" s="140"/>
      <c r="AY251" s="140"/>
      <c r="AZ251" s="141"/>
      <c r="BA251" s="137"/>
      <c r="BB251" s="29"/>
      <c r="BC251" s="29"/>
      <c r="BD251" s="29"/>
      <c r="BE251" s="29"/>
      <c r="BF251" s="29"/>
      <c r="BG251" s="29"/>
      <c r="BH251" s="29"/>
      <c r="BI251" s="29"/>
      <c r="BJ251" s="29"/>
      <c r="BK251" s="29"/>
      <c r="BL251" s="29"/>
      <c r="BM251" s="29"/>
      <c r="BN251" s="29"/>
      <c r="BO251" s="140"/>
      <c r="BP251" s="140"/>
      <c r="BQ251" s="141"/>
      <c r="BR251" s="137"/>
      <c r="BS251" s="29"/>
      <c r="BT251" s="29"/>
      <c r="BU251" s="29"/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140"/>
      <c r="CG251" s="140"/>
      <c r="CH251" s="141"/>
      <c r="CI251" s="137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140"/>
      <c r="CX251" s="140"/>
      <c r="CY251" s="141"/>
      <c r="CZ251" s="137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  <c r="DL251" s="29"/>
      <c r="DM251" s="29"/>
      <c r="DN251" s="140"/>
      <c r="DO251" s="140"/>
      <c r="DP251" s="141"/>
      <c r="DQ251" s="137"/>
      <c r="DR251" s="29"/>
      <c r="DS251" s="29"/>
      <c r="DT251" s="29"/>
      <c r="DU251" s="29"/>
      <c r="DV251" s="29"/>
      <c r="DW251" s="29"/>
      <c r="DX251" s="29"/>
      <c r="DY251" s="29"/>
      <c r="DZ251" s="29"/>
      <c r="EA251" s="29"/>
      <c r="EB251" s="29"/>
      <c r="EC251" s="29"/>
      <c r="ED251" s="29"/>
      <c r="EE251" s="140"/>
      <c r="EF251" s="140"/>
      <c r="EG251" s="141"/>
      <c r="EH251" s="137"/>
      <c r="EI251" s="29"/>
      <c r="EJ251" s="29"/>
      <c r="EK251" s="29"/>
      <c r="EL251" s="29"/>
      <c r="EM251" s="29"/>
      <c r="EN251" s="29"/>
      <c r="EO251" s="29"/>
      <c r="EP251" s="29"/>
      <c r="EQ251" s="29"/>
      <c r="ER251" s="29"/>
      <c r="ES251" s="29"/>
      <c r="ET251" s="29"/>
      <c r="EU251" s="29"/>
      <c r="EV251" s="140"/>
      <c r="EW251" s="140"/>
      <c r="EX251" s="144"/>
      <c r="EY251" s="137"/>
      <c r="EZ251" s="29"/>
      <c r="FA251" s="29"/>
      <c r="FB251" s="29"/>
      <c r="FC251" s="29"/>
      <c r="FD251" s="29"/>
      <c r="FE251" s="29"/>
      <c r="FF251" s="29"/>
      <c r="FG251" s="29"/>
      <c r="FH251" s="29"/>
      <c r="FI251" s="29"/>
      <c r="FJ251" s="29"/>
      <c r="FK251" s="29"/>
      <c r="FL251" s="29"/>
      <c r="FM251" s="140"/>
      <c r="FN251" s="140"/>
      <c r="FO251" s="141"/>
    </row>
    <row r="252" spans="1:171" x14ac:dyDescent="0.3">
      <c r="A252" s="137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140"/>
      <c r="P252" s="140"/>
      <c r="Q252" s="140"/>
      <c r="R252" s="141"/>
      <c r="S252" s="137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140"/>
      <c r="AH252" s="140"/>
      <c r="AI252" s="141"/>
      <c r="AJ252" s="137"/>
      <c r="AK252" s="29"/>
      <c r="AL252" s="29"/>
      <c r="AM252" s="29"/>
      <c r="AN252" s="29"/>
      <c r="AO252" s="29"/>
      <c r="AP252" s="29"/>
      <c r="AQ252" s="29"/>
      <c r="AR252" s="29"/>
      <c r="AS252" s="29"/>
      <c r="AT252" s="29"/>
      <c r="AU252" s="29"/>
      <c r="AV252" s="29"/>
      <c r="AW252" s="29"/>
      <c r="AX252" s="140"/>
      <c r="AY252" s="140"/>
      <c r="AZ252" s="141"/>
      <c r="BA252" s="137"/>
      <c r="BB252" s="29"/>
      <c r="BC252" s="29"/>
      <c r="BD252" s="29"/>
      <c r="BE252" s="29"/>
      <c r="BF252" s="29"/>
      <c r="BG252" s="29"/>
      <c r="BH252" s="29"/>
      <c r="BI252" s="29"/>
      <c r="BJ252" s="29"/>
      <c r="BK252" s="29"/>
      <c r="BL252" s="29"/>
      <c r="BM252" s="29"/>
      <c r="BN252" s="29"/>
      <c r="BO252" s="140"/>
      <c r="BP252" s="140"/>
      <c r="BQ252" s="141"/>
      <c r="BR252" s="137"/>
      <c r="BS252" s="29"/>
      <c r="BT252" s="29"/>
      <c r="BU252" s="29"/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140"/>
      <c r="CG252" s="140"/>
      <c r="CH252" s="141"/>
      <c r="CI252" s="137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140"/>
      <c r="CX252" s="140"/>
      <c r="CY252" s="141"/>
      <c r="CZ252" s="137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  <c r="DL252" s="29"/>
      <c r="DM252" s="29"/>
      <c r="DN252" s="140"/>
      <c r="DO252" s="140"/>
      <c r="DP252" s="141"/>
      <c r="DQ252" s="137"/>
      <c r="DR252" s="29"/>
      <c r="DS252" s="29"/>
      <c r="DT252" s="29"/>
      <c r="DU252" s="29"/>
      <c r="DV252" s="29"/>
      <c r="DW252" s="29"/>
      <c r="DX252" s="29"/>
      <c r="DY252" s="29"/>
      <c r="DZ252" s="29"/>
      <c r="EA252" s="29"/>
      <c r="EB252" s="29"/>
      <c r="EC252" s="29"/>
      <c r="ED252" s="29"/>
      <c r="EE252" s="140"/>
      <c r="EF252" s="140"/>
      <c r="EG252" s="141"/>
      <c r="EH252" s="137"/>
      <c r="EI252" s="29"/>
      <c r="EJ252" s="29"/>
      <c r="EK252" s="29"/>
      <c r="EL252" s="29"/>
      <c r="EM252" s="29"/>
      <c r="EN252" s="29"/>
      <c r="EO252" s="29"/>
      <c r="EP252" s="29"/>
      <c r="EQ252" s="29"/>
      <c r="ER252" s="29"/>
      <c r="ES252" s="29"/>
      <c r="ET252" s="29"/>
      <c r="EU252" s="29"/>
      <c r="EV252" s="140"/>
      <c r="EW252" s="140"/>
      <c r="EX252" s="144"/>
      <c r="EY252" s="137"/>
      <c r="EZ252" s="29"/>
      <c r="FA252" s="29"/>
      <c r="FB252" s="29"/>
      <c r="FC252" s="29"/>
      <c r="FD252" s="29"/>
      <c r="FE252" s="29"/>
      <c r="FF252" s="29"/>
      <c r="FG252" s="29"/>
      <c r="FH252" s="29"/>
      <c r="FI252" s="29"/>
      <c r="FJ252" s="29"/>
      <c r="FK252" s="29"/>
      <c r="FL252" s="29"/>
      <c r="FM252" s="140"/>
      <c r="FN252" s="140"/>
      <c r="FO252" s="141"/>
    </row>
    <row r="253" spans="1:171" x14ac:dyDescent="0.3">
      <c r="A253" s="137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140"/>
      <c r="P253" s="140"/>
      <c r="Q253" s="140"/>
      <c r="R253" s="141"/>
      <c r="S253" s="137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140"/>
      <c r="AH253" s="140"/>
      <c r="AI253" s="141"/>
      <c r="AJ253" s="137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  <c r="AU253" s="29"/>
      <c r="AV253" s="29"/>
      <c r="AW253" s="29"/>
      <c r="AX253" s="140"/>
      <c r="AY253" s="140"/>
      <c r="AZ253" s="141"/>
      <c r="BA253" s="137"/>
      <c r="BB253" s="29"/>
      <c r="BC253" s="29"/>
      <c r="BD253" s="29"/>
      <c r="BE253" s="29"/>
      <c r="BF253" s="29"/>
      <c r="BG253" s="29"/>
      <c r="BH253" s="29"/>
      <c r="BI253" s="29"/>
      <c r="BJ253" s="29"/>
      <c r="BK253" s="29"/>
      <c r="BL253" s="29"/>
      <c r="BM253" s="29"/>
      <c r="BN253" s="29"/>
      <c r="BO253" s="140"/>
      <c r="BP253" s="140"/>
      <c r="BQ253" s="141"/>
      <c r="BR253" s="137"/>
      <c r="BS253" s="29"/>
      <c r="BT253" s="29"/>
      <c r="BU253" s="29"/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140"/>
      <c r="CG253" s="140"/>
      <c r="CH253" s="141"/>
      <c r="CI253" s="137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140"/>
      <c r="CX253" s="140"/>
      <c r="CY253" s="141"/>
      <c r="CZ253" s="137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  <c r="DL253" s="29"/>
      <c r="DM253" s="29"/>
      <c r="DN253" s="140"/>
      <c r="DO253" s="140"/>
      <c r="DP253" s="141"/>
      <c r="DQ253" s="137"/>
      <c r="DR253" s="29"/>
      <c r="DS253" s="29"/>
      <c r="DT253" s="29"/>
      <c r="DU253" s="29"/>
      <c r="DV253" s="29"/>
      <c r="DW253" s="29"/>
      <c r="DX253" s="29"/>
      <c r="DY253" s="29"/>
      <c r="DZ253" s="29"/>
      <c r="EA253" s="29"/>
      <c r="EB253" s="29"/>
      <c r="EC253" s="29"/>
      <c r="ED253" s="29"/>
      <c r="EE253" s="140"/>
      <c r="EF253" s="140"/>
      <c r="EG253" s="141"/>
      <c r="EH253" s="137"/>
      <c r="EI253" s="29"/>
      <c r="EJ253" s="29"/>
      <c r="EK253" s="29"/>
      <c r="EL253" s="29"/>
      <c r="EM253" s="29"/>
      <c r="EN253" s="29"/>
      <c r="EO253" s="29"/>
      <c r="EP253" s="29"/>
      <c r="EQ253" s="29"/>
      <c r="ER253" s="29"/>
      <c r="ES253" s="29"/>
      <c r="ET253" s="29"/>
      <c r="EU253" s="29"/>
      <c r="EV253" s="140"/>
      <c r="EW253" s="140"/>
      <c r="EX253" s="144"/>
      <c r="EY253" s="137"/>
      <c r="EZ253" s="29"/>
      <c r="FA253" s="29"/>
      <c r="FB253" s="29"/>
      <c r="FC253" s="29"/>
      <c r="FD253" s="29"/>
      <c r="FE253" s="29"/>
      <c r="FF253" s="29"/>
      <c r="FG253" s="29"/>
      <c r="FH253" s="29"/>
      <c r="FI253" s="29"/>
      <c r="FJ253" s="29"/>
      <c r="FK253" s="29"/>
      <c r="FL253" s="29"/>
      <c r="FM253" s="140"/>
      <c r="FN253" s="140"/>
      <c r="FO253" s="141"/>
    </row>
    <row r="254" spans="1:171" x14ac:dyDescent="0.3">
      <c r="A254" s="137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140"/>
      <c r="P254" s="140"/>
      <c r="Q254" s="140"/>
      <c r="R254" s="141"/>
      <c r="S254" s="137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140"/>
      <c r="AH254" s="140"/>
      <c r="AI254" s="141"/>
      <c r="AJ254" s="137"/>
      <c r="AK254" s="29"/>
      <c r="AL254" s="29"/>
      <c r="AM254" s="29"/>
      <c r="AN254" s="29"/>
      <c r="AO254" s="29"/>
      <c r="AP254" s="29"/>
      <c r="AQ254" s="29"/>
      <c r="AR254" s="29"/>
      <c r="AS254" s="29"/>
      <c r="AT254" s="29"/>
      <c r="AU254" s="29"/>
      <c r="AV254" s="29"/>
      <c r="AW254" s="29"/>
      <c r="AX254" s="140"/>
      <c r="AY254" s="140"/>
      <c r="AZ254" s="141"/>
      <c r="BA254" s="137"/>
      <c r="BB254" s="29"/>
      <c r="BC254" s="29"/>
      <c r="BD254" s="29"/>
      <c r="BE254" s="29"/>
      <c r="BF254" s="29"/>
      <c r="BG254" s="29"/>
      <c r="BH254" s="29"/>
      <c r="BI254" s="29"/>
      <c r="BJ254" s="29"/>
      <c r="BK254" s="29"/>
      <c r="BL254" s="29"/>
      <c r="BM254" s="29"/>
      <c r="BN254" s="29"/>
      <c r="BO254" s="140"/>
      <c r="BP254" s="140"/>
      <c r="BQ254" s="141"/>
      <c r="BR254" s="137"/>
      <c r="BS254" s="29"/>
      <c r="BT254" s="29"/>
      <c r="BU254" s="29"/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140"/>
      <c r="CG254" s="140"/>
      <c r="CH254" s="141"/>
      <c r="CI254" s="137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140"/>
      <c r="CX254" s="140"/>
      <c r="CY254" s="141"/>
      <c r="CZ254" s="137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  <c r="DL254" s="29"/>
      <c r="DM254" s="29"/>
      <c r="DN254" s="140"/>
      <c r="DO254" s="140"/>
      <c r="DP254" s="141"/>
      <c r="DQ254" s="137"/>
      <c r="DR254" s="29"/>
      <c r="DS254" s="29"/>
      <c r="DT254" s="29"/>
      <c r="DU254" s="29"/>
      <c r="DV254" s="29"/>
      <c r="DW254" s="29"/>
      <c r="DX254" s="29"/>
      <c r="DY254" s="29"/>
      <c r="DZ254" s="29"/>
      <c r="EA254" s="29"/>
      <c r="EB254" s="29"/>
      <c r="EC254" s="29"/>
      <c r="ED254" s="29"/>
      <c r="EE254" s="140"/>
      <c r="EF254" s="140"/>
      <c r="EG254" s="141"/>
      <c r="EH254" s="137"/>
      <c r="EI254" s="29"/>
      <c r="EJ254" s="29"/>
      <c r="EK254" s="29"/>
      <c r="EL254" s="29"/>
      <c r="EM254" s="29"/>
      <c r="EN254" s="29"/>
      <c r="EO254" s="29"/>
      <c r="EP254" s="29"/>
      <c r="EQ254" s="29"/>
      <c r="ER254" s="29"/>
      <c r="ES254" s="29"/>
      <c r="ET254" s="29"/>
      <c r="EU254" s="29"/>
      <c r="EV254" s="140"/>
      <c r="EW254" s="140"/>
      <c r="EX254" s="144"/>
      <c r="EY254" s="137"/>
      <c r="EZ254" s="29"/>
      <c r="FA254" s="29"/>
      <c r="FB254" s="29"/>
      <c r="FC254" s="29"/>
      <c r="FD254" s="29"/>
      <c r="FE254" s="29"/>
      <c r="FF254" s="29"/>
      <c r="FG254" s="29"/>
      <c r="FH254" s="29"/>
      <c r="FI254" s="29"/>
      <c r="FJ254" s="29"/>
      <c r="FK254" s="29"/>
      <c r="FL254" s="29"/>
      <c r="FM254" s="140"/>
      <c r="FN254" s="140"/>
      <c r="FO254" s="141"/>
    </row>
    <row r="255" spans="1:171" x14ac:dyDescent="0.3">
      <c r="A255" s="137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140"/>
      <c r="P255" s="140"/>
      <c r="Q255" s="140"/>
      <c r="R255" s="141"/>
      <c r="S255" s="137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140"/>
      <c r="AH255" s="140"/>
      <c r="AI255" s="141"/>
      <c r="AJ255" s="137"/>
      <c r="AK255" s="29"/>
      <c r="AL255" s="29"/>
      <c r="AM255" s="29"/>
      <c r="AN255" s="29"/>
      <c r="AO255" s="29"/>
      <c r="AP255" s="29"/>
      <c r="AQ255" s="29"/>
      <c r="AR255" s="29"/>
      <c r="AS255" s="29"/>
      <c r="AT255" s="29"/>
      <c r="AU255" s="29"/>
      <c r="AV255" s="29"/>
      <c r="AW255" s="29"/>
      <c r="AX255" s="140"/>
      <c r="AY255" s="140"/>
      <c r="AZ255" s="141"/>
      <c r="BA255" s="137"/>
      <c r="BB255" s="29"/>
      <c r="BC255" s="29"/>
      <c r="BD255" s="29"/>
      <c r="BE255" s="29"/>
      <c r="BF255" s="29"/>
      <c r="BG255" s="29"/>
      <c r="BH255" s="29"/>
      <c r="BI255" s="29"/>
      <c r="BJ255" s="29"/>
      <c r="BK255" s="29"/>
      <c r="BL255" s="29"/>
      <c r="BM255" s="29"/>
      <c r="BN255" s="29"/>
      <c r="BO255" s="140"/>
      <c r="BP255" s="140"/>
      <c r="BQ255" s="141"/>
      <c r="BR255" s="137"/>
      <c r="BS255" s="29"/>
      <c r="BT255" s="29"/>
      <c r="BU255" s="29"/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140"/>
      <c r="CG255" s="140"/>
      <c r="CH255" s="141"/>
      <c r="CI255" s="137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140"/>
      <c r="CX255" s="140"/>
      <c r="CY255" s="141"/>
      <c r="CZ255" s="137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  <c r="DL255" s="29"/>
      <c r="DM255" s="29"/>
      <c r="DN255" s="140"/>
      <c r="DO255" s="140"/>
      <c r="DP255" s="141"/>
      <c r="DQ255" s="137"/>
      <c r="DR255" s="29"/>
      <c r="DS255" s="29"/>
      <c r="DT255" s="29"/>
      <c r="DU255" s="29"/>
      <c r="DV255" s="29"/>
      <c r="DW255" s="29"/>
      <c r="DX255" s="29"/>
      <c r="DY255" s="29"/>
      <c r="DZ255" s="29"/>
      <c r="EA255" s="29"/>
      <c r="EB255" s="29"/>
      <c r="EC255" s="29"/>
      <c r="ED255" s="29"/>
      <c r="EE255" s="140"/>
      <c r="EF255" s="140"/>
      <c r="EG255" s="141"/>
      <c r="EH255" s="137"/>
      <c r="EI255" s="29"/>
      <c r="EJ255" s="29"/>
      <c r="EK255" s="29"/>
      <c r="EL255" s="29"/>
      <c r="EM255" s="29"/>
      <c r="EN255" s="29"/>
      <c r="EO255" s="29"/>
      <c r="EP255" s="29"/>
      <c r="EQ255" s="29"/>
      <c r="ER255" s="29"/>
      <c r="ES255" s="29"/>
      <c r="ET255" s="29"/>
      <c r="EU255" s="29"/>
      <c r="EV255" s="140"/>
      <c r="EW255" s="140"/>
      <c r="EX255" s="144"/>
      <c r="EY255" s="137"/>
      <c r="EZ255" s="29"/>
      <c r="FA255" s="29"/>
      <c r="FB255" s="29"/>
      <c r="FC255" s="29"/>
      <c r="FD255" s="29"/>
      <c r="FE255" s="29"/>
      <c r="FF255" s="29"/>
      <c r="FG255" s="29"/>
      <c r="FH255" s="29"/>
      <c r="FI255" s="29"/>
      <c r="FJ255" s="29"/>
      <c r="FK255" s="29"/>
      <c r="FL255" s="29"/>
      <c r="FM255" s="140"/>
      <c r="FN255" s="140"/>
      <c r="FO255" s="141"/>
    </row>
    <row r="256" spans="1:171" x14ac:dyDescent="0.3">
      <c r="A256" s="137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140"/>
      <c r="P256" s="140"/>
      <c r="Q256" s="140"/>
      <c r="R256" s="141"/>
      <c r="S256" s="137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140"/>
      <c r="AH256" s="140"/>
      <c r="AI256" s="141"/>
      <c r="AJ256" s="137"/>
      <c r="AK256" s="29"/>
      <c r="AL256" s="29"/>
      <c r="AM256" s="29"/>
      <c r="AN256" s="29"/>
      <c r="AO256" s="29"/>
      <c r="AP256" s="29"/>
      <c r="AQ256" s="29"/>
      <c r="AR256" s="29"/>
      <c r="AS256" s="29"/>
      <c r="AT256" s="29"/>
      <c r="AU256" s="29"/>
      <c r="AV256" s="29"/>
      <c r="AW256" s="29"/>
      <c r="AX256" s="140"/>
      <c r="AY256" s="140"/>
      <c r="AZ256" s="141"/>
      <c r="BA256" s="137"/>
      <c r="BB256" s="29"/>
      <c r="BC256" s="29"/>
      <c r="BD256" s="29"/>
      <c r="BE256" s="29"/>
      <c r="BF256" s="29"/>
      <c r="BG256" s="29"/>
      <c r="BH256" s="29"/>
      <c r="BI256" s="29"/>
      <c r="BJ256" s="29"/>
      <c r="BK256" s="29"/>
      <c r="BL256" s="29"/>
      <c r="BM256" s="29"/>
      <c r="BN256" s="29"/>
      <c r="BO256" s="140"/>
      <c r="BP256" s="140"/>
      <c r="BQ256" s="141"/>
      <c r="BR256" s="137"/>
      <c r="BS256" s="29"/>
      <c r="BT256" s="29"/>
      <c r="BU256" s="29"/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140"/>
      <c r="CG256" s="140"/>
      <c r="CH256" s="141"/>
      <c r="CI256" s="137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140"/>
      <c r="CX256" s="140"/>
      <c r="CY256" s="141"/>
      <c r="CZ256" s="137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  <c r="DL256" s="29"/>
      <c r="DM256" s="29"/>
      <c r="DN256" s="140"/>
      <c r="DO256" s="140"/>
      <c r="DP256" s="141"/>
      <c r="DQ256" s="137"/>
      <c r="DR256" s="29"/>
      <c r="DS256" s="29"/>
      <c r="DT256" s="29"/>
      <c r="DU256" s="29"/>
      <c r="DV256" s="29"/>
      <c r="DW256" s="29"/>
      <c r="DX256" s="29"/>
      <c r="DY256" s="29"/>
      <c r="DZ256" s="29"/>
      <c r="EA256" s="29"/>
      <c r="EB256" s="29"/>
      <c r="EC256" s="29"/>
      <c r="ED256" s="29"/>
      <c r="EE256" s="140"/>
      <c r="EF256" s="140"/>
      <c r="EG256" s="141"/>
      <c r="EH256" s="137"/>
      <c r="EI256" s="29"/>
      <c r="EJ256" s="29"/>
      <c r="EK256" s="29"/>
      <c r="EL256" s="29"/>
      <c r="EM256" s="29"/>
      <c r="EN256" s="29"/>
      <c r="EO256" s="29"/>
      <c r="EP256" s="29"/>
      <c r="EQ256" s="29"/>
      <c r="ER256" s="29"/>
      <c r="ES256" s="29"/>
      <c r="ET256" s="29"/>
      <c r="EU256" s="29"/>
      <c r="EV256" s="140"/>
      <c r="EW256" s="140"/>
      <c r="EX256" s="144"/>
      <c r="EY256" s="137"/>
      <c r="EZ256" s="29"/>
      <c r="FA256" s="29"/>
      <c r="FB256" s="29"/>
      <c r="FC256" s="29"/>
      <c r="FD256" s="29"/>
      <c r="FE256" s="29"/>
      <c r="FF256" s="29"/>
      <c r="FG256" s="29"/>
      <c r="FH256" s="29"/>
      <c r="FI256" s="29"/>
      <c r="FJ256" s="29"/>
      <c r="FK256" s="29"/>
      <c r="FL256" s="29"/>
      <c r="FM256" s="140"/>
      <c r="FN256" s="140"/>
      <c r="FO256" s="141"/>
    </row>
    <row r="257" spans="1:171" x14ac:dyDescent="0.3">
      <c r="A257" s="137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140"/>
      <c r="P257" s="140"/>
      <c r="Q257" s="140"/>
      <c r="R257" s="141"/>
      <c r="S257" s="137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140"/>
      <c r="AH257" s="140"/>
      <c r="AI257" s="141"/>
      <c r="AJ257" s="137"/>
      <c r="AK257" s="29"/>
      <c r="AL257" s="29"/>
      <c r="AM257" s="29"/>
      <c r="AN257" s="29"/>
      <c r="AO257" s="29"/>
      <c r="AP257" s="29"/>
      <c r="AQ257" s="29"/>
      <c r="AR257" s="29"/>
      <c r="AS257" s="29"/>
      <c r="AT257" s="29"/>
      <c r="AU257" s="29"/>
      <c r="AV257" s="29"/>
      <c r="AW257" s="29"/>
      <c r="AX257" s="140"/>
      <c r="AY257" s="140"/>
      <c r="AZ257" s="141"/>
      <c r="BA257" s="137"/>
      <c r="BB257" s="29"/>
      <c r="BC257" s="29"/>
      <c r="BD257" s="29"/>
      <c r="BE257" s="29"/>
      <c r="BF257" s="29"/>
      <c r="BG257" s="29"/>
      <c r="BH257" s="29"/>
      <c r="BI257" s="29"/>
      <c r="BJ257" s="29"/>
      <c r="BK257" s="29"/>
      <c r="BL257" s="29"/>
      <c r="BM257" s="29"/>
      <c r="BN257" s="29"/>
      <c r="BO257" s="140"/>
      <c r="BP257" s="140"/>
      <c r="BQ257" s="141"/>
      <c r="BR257" s="137"/>
      <c r="BS257" s="29"/>
      <c r="BT257" s="29"/>
      <c r="BU257" s="29"/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140"/>
      <c r="CG257" s="140"/>
      <c r="CH257" s="141"/>
      <c r="CI257" s="137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140"/>
      <c r="CX257" s="140"/>
      <c r="CY257" s="141"/>
      <c r="CZ257" s="137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  <c r="DL257" s="29"/>
      <c r="DM257" s="29"/>
      <c r="DN257" s="140"/>
      <c r="DO257" s="140"/>
      <c r="DP257" s="141"/>
      <c r="DQ257" s="137"/>
      <c r="DR257" s="29"/>
      <c r="DS257" s="29"/>
      <c r="DT257" s="29"/>
      <c r="DU257" s="29"/>
      <c r="DV257" s="29"/>
      <c r="DW257" s="29"/>
      <c r="DX257" s="29"/>
      <c r="DY257" s="29"/>
      <c r="DZ257" s="29"/>
      <c r="EA257" s="29"/>
      <c r="EB257" s="29"/>
      <c r="EC257" s="29"/>
      <c r="ED257" s="29"/>
      <c r="EE257" s="140"/>
      <c r="EF257" s="140"/>
      <c r="EG257" s="141"/>
      <c r="EH257" s="137"/>
      <c r="EI257" s="29"/>
      <c r="EJ257" s="29"/>
      <c r="EK257" s="29"/>
      <c r="EL257" s="29"/>
      <c r="EM257" s="29"/>
      <c r="EN257" s="29"/>
      <c r="EO257" s="29"/>
      <c r="EP257" s="29"/>
      <c r="EQ257" s="29"/>
      <c r="ER257" s="29"/>
      <c r="ES257" s="29"/>
      <c r="ET257" s="29"/>
      <c r="EU257" s="29"/>
      <c r="EV257" s="140"/>
      <c r="EW257" s="140"/>
      <c r="EX257" s="144"/>
      <c r="EY257" s="137"/>
      <c r="EZ257" s="29"/>
      <c r="FA257" s="29"/>
      <c r="FB257" s="29"/>
      <c r="FC257" s="29"/>
      <c r="FD257" s="29"/>
      <c r="FE257" s="29"/>
      <c r="FF257" s="29"/>
      <c r="FG257" s="29"/>
      <c r="FH257" s="29"/>
      <c r="FI257" s="29"/>
      <c r="FJ257" s="29"/>
      <c r="FK257" s="29"/>
      <c r="FL257" s="29"/>
      <c r="FM257" s="140"/>
      <c r="FN257" s="140"/>
      <c r="FO257" s="141"/>
    </row>
    <row r="258" spans="1:171" x14ac:dyDescent="0.3">
      <c r="A258" s="137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140"/>
      <c r="P258" s="140"/>
      <c r="Q258" s="140"/>
      <c r="R258" s="141"/>
      <c r="S258" s="137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140"/>
      <c r="AH258" s="140"/>
      <c r="AI258" s="141"/>
      <c r="AJ258" s="137"/>
      <c r="AK258" s="29"/>
      <c r="AL258" s="29"/>
      <c r="AM258" s="29"/>
      <c r="AN258" s="29"/>
      <c r="AO258" s="29"/>
      <c r="AP258" s="29"/>
      <c r="AQ258" s="29"/>
      <c r="AR258" s="29"/>
      <c r="AS258" s="29"/>
      <c r="AT258" s="29"/>
      <c r="AU258" s="29"/>
      <c r="AV258" s="29"/>
      <c r="AW258" s="29"/>
      <c r="AX258" s="140"/>
      <c r="AY258" s="140"/>
      <c r="AZ258" s="141"/>
      <c r="BA258" s="137"/>
      <c r="BB258" s="29"/>
      <c r="BC258" s="29"/>
      <c r="BD258" s="29"/>
      <c r="BE258" s="29"/>
      <c r="BF258" s="29"/>
      <c r="BG258" s="29"/>
      <c r="BH258" s="29"/>
      <c r="BI258" s="29"/>
      <c r="BJ258" s="29"/>
      <c r="BK258" s="29"/>
      <c r="BL258" s="29"/>
      <c r="BM258" s="29"/>
      <c r="BN258" s="29"/>
      <c r="BO258" s="140"/>
      <c r="BP258" s="140"/>
      <c r="BQ258" s="141"/>
      <c r="BR258" s="137"/>
      <c r="BS258" s="29"/>
      <c r="BT258" s="29"/>
      <c r="BU258" s="29"/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140"/>
      <c r="CG258" s="140"/>
      <c r="CH258" s="141"/>
      <c r="CI258" s="137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140"/>
      <c r="CX258" s="140"/>
      <c r="CY258" s="141"/>
      <c r="CZ258" s="137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  <c r="DL258" s="29"/>
      <c r="DM258" s="29"/>
      <c r="DN258" s="140"/>
      <c r="DO258" s="140"/>
      <c r="DP258" s="141"/>
      <c r="DQ258" s="137"/>
      <c r="DR258" s="29"/>
      <c r="DS258" s="29"/>
      <c r="DT258" s="29"/>
      <c r="DU258" s="29"/>
      <c r="DV258" s="29"/>
      <c r="DW258" s="29"/>
      <c r="DX258" s="29"/>
      <c r="DY258" s="29"/>
      <c r="DZ258" s="29"/>
      <c r="EA258" s="29"/>
      <c r="EB258" s="29"/>
      <c r="EC258" s="29"/>
      <c r="ED258" s="29"/>
      <c r="EE258" s="140"/>
      <c r="EF258" s="140"/>
      <c r="EG258" s="141"/>
      <c r="EH258" s="137"/>
      <c r="EI258" s="29"/>
      <c r="EJ258" s="29"/>
      <c r="EK258" s="29"/>
      <c r="EL258" s="29"/>
      <c r="EM258" s="29"/>
      <c r="EN258" s="29"/>
      <c r="EO258" s="29"/>
      <c r="EP258" s="29"/>
      <c r="EQ258" s="29"/>
      <c r="ER258" s="29"/>
      <c r="ES258" s="29"/>
      <c r="ET258" s="29"/>
      <c r="EU258" s="29"/>
      <c r="EV258" s="140"/>
      <c r="EW258" s="140"/>
      <c r="EX258" s="144"/>
      <c r="EY258" s="137"/>
      <c r="EZ258" s="29"/>
      <c r="FA258" s="29"/>
      <c r="FB258" s="29"/>
      <c r="FC258" s="29"/>
      <c r="FD258" s="29"/>
      <c r="FE258" s="29"/>
      <c r="FF258" s="29"/>
      <c r="FG258" s="29"/>
      <c r="FH258" s="29"/>
      <c r="FI258" s="29"/>
      <c r="FJ258" s="29"/>
      <c r="FK258" s="29"/>
      <c r="FL258" s="29"/>
      <c r="FM258" s="140"/>
      <c r="FN258" s="140"/>
      <c r="FO258" s="141"/>
    </row>
    <row r="259" spans="1:171" x14ac:dyDescent="0.3">
      <c r="A259" s="137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140"/>
      <c r="P259" s="140"/>
      <c r="Q259" s="140"/>
      <c r="R259" s="141"/>
      <c r="S259" s="137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140"/>
      <c r="AH259" s="140"/>
      <c r="AI259" s="141"/>
      <c r="AJ259" s="137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  <c r="AU259" s="29"/>
      <c r="AV259" s="29"/>
      <c r="AW259" s="29"/>
      <c r="AX259" s="140"/>
      <c r="AY259" s="140"/>
      <c r="AZ259" s="141"/>
      <c r="BA259" s="137"/>
      <c r="BB259" s="29"/>
      <c r="BC259" s="29"/>
      <c r="BD259" s="29"/>
      <c r="BE259" s="29"/>
      <c r="BF259" s="29"/>
      <c r="BG259" s="29"/>
      <c r="BH259" s="29"/>
      <c r="BI259" s="29"/>
      <c r="BJ259" s="29"/>
      <c r="BK259" s="29"/>
      <c r="BL259" s="29"/>
      <c r="BM259" s="29"/>
      <c r="BN259" s="29"/>
      <c r="BO259" s="140"/>
      <c r="BP259" s="140"/>
      <c r="BQ259" s="141"/>
      <c r="BR259" s="137"/>
      <c r="BS259" s="29"/>
      <c r="BT259" s="29"/>
      <c r="BU259" s="29"/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140"/>
      <c r="CG259" s="140"/>
      <c r="CH259" s="141"/>
      <c r="CI259" s="137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140"/>
      <c r="CX259" s="140"/>
      <c r="CY259" s="141"/>
      <c r="CZ259" s="137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  <c r="DL259" s="29"/>
      <c r="DM259" s="29"/>
      <c r="DN259" s="140"/>
      <c r="DO259" s="140"/>
      <c r="DP259" s="141"/>
      <c r="DQ259" s="137"/>
      <c r="DR259" s="29"/>
      <c r="DS259" s="29"/>
      <c r="DT259" s="29"/>
      <c r="DU259" s="29"/>
      <c r="DV259" s="29"/>
      <c r="DW259" s="29"/>
      <c r="DX259" s="29"/>
      <c r="DY259" s="29"/>
      <c r="DZ259" s="29"/>
      <c r="EA259" s="29"/>
      <c r="EB259" s="29"/>
      <c r="EC259" s="29"/>
      <c r="ED259" s="29"/>
      <c r="EE259" s="140"/>
      <c r="EF259" s="140"/>
      <c r="EG259" s="141"/>
      <c r="EH259" s="137"/>
      <c r="EI259" s="29"/>
      <c r="EJ259" s="29"/>
      <c r="EK259" s="29"/>
      <c r="EL259" s="29"/>
      <c r="EM259" s="29"/>
      <c r="EN259" s="29"/>
      <c r="EO259" s="29"/>
      <c r="EP259" s="29"/>
      <c r="EQ259" s="29"/>
      <c r="ER259" s="29"/>
      <c r="ES259" s="29"/>
      <c r="ET259" s="29"/>
      <c r="EU259" s="29"/>
      <c r="EV259" s="140"/>
      <c r="EW259" s="140"/>
      <c r="EX259" s="144"/>
      <c r="EY259" s="137"/>
      <c r="EZ259" s="29"/>
      <c r="FA259" s="29"/>
      <c r="FB259" s="29"/>
      <c r="FC259" s="29"/>
      <c r="FD259" s="29"/>
      <c r="FE259" s="29"/>
      <c r="FF259" s="29"/>
      <c r="FG259" s="29"/>
      <c r="FH259" s="29"/>
      <c r="FI259" s="29"/>
      <c r="FJ259" s="29"/>
      <c r="FK259" s="29"/>
      <c r="FL259" s="29"/>
      <c r="FM259" s="140"/>
      <c r="FN259" s="140"/>
      <c r="FO259" s="141"/>
    </row>
    <row r="260" spans="1:171" x14ac:dyDescent="0.3">
      <c r="A260" s="137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140"/>
      <c r="P260" s="140"/>
      <c r="Q260" s="140"/>
      <c r="R260" s="141"/>
      <c r="S260" s="137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140"/>
      <c r="AH260" s="140"/>
      <c r="AI260" s="141"/>
      <c r="AJ260" s="137"/>
      <c r="AK260" s="29"/>
      <c r="AL260" s="29"/>
      <c r="AM260" s="29"/>
      <c r="AN260" s="29"/>
      <c r="AO260" s="29"/>
      <c r="AP260" s="29"/>
      <c r="AQ260" s="29"/>
      <c r="AR260" s="29"/>
      <c r="AS260" s="29"/>
      <c r="AT260" s="29"/>
      <c r="AU260" s="29"/>
      <c r="AV260" s="29"/>
      <c r="AW260" s="29"/>
      <c r="AX260" s="140"/>
      <c r="AY260" s="140"/>
      <c r="AZ260" s="141"/>
      <c r="BA260" s="137"/>
      <c r="BB260" s="29"/>
      <c r="BC260" s="29"/>
      <c r="BD260" s="29"/>
      <c r="BE260" s="29"/>
      <c r="BF260" s="29"/>
      <c r="BG260" s="29"/>
      <c r="BH260" s="29"/>
      <c r="BI260" s="29"/>
      <c r="BJ260" s="29"/>
      <c r="BK260" s="29"/>
      <c r="BL260" s="29"/>
      <c r="BM260" s="29"/>
      <c r="BN260" s="29"/>
      <c r="BO260" s="140"/>
      <c r="BP260" s="140"/>
      <c r="BQ260" s="141"/>
      <c r="BR260" s="137"/>
      <c r="BS260" s="29"/>
      <c r="BT260" s="29"/>
      <c r="BU260" s="29"/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140"/>
      <c r="CG260" s="140"/>
      <c r="CH260" s="141"/>
      <c r="CI260" s="137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140"/>
      <c r="CX260" s="140"/>
      <c r="CY260" s="141"/>
      <c r="CZ260" s="137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  <c r="DL260" s="29"/>
      <c r="DM260" s="29"/>
      <c r="DN260" s="140"/>
      <c r="DO260" s="140"/>
      <c r="DP260" s="141"/>
      <c r="DQ260" s="137"/>
      <c r="DR260" s="29"/>
      <c r="DS260" s="29"/>
      <c r="DT260" s="29"/>
      <c r="DU260" s="29"/>
      <c r="DV260" s="29"/>
      <c r="DW260" s="29"/>
      <c r="DX260" s="29"/>
      <c r="DY260" s="29"/>
      <c r="DZ260" s="29"/>
      <c r="EA260" s="29"/>
      <c r="EB260" s="29"/>
      <c r="EC260" s="29"/>
      <c r="ED260" s="29"/>
      <c r="EE260" s="140"/>
      <c r="EF260" s="140"/>
      <c r="EG260" s="141"/>
      <c r="EH260" s="137"/>
      <c r="EI260" s="29"/>
      <c r="EJ260" s="29"/>
      <c r="EK260" s="29"/>
      <c r="EL260" s="29"/>
      <c r="EM260" s="29"/>
      <c r="EN260" s="29"/>
      <c r="EO260" s="29"/>
      <c r="EP260" s="29"/>
      <c r="EQ260" s="29"/>
      <c r="ER260" s="29"/>
      <c r="ES260" s="29"/>
      <c r="ET260" s="29"/>
      <c r="EU260" s="29"/>
      <c r="EV260" s="140"/>
      <c r="EW260" s="140"/>
      <c r="EX260" s="144"/>
      <c r="EY260" s="137"/>
      <c r="EZ260" s="29"/>
      <c r="FA260" s="29"/>
      <c r="FB260" s="29"/>
      <c r="FC260" s="29"/>
      <c r="FD260" s="29"/>
      <c r="FE260" s="29"/>
      <c r="FF260" s="29"/>
      <c r="FG260" s="29"/>
      <c r="FH260" s="29"/>
      <c r="FI260" s="29"/>
      <c r="FJ260" s="29"/>
      <c r="FK260" s="29"/>
      <c r="FL260" s="29"/>
      <c r="FM260" s="140"/>
      <c r="FN260" s="140"/>
      <c r="FO260" s="141"/>
    </row>
    <row r="261" spans="1:171" x14ac:dyDescent="0.3">
      <c r="A261" s="137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140"/>
      <c r="P261" s="140"/>
      <c r="Q261" s="140"/>
      <c r="R261" s="141"/>
      <c r="S261" s="137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140"/>
      <c r="AH261" s="140"/>
      <c r="AI261" s="141"/>
      <c r="AJ261" s="137"/>
      <c r="AK261" s="29"/>
      <c r="AL261" s="29"/>
      <c r="AM261" s="29"/>
      <c r="AN261" s="29"/>
      <c r="AO261" s="29"/>
      <c r="AP261" s="29"/>
      <c r="AQ261" s="29"/>
      <c r="AR261" s="29"/>
      <c r="AS261" s="29"/>
      <c r="AT261" s="29"/>
      <c r="AU261" s="29"/>
      <c r="AV261" s="29"/>
      <c r="AW261" s="29"/>
      <c r="AX261" s="140"/>
      <c r="AY261" s="140"/>
      <c r="AZ261" s="141"/>
      <c r="BA261" s="137"/>
      <c r="BB261" s="29"/>
      <c r="BC261" s="29"/>
      <c r="BD261" s="29"/>
      <c r="BE261" s="29"/>
      <c r="BF261" s="29"/>
      <c r="BG261" s="29"/>
      <c r="BH261" s="29"/>
      <c r="BI261" s="29"/>
      <c r="BJ261" s="29"/>
      <c r="BK261" s="29"/>
      <c r="BL261" s="29"/>
      <c r="BM261" s="29"/>
      <c r="BN261" s="29"/>
      <c r="BO261" s="140"/>
      <c r="BP261" s="140"/>
      <c r="BQ261" s="141"/>
      <c r="BR261" s="137"/>
      <c r="BS261" s="29"/>
      <c r="BT261" s="29"/>
      <c r="BU261" s="29"/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140"/>
      <c r="CG261" s="140"/>
      <c r="CH261" s="141"/>
      <c r="CI261" s="137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140"/>
      <c r="CX261" s="140"/>
      <c r="CY261" s="141"/>
      <c r="CZ261" s="137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  <c r="DL261" s="29"/>
      <c r="DM261" s="29"/>
      <c r="DN261" s="140"/>
      <c r="DO261" s="140"/>
      <c r="DP261" s="141"/>
      <c r="DQ261" s="137"/>
      <c r="DR261" s="29"/>
      <c r="DS261" s="29"/>
      <c r="DT261" s="29"/>
      <c r="DU261" s="29"/>
      <c r="DV261" s="29"/>
      <c r="DW261" s="29"/>
      <c r="DX261" s="29"/>
      <c r="DY261" s="29"/>
      <c r="DZ261" s="29"/>
      <c r="EA261" s="29"/>
      <c r="EB261" s="29"/>
      <c r="EC261" s="29"/>
      <c r="ED261" s="29"/>
      <c r="EE261" s="140"/>
      <c r="EF261" s="140"/>
      <c r="EG261" s="141"/>
      <c r="EH261" s="137"/>
      <c r="EI261" s="29"/>
      <c r="EJ261" s="29"/>
      <c r="EK261" s="29"/>
      <c r="EL261" s="29"/>
      <c r="EM261" s="29"/>
      <c r="EN261" s="29"/>
      <c r="EO261" s="29"/>
      <c r="EP261" s="29"/>
      <c r="EQ261" s="29"/>
      <c r="ER261" s="29"/>
      <c r="ES261" s="29"/>
      <c r="ET261" s="29"/>
      <c r="EU261" s="29"/>
      <c r="EV261" s="140"/>
      <c r="EW261" s="140"/>
      <c r="EX261" s="144"/>
      <c r="EY261" s="137"/>
      <c r="EZ261" s="29"/>
      <c r="FA261" s="29"/>
      <c r="FB261" s="29"/>
      <c r="FC261" s="29"/>
      <c r="FD261" s="29"/>
      <c r="FE261" s="29"/>
      <c r="FF261" s="29"/>
      <c r="FG261" s="29"/>
      <c r="FH261" s="29"/>
      <c r="FI261" s="29"/>
      <c r="FJ261" s="29"/>
      <c r="FK261" s="29"/>
      <c r="FL261" s="29"/>
      <c r="FM261" s="140"/>
      <c r="FN261" s="140"/>
      <c r="FO261" s="141"/>
    </row>
    <row r="262" spans="1:171" x14ac:dyDescent="0.3">
      <c r="A262" s="137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140"/>
      <c r="P262" s="140"/>
      <c r="Q262" s="140"/>
      <c r="R262" s="141"/>
      <c r="S262" s="137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140"/>
      <c r="AH262" s="140"/>
      <c r="AI262" s="141"/>
      <c r="AJ262" s="137"/>
      <c r="AK262" s="29"/>
      <c r="AL262" s="29"/>
      <c r="AM262" s="29"/>
      <c r="AN262" s="29"/>
      <c r="AO262" s="29"/>
      <c r="AP262" s="29"/>
      <c r="AQ262" s="29"/>
      <c r="AR262" s="29"/>
      <c r="AS262" s="29"/>
      <c r="AT262" s="29"/>
      <c r="AU262" s="29"/>
      <c r="AV262" s="29"/>
      <c r="AW262" s="29"/>
      <c r="AX262" s="140"/>
      <c r="AY262" s="140"/>
      <c r="AZ262" s="141"/>
      <c r="BA262" s="137"/>
      <c r="BB262" s="29"/>
      <c r="BC262" s="29"/>
      <c r="BD262" s="29"/>
      <c r="BE262" s="29"/>
      <c r="BF262" s="29"/>
      <c r="BG262" s="29"/>
      <c r="BH262" s="29"/>
      <c r="BI262" s="29"/>
      <c r="BJ262" s="29"/>
      <c r="BK262" s="29"/>
      <c r="BL262" s="29"/>
      <c r="BM262" s="29"/>
      <c r="BN262" s="29"/>
      <c r="BO262" s="140"/>
      <c r="BP262" s="140"/>
      <c r="BQ262" s="141"/>
      <c r="BR262" s="137"/>
      <c r="BS262" s="29"/>
      <c r="BT262" s="29"/>
      <c r="BU262" s="29"/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140"/>
      <c r="CG262" s="140"/>
      <c r="CH262" s="141"/>
      <c r="CI262" s="137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140"/>
      <c r="CX262" s="140"/>
      <c r="CY262" s="141"/>
      <c r="CZ262" s="137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  <c r="DL262" s="29"/>
      <c r="DM262" s="29"/>
      <c r="DN262" s="140"/>
      <c r="DO262" s="140"/>
      <c r="DP262" s="141"/>
      <c r="DQ262" s="137"/>
      <c r="DR262" s="29"/>
      <c r="DS262" s="29"/>
      <c r="DT262" s="29"/>
      <c r="DU262" s="29"/>
      <c r="DV262" s="29"/>
      <c r="DW262" s="29"/>
      <c r="DX262" s="29"/>
      <c r="DY262" s="29"/>
      <c r="DZ262" s="29"/>
      <c r="EA262" s="29"/>
      <c r="EB262" s="29"/>
      <c r="EC262" s="29"/>
      <c r="ED262" s="29"/>
      <c r="EE262" s="140"/>
      <c r="EF262" s="140"/>
      <c r="EG262" s="141"/>
      <c r="EH262" s="137"/>
      <c r="EI262" s="29"/>
      <c r="EJ262" s="29"/>
      <c r="EK262" s="29"/>
      <c r="EL262" s="29"/>
      <c r="EM262" s="29"/>
      <c r="EN262" s="29"/>
      <c r="EO262" s="29"/>
      <c r="EP262" s="29"/>
      <c r="EQ262" s="29"/>
      <c r="ER262" s="29"/>
      <c r="ES262" s="29"/>
      <c r="ET262" s="29"/>
      <c r="EU262" s="29"/>
      <c r="EV262" s="140"/>
      <c r="EW262" s="140"/>
      <c r="EX262" s="144"/>
      <c r="EY262" s="137"/>
      <c r="EZ262" s="29"/>
      <c r="FA262" s="29"/>
      <c r="FB262" s="29"/>
      <c r="FC262" s="29"/>
      <c r="FD262" s="29"/>
      <c r="FE262" s="29"/>
      <c r="FF262" s="29"/>
      <c r="FG262" s="29"/>
      <c r="FH262" s="29"/>
      <c r="FI262" s="29"/>
      <c r="FJ262" s="29"/>
      <c r="FK262" s="29"/>
      <c r="FL262" s="29"/>
      <c r="FM262" s="140"/>
      <c r="FN262" s="140"/>
      <c r="FO262" s="141"/>
    </row>
    <row r="263" spans="1:171" x14ac:dyDescent="0.3">
      <c r="A263" s="137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140"/>
      <c r="P263" s="140"/>
      <c r="Q263" s="140"/>
      <c r="R263" s="141"/>
      <c r="S263" s="137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140"/>
      <c r="AH263" s="140"/>
      <c r="AI263" s="141"/>
      <c r="AJ263" s="137"/>
      <c r="AK263" s="29"/>
      <c r="AL263" s="29"/>
      <c r="AM263" s="29"/>
      <c r="AN263" s="29"/>
      <c r="AO263" s="29"/>
      <c r="AP263" s="29"/>
      <c r="AQ263" s="29"/>
      <c r="AR263" s="29"/>
      <c r="AS263" s="29"/>
      <c r="AT263" s="29"/>
      <c r="AU263" s="29"/>
      <c r="AV263" s="29"/>
      <c r="AW263" s="29"/>
      <c r="AX263" s="140"/>
      <c r="AY263" s="140"/>
      <c r="AZ263" s="141"/>
      <c r="BA263" s="137"/>
      <c r="BB263" s="29"/>
      <c r="BC263" s="29"/>
      <c r="BD263" s="29"/>
      <c r="BE263" s="29"/>
      <c r="BF263" s="29"/>
      <c r="BG263" s="29"/>
      <c r="BH263" s="29"/>
      <c r="BI263" s="29"/>
      <c r="BJ263" s="29"/>
      <c r="BK263" s="29"/>
      <c r="BL263" s="29"/>
      <c r="BM263" s="29"/>
      <c r="BN263" s="29"/>
      <c r="BO263" s="140"/>
      <c r="BP263" s="140"/>
      <c r="BQ263" s="141"/>
      <c r="BR263" s="137"/>
      <c r="BS263" s="29"/>
      <c r="BT263" s="29"/>
      <c r="BU263" s="29"/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140"/>
      <c r="CG263" s="140"/>
      <c r="CH263" s="141"/>
      <c r="CI263" s="137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140"/>
      <c r="CX263" s="140"/>
      <c r="CY263" s="141"/>
      <c r="CZ263" s="137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  <c r="DL263" s="29"/>
      <c r="DM263" s="29"/>
      <c r="DN263" s="140"/>
      <c r="DO263" s="140"/>
      <c r="DP263" s="141"/>
      <c r="DQ263" s="137"/>
      <c r="DR263" s="29"/>
      <c r="DS263" s="29"/>
      <c r="DT263" s="29"/>
      <c r="DU263" s="29"/>
      <c r="DV263" s="29"/>
      <c r="DW263" s="29"/>
      <c r="DX263" s="29"/>
      <c r="DY263" s="29"/>
      <c r="DZ263" s="29"/>
      <c r="EA263" s="29"/>
      <c r="EB263" s="29"/>
      <c r="EC263" s="29"/>
      <c r="ED263" s="29"/>
      <c r="EE263" s="140"/>
      <c r="EF263" s="140"/>
      <c r="EG263" s="141"/>
      <c r="EH263" s="137"/>
      <c r="EI263" s="29"/>
      <c r="EJ263" s="29"/>
      <c r="EK263" s="29"/>
      <c r="EL263" s="29"/>
      <c r="EM263" s="29"/>
      <c r="EN263" s="29"/>
      <c r="EO263" s="29"/>
      <c r="EP263" s="29"/>
      <c r="EQ263" s="29"/>
      <c r="ER263" s="29"/>
      <c r="ES263" s="29"/>
      <c r="ET263" s="29"/>
      <c r="EU263" s="29"/>
      <c r="EV263" s="140"/>
      <c r="EW263" s="140"/>
      <c r="EX263" s="144"/>
      <c r="EY263" s="137"/>
      <c r="EZ263" s="29"/>
      <c r="FA263" s="29"/>
      <c r="FB263" s="29"/>
      <c r="FC263" s="29"/>
      <c r="FD263" s="29"/>
      <c r="FE263" s="29"/>
      <c r="FF263" s="29"/>
      <c r="FG263" s="29"/>
      <c r="FH263" s="29"/>
      <c r="FI263" s="29"/>
      <c r="FJ263" s="29"/>
      <c r="FK263" s="29"/>
      <c r="FL263" s="29"/>
      <c r="FM263" s="140"/>
      <c r="FN263" s="140"/>
      <c r="FO263" s="141"/>
    </row>
    <row r="264" spans="1:171" x14ac:dyDescent="0.3">
      <c r="A264" s="137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140"/>
      <c r="P264" s="140"/>
      <c r="Q264" s="140"/>
      <c r="R264" s="141"/>
      <c r="S264" s="137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140"/>
      <c r="AH264" s="140"/>
      <c r="AI264" s="141"/>
      <c r="AJ264" s="137"/>
      <c r="AK264" s="29"/>
      <c r="AL264" s="29"/>
      <c r="AM264" s="29"/>
      <c r="AN264" s="29"/>
      <c r="AO264" s="29"/>
      <c r="AP264" s="29"/>
      <c r="AQ264" s="29"/>
      <c r="AR264" s="29"/>
      <c r="AS264" s="29"/>
      <c r="AT264" s="29"/>
      <c r="AU264" s="29"/>
      <c r="AV264" s="29"/>
      <c r="AW264" s="29"/>
      <c r="AX264" s="140"/>
      <c r="AY264" s="140"/>
      <c r="AZ264" s="141"/>
      <c r="BA264" s="137"/>
      <c r="BB264" s="29"/>
      <c r="BC264" s="29"/>
      <c r="BD264" s="29"/>
      <c r="BE264" s="29"/>
      <c r="BF264" s="29"/>
      <c r="BG264" s="29"/>
      <c r="BH264" s="29"/>
      <c r="BI264" s="29"/>
      <c r="BJ264" s="29"/>
      <c r="BK264" s="29"/>
      <c r="BL264" s="29"/>
      <c r="BM264" s="29"/>
      <c r="BN264" s="29"/>
      <c r="BO264" s="140"/>
      <c r="BP264" s="140"/>
      <c r="BQ264" s="141"/>
      <c r="BR264" s="137"/>
      <c r="BS264" s="29"/>
      <c r="BT264" s="29"/>
      <c r="BU264" s="29"/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140"/>
      <c r="CG264" s="140"/>
      <c r="CH264" s="141"/>
      <c r="CI264" s="137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140"/>
      <c r="CX264" s="140"/>
      <c r="CY264" s="141"/>
      <c r="CZ264" s="137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  <c r="DL264" s="29"/>
      <c r="DM264" s="29"/>
      <c r="DN264" s="140"/>
      <c r="DO264" s="140"/>
      <c r="DP264" s="141"/>
      <c r="DQ264" s="137"/>
      <c r="DR264" s="29"/>
      <c r="DS264" s="29"/>
      <c r="DT264" s="29"/>
      <c r="DU264" s="29"/>
      <c r="DV264" s="29"/>
      <c r="DW264" s="29"/>
      <c r="DX264" s="29"/>
      <c r="DY264" s="29"/>
      <c r="DZ264" s="29"/>
      <c r="EA264" s="29"/>
      <c r="EB264" s="29"/>
      <c r="EC264" s="29"/>
      <c r="ED264" s="29"/>
      <c r="EE264" s="140"/>
      <c r="EF264" s="140"/>
      <c r="EG264" s="141"/>
      <c r="EH264" s="137"/>
      <c r="EI264" s="29"/>
      <c r="EJ264" s="29"/>
      <c r="EK264" s="29"/>
      <c r="EL264" s="29"/>
      <c r="EM264" s="29"/>
      <c r="EN264" s="29"/>
      <c r="EO264" s="29"/>
      <c r="EP264" s="29"/>
      <c r="EQ264" s="29"/>
      <c r="ER264" s="29"/>
      <c r="ES264" s="29"/>
      <c r="ET264" s="29"/>
      <c r="EU264" s="29"/>
      <c r="EV264" s="140"/>
      <c r="EW264" s="140"/>
      <c r="EX264" s="144"/>
      <c r="EY264" s="137"/>
      <c r="EZ264" s="29"/>
      <c r="FA264" s="29"/>
      <c r="FB264" s="29"/>
      <c r="FC264" s="29"/>
      <c r="FD264" s="29"/>
      <c r="FE264" s="29"/>
      <c r="FF264" s="29"/>
      <c r="FG264" s="29"/>
      <c r="FH264" s="29"/>
      <c r="FI264" s="29"/>
      <c r="FJ264" s="29"/>
      <c r="FK264" s="29"/>
      <c r="FL264" s="29"/>
      <c r="FM264" s="140"/>
      <c r="FN264" s="140"/>
      <c r="FO264" s="141"/>
    </row>
    <row r="265" spans="1:171" x14ac:dyDescent="0.3">
      <c r="A265" s="137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140"/>
      <c r="P265" s="140"/>
      <c r="Q265" s="140"/>
      <c r="R265" s="141"/>
      <c r="S265" s="137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140"/>
      <c r="AH265" s="140"/>
      <c r="AI265" s="141"/>
      <c r="AJ265" s="137"/>
      <c r="AK265" s="29"/>
      <c r="AL265" s="29"/>
      <c r="AM265" s="29"/>
      <c r="AN265" s="29"/>
      <c r="AO265" s="29"/>
      <c r="AP265" s="29"/>
      <c r="AQ265" s="29"/>
      <c r="AR265" s="29"/>
      <c r="AS265" s="29"/>
      <c r="AT265" s="29"/>
      <c r="AU265" s="29"/>
      <c r="AV265" s="29"/>
      <c r="AW265" s="29"/>
      <c r="AX265" s="140"/>
      <c r="AY265" s="140"/>
      <c r="AZ265" s="141"/>
      <c r="BA265" s="137"/>
      <c r="BB265" s="29"/>
      <c r="BC265" s="29"/>
      <c r="BD265" s="29"/>
      <c r="BE265" s="29"/>
      <c r="BF265" s="29"/>
      <c r="BG265" s="29"/>
      <c r="BH265" s="29"/>
      <c r="BI265" s="29"/>
      <c r="BJ265" s="29"/>
      <c r="BK265" s="29"/>
      <c r="BL265" s="29"/>
      <c r="BM265" s="29"/>
      <c r="BN265" s="29"/>
      <c r="BO265" s="140"/>
      <c r="BP265" s="140"/>
      <c r="BQ265" s="141"/>
      <c r="BR265" s="137"/>
      <c r="BS265" s="29"/>
      <c r="BT265" s="29"/>
      <c r="BU265" s="29"/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140"/>
      <c r="CG265" s="140"/>
      <c r="CH265" s="141"/>
      <c r="CI265" s="137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140"/>
      <c r="CX265" s="140"/>
      <c r="CY265" s="141"/>
      <c r="CZ265" s="137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  <c r="DL265" s="29"/>
      <c r="DM265" s="29"/>
      <c r="DN265" s="140"/>
      <c r="DO265" s="140"/>
      <c r="DP265" s="141"/>
      <c r="DQ265" s="137"/>
      <c r="DR265" s="29"/>
      <c r="DS265" s="29"/>
      <c r="DT265" s="29"/>
      <c r="DU265" s="29"/>
      <c r="DV265" s="29"/>
      <c r="DW265" s="29"/>
      <c r="DX265" s="29"/>
      <c r="DY265" s="29"/>
      <c r="DZ265" s="29"/>
      <c r="EA265" s="29"/>
      <c r="EB265" s="29"/>
      <c r="EC265" s="29"/>
      <c r="ED265" s="29"/>
      <c r="EE265" s="140"/>
      <c r="EF265" s="140"/>
      <c r="EG265" s="141"/>
      <c r="EH265" s="137"/>
      <c r="EI265" s="29"/>
      <c r="EJ265" s="29"/>
      <c r="EK265" s="29"/>
      <c r="EL265" s="29"/>
      <c r="EM265" s="29"/>
      <c r="EN265" s="29"/>
      <c r="EO265" s="29"/>
      <c r="EP265" s="29"/>
      <c r="EQ265" s="29"/>
      <c r="ER265" s="29"/>
      <c r="ES265" s="29"/>
      <c r="ET265" s="29"/>
      <c r="EU265" s="29"/>
      <c r="EV265" s="140"/>
      <c r="EW265" s="140"/>
      <c r="EX265" s="144"/>
      <c r="EY265" s="137"/>
      <c r="EZ265" s="29"/>
      <c r="FA265" s="29"/>
      <c r="FB265" s="29"/>
      <c r="FC265" s="29"/>
      <c r="FD265" s="29"/>
      <c r="FE265" s="29"/>
      <c r="FF265" s="29"/>
      <c r="FG265" s="29"/>
      <c r="FH265" s="29"/>
      <c r="FI265" s="29"/>
      <c r="FJ265" s="29"/>
      <c r="FK265" s="29"/>
      <c r="FL265" s="29"/>
      <c r="FM265" s="140"/>
      <c r="FN265" s="140"/>
      <c r="FO265" s="141"/>
    </row>
    <row r="266" spans="1:171" x14ac:dyDescent="0.3">
      <c r="A266" s="137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140"/>
      <c r="P266" s="140"/>
      <c r="Q266" s="140"/>
      <c r="R266" s="141"/>
      <c r="S266" s="137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140"/>
      <c r="AH266" s="140"/>
      <c r="AI266" s="141"/>
      <c r="AJ266" s="137"/>
      <c r="AK266" s="29"/>
      <c r="AL266" s="29"/>
      <c r="AM266" s="29"/>
      <c r="AN266" s="29"/>
      <c r="AO266" s="29"/>
      <c r="AP266" s="29"/>
      <c r="AQ266" s="29"/>
      <c r="AR266" s="29"/>
      <c r="AS266" s="29"/>
      <c r="AT266" s="29"/>
      <c r="AU266" s="29"/>
      <c r="AV266" s="29"/>
      <c r="AW266" s="29"/>
      <c r="AX266" s="140"/>
      <c r="AY266" s="140"/>
      <c r="AZ266" s="141"/>
      <c r="BA266" s="137"/>
      <c r="BB266" s="29"/>
      <c r="BC266" s="29"/>
      <c r="BD266" s="29"/>
      <c r="BE266" s="29"/>
      <c r="BF266" s="29"/>
      <c r="BG266" s="29"/>
      <c r="BH266" s="29"/>
      <c r="BI266" s="29"/>
      <c r="BJ266" s="29"/>
      <c r="BK266" s="29"/>
      <c r="BL266" s="29"/>
      <c r="BM266" s="29"/>
      <c r="BN266" s="29"/>
      <c r="BO266" s="140"/>
      <c r="BP266" s="140"/>
      <c r="BQ266" s="141"/>
      <c r="BR266" s="137"/>
      <c r="BS266" s="29"/>
      <c r="BT266" s="29"/>
      <c r="BU266" s="29"/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140"/>
      <c r="CG266" s="140"/>
      <c r="CH266" s="141"/>
      <c r="CI266" s="137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140"/>
      <c r="CX266" s="140"/>
      <c r="CY266" s="141"/>
      <c r="CZ266" s="137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  <c r="DL266" s="29"/>
      <c r="DM266" s="29"/>
      <c r="DN266" s="140"/>
      <c r="DO266" s="140"/>
      <c r="DP266" s="141"/>
      <c r="DQ266" s="137"/>
      <c r="DR266" s="29"/>
      <c r="DS266" s="29"/>
      <c r="DT266" s="29"/>
      <c r="DU266" s="29"/>
      <c r="DV266" s="29"/>
      <c r="DW266" s="29"/>
      <c r="DX266" s="29"/>
      <c r="DY266" s="29"/>
      <c r="DZ266" s="29"/>
      <c r="EA266" s="29"/>
      <c r="EB266" s="29"/>
      <c r="EC266" s="29"/>
      <c r="ED266" s="29"/>
      <c r="EE266" s="140"/>
      <c r="EF266" s="140"/>
      <c r="EG266" s="141"/>
      <c r="EH266" s="137"/>
      <c r="EI266" s="29"/>
      <c r="EJ266" s="29"/>
      <c r="EK266" s="29"/>
      <c r="EL266" s="29"/>
      <c r="EM266" s="29"/>
      <c r="EN266" s="29"/>
      <c r="EO266" s="29"/>
      <c r="EP266" s="29"/>
      <c r="EQ266" s="29"/>
      <c r="ER266" s="29"/>
      <c r="ES266" s="29"/>
      <c r="ET266" s="29"/>
      <c r="EU266" s="29"/>
      <c r="EV266" s="140"/>
      <c r="EW266" s="140"/>
      <c r="EX266" s="144"/>
      <c r="EY266" s="137"/>
      <c r="EZ266" s="29"/>
      <c r="FA266" s="29"/>
      <c r="FB266" s="29"/>
      <c r="FC266" s="29"/>
      <c r="FD266" s="29"/>
      <c r="FE266" s="29"/>
      <c r="FF266" s="29"/>
      <c r="FG266" s="29"/>
      <c r="FH266" s="29"/>
      <c r="FI266" s="29"/>
      <c r="FJ266" s="29"/>
      <c r="FK266" s="29"/>
      <c r="FL266" s="29"/>
      <c r="FM266" s="140"/>
      <c r="FN266" s="140"/>
      <c r="FO266" s="141"/>
    </row>
    <row r="267" spans="1:171" x14ac:dyDescent="0.3">
      <c r="A267" s="137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140"/>
      <c r="P267" s="140"/>
      <c r="Q267" s="140"/>
      <c r="R267" s="141"/>
      <c r="S267" s="137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140"/>
      <c r="AH267" s="140"/>
      <c r="AI267" s="141"/>
      <c r="AJ267" s="137"/>
      <c r="AK267" s="29"/>
      <c r="AL267" s="29"/>
      <c r="AM267" s="29"/>
      <c r="AN267" s="29"/>
      <c r="AO267" s="29"/>
      <c r="AP267" s="29"/>
      <c r="AQ267" s="29"/>
      <c r="AR267" s="29"/>
      <c r="AS267" s="29"/>
      <c r="AT267" s="29"/>
      <c r="AU267" s="29"/>
      <c r="AV267" s="29"/>
      <c r="AW267" s="29"/>
      <c r="AX267" s="140"/>
      <c r="AY267" s="140"/>
      <c r="AZ267" s="141"/>
      <c r="BA267" s="137"/>
      <c r="BB267" s="29"/>
      <c r="BC267" s="29"/>
      <c r="BD267" s="29"/>
      <c r="BE267" s="29"/>
      <c r="BF267" s="29"/>
      <c r="BG267" s="29"/>
      <c r="BH267" s="29"/>
      <c r="BI267" s="29"/>
      <c r="BJ267" s="29"/>
      <c r="BK267" s="29"/>
      <c r="BL267" s="29"/>
      <c r="BM267" s="29"/>
      <c r="BN267" s="29"/>
      <c r="BO267" s="140"/>
      <c r="BP267" s="140"/>
      <c r="BQ267" s="141"/>
      <c r="BR267" s="137"/>
      <c r="BS267" s="29"/>
      <c r="BT267" s="29"/>
      <c r="BU267" s="29"/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140"/>
      <c r="CG267" s="140"/>
      <c r="CH267" s="141"/>
      <c r="CI267" s="137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140"/>
      <c r="CX267" s="140"/>
      <c r="CY267" s="141"/>
      <c r="CZ267" s="137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  <c r="DL267" s="29"/>
      <c r="DM267" s="29"/>
      <c r="DN267" s="140"/>
      <c r="DO267" s="140"/>
      <c r="DP267" s="141"/>
      <c r="DQ267" s="137"/>
      <c r="DR267" s="29"/>
      <c r="DS267" s="29"/>
      <c r="DT267" s="29"/>
      <c r="DU267" s="29"/>
      <c r="DV267" s="29"/>
      <c r="DW267" s="29"/>
      <c r="DX267" s="29"/>
      <c r="DY267" s="29"/>
      <c r="DZ267" s="29"/>
      <c r="EA267" s="29"/>
      <c r="EB267" s="29"/>
      <c r="EC267" s="29"/>
      <c r="ED267" s="29"/>
      <c r="EE267" s="140"/>
      <c r="EF267" s="140"/>
      <c r="EG267" s="141"/>
      <c r="EH267" s="137"/>
      <c r="EI267" s="29"/>
      <c r="EJ267" s="29"/>
      <c r="EK267" s="29"/>
      <c r="EL267" s="29"/>
      <c r="EM267" s="29"/>
      <c r="EN267" s="29"/>
      <c r="EO267" s="29"/>
      <c r="EP267" s="29"/>
      <c r="EQ267" s="29"/>
      <c r="ER267" s="29"/>
      <c r="ES267" s="29"/>
      <c r="ET267" s="29"/>
      <c r="EU267" s="29"/>
      <c r="EV267" s="140"/>
      <c r="EW267" s="140"/>
      <c r="EX267" s="144"/>
      <c r="EY267" s="137"/>
      <c r="EZ267" s="29"/>
      <c r="FA267" s="29"/>
      <c r="FB267" s="29"/>
      <c r="FC267" s="29"/>
      <c r="FD267" s="29"/>
      <c r="FE267" s="29"/>
      <c r="FF267" s="29"/>
      <c r="FG267" s="29"/>
      <c r="FH267" s="29"/>
      <c r="FI267" s="29"/>
      <c r="FJ267" s="29"/>
      <c r="FK267" s="29"/>
      <c r="FL267" s="29"/>
      <c r="FM267" s="140"/>
      <c r="FN267" s="140"/>
      <c r="FO267" s="141"/>
    </row>
    <row r="268" spans="1:171" x14ac:dyDescent="0.3">
      <c r="A268" s="137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140"/>
      <c r="P268" s="140"/>
      <c r="Q268" s="140"/>
      <c r="R268" s="141"/>
      <c r="S268" s="137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140"/>
      <c r="AH268" s="140"/>
      <c r="AI268" s="141"/>
      <c r="AJ268" s="137"/>
      <c r="AK268" s="29"/>
      <c r="AL268" s="29"/>
      <c r="AM268" s="29"/>
      <c r="AN268" s="29"/>
      <c r="AO268" s="29"/>
      <c r="AP268" s="29"/>
      <c r="AQ268" s="29"/>
      <c r="AR268" s="29"/>
      <c r="AS268" s="29"/>
      <c r="AT268" s="29"/>
      <c r="AU268" s="29"/>
      <c r="AV268" s="29"/>
      <c r="AW268" s="29"/>
      <c r="AX268" s="140"/>
      <c r="AY268" s="140"/>
      <c r="AZ268" s="141"/>
      <c r="BA268" s="137"/>
      <c r="BB268" s="29"/>
      <c r="BC268" s="29"/>
      <c r="BD268" s="29"/>
      <c r="BE268" s="29"/>
      <c r="BF268" s="29"/>
      <c r="BG268" s="29"/>
      <c r="BH268" s="29"/>
      <c r="BI268" s="29"/>
      <c r="BJ268" s="29"/>
      <c r="BK268" s="29"/>
      <c r="BL268" s="29"/>
      <c r="BM268" s="29"/>
      <c r="BN268" s="29"/>
      <c r="BO268" s="140"/>
      <c r="BP268" s="140"/>
      <c r="BQ268" s="141"/>
      <c r="BR268" s="137"/>
      <c r="BS268" s="29"/>
      <c r="BT268" s="29"/>
      <c r="BU268" s="29"/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140"/>
      <c r="CG268" s="140"/>
      <c r="CH268" s="141"/>
      <c r="CI268" s="137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140"/>
      <c r="CX268" s="140"/>
      <c r="CY268" s="141"/>
      <c r="CZ268" s="137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  <c r="DL268" s="29"/>
      <c r="DM268" s="29"/>
      <c r="DN268" s="140"/>
      <c r="DO268" s="140"/>
      <c r="DP268" s="141"/>
      <c r="DQ268" s="137"/>
      <c r="DR268" s="29"/>
      <c r="DS268" s="29"/>
      <c r="DT268" s="29"/>
      <c r="DU268" s="29"/>
      <c r="DV268" s="29"/>
      <c r="DW268" s="29"/>
      <c r="DX268" s="29"/>
      <c r="DY268" s="29"/>
      <c r="DZ268" s="29"/>
      <c r="EA268" s="29"/>
      <c r="EB268" s="29"/>
      <c r="EC268" s="29"/>
      <c r="ED268" s="29"/>
      <c r="EE268" s="140"/>
      <c r="EF268" s="140"/>
      <c r="EG268" s="141"/>
      <c r="EH268" s="137"/>
      <c r="EI268" s="29"/>
      <c r="EJ268" s="29"/>
      <c r="EK268" s="29"/>
      <c r="EL268" s="29"/>
      <c r="EM268" s="29"/>
      <c r="EN268" s="29"/>
      <c r="EO268" s="29"/>
      <c r="EP268" s="29"/>
      <c r="EQ268" s="29"/>
      <c r="ER268" s="29"/>
      <c r="ES268" s="29"/>
      <c r="ET268" s="29"/>
      <c r="EU268" s="29"/>
      <c r="EV268" s="140"/>
      <c r="EW268" s="140"/>
      <c r="EX268" s="144"/>
      <c r="EY268" s="137"/>
      <c r="EZ268" s="29"/>
      <c r="FA268" s="29"/>
      <c r="FB268" s="29"/>
      <c r="FC268" s="29"/>
      <c r="FD268" s="29"/>
      <c r="FE268" s="29"/>
      <c r="FF268" s="29"/>
      <c r="FG268" s="29"/>
      <c r="FH268" s="29"/>
      <c r="FI268" s="29"/>
      <c r="FJ268" s="29"/>
      <c r="FK268" s="29"/>
      <c r="FL268" s="29"/>
      <c r="FM268" s="140"/>
      <c r="FN268" s="140"/>
      <c r="FO268" s="141"/>
    </row>
    <row r="269" spans="1:171" x14ac:dyDescent="0.3">
      <c r="A269" s="137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140"/>
      <c r="P269" s="140"/>
      <c r="Q269" s="140"/>
      <c r="R269" s="141"/>
      <c r="S269" s="137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140"/>
      <c r="AH269" s="140"/>
      <c r="AI269" s="141"/>
      <c r="AJ269" s="137"/>
      <c r="AK269" s="29"/>
      <c r="AL269" s="29"/>
      <c r="AM269" s="29"/>
      <c r="AN269" s="29"/>
      <c r="AO269" s="29"/>
      <c r="AP269" s="29"/>
      <c r="AQ269" s="29"/>
      <c r="AR269" s="29"/>
      <c r="AS269" s="29"/>
      <c r="AT269" s="29"/>
      <c r="AU269" s="29"/>
      <c r="AV269" s="29"/>
      <c r="AW269" s="29"/>
      <c r="AX269" s="140"/>
      <c r="AY269" s="140"/>
      <c r="AZ269" s="141"/>
      <c r="BA269" s="137"/>
      <c r="BB269" s="29"/>
      <c r="BC269" s="29"/>
      <c r="BD269" s="29"/>
      <c r="BE269" s="29"/>
      <c r="BF269" s="29"/>
      <c r="BG269" s="29"/>
      <c r="BH269" s="29"/>
      <c r="BI269" s="29"/>
      <c r="BJ269" s="29"/>
      <c r="BK269" s="29"/>
      <c r="BL269" s="29"/>
      <c r="BM269" s="29"/>
      <c r="BN269" s="29"/>
      <c r="BO269" s="140"/>
      <c r="BP269" s="140"/>
      <c r="BQ269" s="141"/>
      <c r="BR269" s="137"/>
      <c r="BS269" s="29"/>
      <c r="BT269" s="29"/>
      <c r="BU269" s="29"/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140"/>
      <c r="CG269" s="140"/>
      <c r="CH269" s="141"/>
      <c r="CI269" s="137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140"/>
      <c r="CX269" s="140"/>
      <c r="CY269" s="141"/>
      <c r="CZ269" s="137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  <c r="DL269" s="29"/>
      <c r="DM269" s="29"/>
      <c r="DN269" s="140"/>
      <c r="DO269" s="140"/>
      <c r="DP269" s="141"/>
      <c r="DQ269" s="137"/>
      <c r="DR269" s="29"/>
      <c r="DS269" s="29"/>
      <c r="DT269" s="29"/>
      <c r="DU269" s="29"/>
      <c r="DV269" s="29"/>
      <c r="DW269" s="29"/>
      <c r="DX269" s="29"/>
      <c r="DY269" s="29"/>
      <c r="DZ269" s="29"/>
      <c r="EA269" s="29"/>
      <c r="EB269" s="29"/>
      <c r="EC269" s="29"/>
      <c r="ED269" s="29"/>
      <c r="EE269" s="140"/>
      <c r="EF269" s="140"/>
      <c r="EG269" s="141"/>
      <c r="EH269" s="137"/>
      <c r="EI269" s="29"/>
      <c r="EJ269" s="29"/>
      <c r="EK269" s="29"/>
      <c r="EL269" s="29"/>
      <c r="EM269" s="29"/>
      <c r="EN269" s="29"/>
      <c r="EO269" s="29"/>
      <c r="EP269" s="29"/>
      <c r="EQ269" s="29"/>
      <c r="ER269" s="29"/>
      <c r="ES269" s="29"/>
      <c r="ET269" s="29"/>
      <c r="EU269" s="29"/>
      <c r="EV269" s="140"/>
      <c r="EW269" s="140"/>
      <c r="EX269" s="144"/>
      <c r="EY269" s="137"/>
      <c r="EZ269" s="29"/>
      <c r="FA269" s="29"/>
      <c r="FB269" s="29"/>
      <c r="FC269" s="29"/>
      <c r="FD269" s="29"/>
      <c r="FE269" s="29"/>
      <c r="FF269" s="29"/>
      <c r="FG269" s="29"/>
      <c r="FH269" s="29"/>
      <c r="FI269" s="29"/>
      <c r="FJ269" s="29"/>
      <c r="FK269" s="29"/>
      <c r="FL269" s="29"/>
      <c r="FM269" s="140"/>
      <c r="FN269" s="140"/>
      <c r="FO269" s="141"/>
    </row>
    <row r="270" spans="1:171" x14ac:dyDescent="0.3">
      <c r="A270" s="137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140"/>
      <c r="P270" s="140"/>
      <c r="Q270" s="140"/>
      <c r="R270" s="141"/>
      <c r="S270" s="137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140"/>
      <c r="AH270" s="140"/>
      <c r="AI270" s="141"/>
      <c r="AJ270" s="137"/>
      <c r="AK270" s="29"/>
      <c r="AL270" s="29"/>
      <c r="AM270" s="29"/>
      <c r="AN270" s="29"/>
      <c r="AO270" s="29"/>
      <c r="AP270" s="29"/>
      <c r="AQ270" s="29"/>
      <c r="AR270" s="29"/>
      <c r="AS270" s="29"/>
      <c r="AT270" s="29"/>
      <c r="AU270" s="29"/>
      <c r="AV270" s="29"/>
      <c r="AW270" s="29"/>
      <c r="AX270" s="140"/>
      <c r="AY270" s="140"/>
      <c r="AZ270" s="141"/>
      <c r="BA270" s="137"/>
      <c r="BB270" s="29"/>
      <c r="BC270" s="29"/>
      <c r="BD270" s="29"/>
      <c r="BE270" s="29"/>
      <c r="BF270" s="29"/>
      <c r="BG270" s="29"/>
      <c r="BH270" s="29"/>
      <c r="BI270" s="29"/>
      <c r="BJ270" s="29"/>
      <c r="BK270" s="29"/>
      <c r="BL270" s="29"/>
      <c r="BM270" s="29"/>
      <c r="BN270" s="29"/>
      <c r="BO270" s="140"/>
      <c r="BP270" s="140"/>
      <c r="BQ270" s="141"/>
      <c r="BR270" s="137"/>
      <c r="BS270" s="29"/>
      <c r="BT270" s="29"/>
      <c r="BU270" s="29"/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140"/>
      <c r="CG270" s="140"/>
      <c r="CH270" s="141"/>
      <c r="CI270" s="137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140"/>
      <c r="CX270" s="140"/>
      <c r="CY270" s="141"/>
      <c r="CZ270" s="137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  <c r="DL270" s="29"/>
      <c r="DM270" s="29"/>
      <c r="DN270" s="140"/>
      <c r="DO270" s="140"/>
      <c r="DP270" s="141"/>
      <c r="DQ270" s="137"/>
      <c r="DR270" s="29"/>
      <c r="DS270" s="29"/>
      <c r="DT270" s="29"/>
      <c r="DU270" s="29"/>
      <c r="DV270" s="29"/>
      <c r="DW270" s="29"/>
      <c r="DX270" s="29"/>
      <c r="DY270" s="29"/>
      <c r="DZ270" s="29"/>
      <c r="EA270" s="29"/>
      <c r="EB270" s="29"/>
      <c r="EC270" s="29"/>
      <c r="ED270" s="29"/>
      <c r="EE270" s="140"/>
      <c r="EF270" s="140"/>
      <c r="EG270" s="141"/>
      <c r="EH270" s="137"/>
      <c r="EI270" s="29"/>
      <c r="EJ270" s="29"/>
      <c r="EK270" s="29"/>
      <c r="EL270" s="29"/>
      <c r="EM270" s="29"/>
      <c r="EN270" s="29"/>
      <c r="EO270" s="29"/>
      <c r="EP270" s="29"/>
      <c r="EQ270" s="29"/>
      <c r="ER270" s="29"/>
      <c r="ES270" s="29"/>
      <c r="ET270" s="29"/>
      <c r="EU270" s="29"/>
      <c r="EV270" s="140"/>
      <c r="EW270" s="140"/>
      <c r="EX270" s="144"/>
      <c r="EY270" s="137"/>
      <c r="EZ270" s="29"/>
      <c r="FA270" s="29"/>
      <c r="FB270" s="29"/>
      <c r="FC270" s="29"/>
      <c r="FD270" s="29"/>
      <c r="FE270" s="29"/>
      <c r="FF270" s="29"/>
      <c r="FG270" s="29"/>
      <c r="FH270" s="29"/>
      <c r="FI270" s="29"/>
      <c r="FJ270" s="29"/>
      <c r="FK270" s="29"/>
      <c r="FL270" s="29"/>
      <c r="FM270" s="140"/>
      <c r="FN270" s="140"/>
      <c r="FO270" s="141"/>
    </row>
    <row r="271" spans="1:171" x14ac:dyDescent="0.3">
      <c r="A271" s="137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140"/>
      <c r="P271" s="140"/>
      <c r="Q271" s="140"/>
      <c r="R271" s="141"/>
      <c r="S271" s="137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140"/>
      <c r="AH271" s="140"/>
      <c r="AI271" s="141"/>
      <c r="AJ271" s="137"/>
      <c r="AK271" s="29"/>
      <c r="AL271" s="29"/>
      <c r="AM271" s="29"/>
      <c r="AN271" s="29"/>
      <c r="AO271" s="29"/>
      <c r="AP271" s="29"/>
      <c r="AQ271" s="29"/>
      <c r="AR271" s="29"/>
      <c r="AS271" s="29"/>
      <c r="AT271" s="29"/>
      <c r="AU271" s="29"/>
      <c r="AV271" s="29"/>
      <c r="AW271" s="29"/>
      <c r="AX271" s="140"/>
      <c r="AY271" s="140"/>
      <c r="AZ271" s="141"/>
      <c r="BA271" s="137"/>
      <c r="BB271" s="29"/>
      <c r="BC271" s="29"/>
      <c r="BD271" s="29"/>
      <c r="BE271" s="29"/>
      <c r="BF271" s="29"/>
      <c r="BG271" s="29"/>
      <c r="BH271" s="29"/>
      <c r="BI271" s="29"/>
      <c r="BJ271" s="29"/>
      <c r="BK271" s="29"/>
      <c r="BL271" s="29"/>
      <c r="BM271" s="29"/>
      <c r="BN271" s="29"/>
      <c r="BO271" s="140"/>
      <c r="BP271" s="140"/>
      <c r="BQ271" s="141"/>
      <c r="BR271" s="137"/>
      <c r="BS271" s="29"/>
      <c r="BT271" s="29"/>
      <c r="BU271" s="29"/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140"/>
      <c r="CG271" s="140"/>
      <c r="CH271" s="141"/>
      <c r="CI271" s="137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140"/>
      <c r="CX271" s="140"/>
      <c r="CY271" s="141"/>
      <c r="CZ271" s="137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  <c r="DL271" s="29"/>
      <c r="DM271" s="29"/>
      <c r="DN271" s="140"/>
      <c r="DO271" s="140"/>
      <c r="DP271" s="141"/>
      <c r="DQ271" s="137"/>
      <c r="DR271" s="29"/>
      <c r="DS271" s="29"/>
      <c r="DT271" s="29"/>
      <c r="DU271" s="29"/>
      <c r="DV271" s="29"/>
      <c r="DW271" s="29"/>
      <c r="DX271" s="29"/>
      <c r="DY271" s="29"/>
      <c r="DZ271" s="29"/>
      <c r="EA271" s="29"/>
      <c r="EB271" s="29"/>
      <c r="EC271" s="29"/>
      <c r="ED271" s="29"/>
      <c r="EE271" s="140"/>
      <c r="EF271" s="140"/>
      <c r="EG271" s="141"/>
      <c r="EH271" s="137"/>
      <c r="EI271" s="29"/>
      <c r="EJ271" s="29"/>
      <c r="EK271" s="29"/>
      <c r="EL271" s="29"/>
      <c r="EM271" s="29"/>
      <c r="EN271" s="29"/>
      <c r="EO271" s="29"/>
      <c r="EP271" s="29"/>
      <c r="EQ271" s="29"/>
      <c r="ER271" s="29"/>
      <c r="ES271" s="29"/>
      <c r="ET271" s="29"/>
      <c r="EU271" s="29"/>
      <c r="EV271" s="140"/>
      <c r="EW271" s="140"/>
      <c r="EX271" s="144"/>
      <c r="EY271" s="137"/>
      <c r="EZ271" s="29"/>
      <c r="FA271" s="29"/>
      <c r="FB271" s="29"/>
      <c r="FC271" s="29"/>
      <c r="FD271" s="29"/>
      <c r="FE271" s="29"/>
      <c r="FF271" s="29"/>
      <c r="FG271" s="29"/>
      <c r="FH271" s="29"/>
      <c r="FI271" s="29"/>
      <c r="FJ271" s="29"/>
      <c r="FK271" s="29"/>
      <c r="FL271" s="29"/>
      <c r="FM271" s="140"/>
      <c r="FN271" s="140"/>
      <c r="FO271" s="141"/>
    </row>
    <row r="272" spans="1:171" x14ac:dyDescent="0.3">
      <c r="A272" s="137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140"/>
      <c r="P272" s="140"/>
      <c r="Q272" s="140"/>
      <c r="R272" s="141"/>
      <c r="S272" s="137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140"/>
      <c r="AH272" s="140"/>
      <c r="AI272" s="141"/>
      <c r="AJ272" s="137"/>
      <c r="AK272" s="29"/>
      <c r="AL272" s="29"/>
      <c r="AM272" s="29"/>
      <c r="AN272" s="29"/>
      <c r="AO272" s="29"/>
      <c r="AP272" s="29"/>
      <c r="AQ272" s="29"/>
      <c r="AR272" s="29"/>
      <c r="AS272" s="29"/>
      <c r="AT272" s="29"/>
      <c r="AU272" s="29"/>
      <c r="AV272" s="29"/>
      <c r="AW272" s="29"/>
      <c r="AX272" s="140"/>
      <c r="AY272" s="140"/>
      <c r="AZ272" s="141"/>
      <c r="BA272" s="137"/>
      <c r="BB272" s="29"/>
      <c r="BC272" s="29"/>
      <c r="BD272" s="29"/>
      <c r="BE272" s="29"/>
      <c r="BF272" s="29"/>
      <c r="BG272" s="29"/>
      <c r="BH272" s="29"/>
      <c r="BI272" s="29"/>
      <c r="BJ272" s="29"/>
      <c r="BK272" s="29"/>
      <c r="BL272" s="29"/>
      <c r="BM272" s="29"/>
      <c r="BN272" s="29"/>
      <c r="BO272" s="140"/>
      <c r="BP272" s="140"/>
      <c r="BQ272" s="141"/>
      <c r="BR272" s="137"/>
      <c r="BS272" s="29"/>
      <c r="BT272" s="29"/>
      <c r="BU272" s="29"/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140"/>
      <c r="CG272" s="140"/>
      <c r="CH272" s="141"/>
      <c r="CI272" s="137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140"/>
      <c r="CX272" s="140"/>
      <c r="CY272" s="141"/>
      <c r="CZ272" s="137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  <c r="DL272" s="29"/>
      <c r="DM272" s="29"/>
      <c r="DN272" s="140"/>
      <c r="DO272" s="140"/>
      <c r="DP272" s="141"/>
      <c r="DQ272" s="137"/>
      <c r="DR272" s="29"/>
      <c r="DS272" s="29"/>
      <c r="DT272" s="29"/>
      <c r="DU272" s="29"/>
      <c r="DV272" s="29"/>
      <c r="DW272" s="29"/>
      <c r="DX272" s="29"/>
      <c r="DY272" s="29"/>
      <c r="DZ272" s="29"/>
      <c r="EA272" s="29"/>
      <c r="EB272" s="29"/>
      <c r="EC272" s="29"/>
      <c r="ED272" s="29"/>
      <c r="EE272" s="140"/>
      <c r="EF272" s="140"/>
      <c r="EG272" s="141"/>
      <c r="EH272" s="137"/>
      <c r="EI272" s="29"/>
      <c r="EJ272" s="29"/>
      <c r="EK272" s="29"/>
      <c r="EL272" s="29"/>
      <c r="EM272" s="29"/>
      <c r="EN272" s="29"/>
      <c r="EO272" s="29"/>
      <c r="EP272" s="29"/>
      <c r="EQ272" s="29"/>
      <c r="ER272" s="29"/>
      <c r="ES272" s="29"/>
      <c r="ET272" s="29"/>
      <c r="EU272" s="29"/>
      <c r="EV272" s="140"/>
      <c r="EW272" s="140"/>
      <c r="EX272" s="144"/>
      <c r="EY272" s="137"/>
      <c r="EZ272" s="29"/>
      <c r="FA272" s="29"/>
      <c r="FB272" s="29"/>
      <c r="FC272" s="29"/>
      <c r="FD272" s="29"/>
      <c r="FE272" s="29"/>
      <c r="FF272" s="29"/>
      <c r="FG272" s="29"/>
      <c r="FH272" s="29"/>
      <c r="FI272" s="29"/>
      <c r="FJ272" s="29"/>
      <c r="FK272" s="29"/>
      <c r="FL272" s="29"/>
      <c r="FM272" s="140"/>
      <c r="FN272" s="140"/>
      <c r="FO272" s="141"/>
    </row>
    <row r="273" spans="1:171" x14ac:dyDescent="0.3">
      <c r="A273" s="137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140"/>
      <c r="P273" s="140"/>
      <c r="Q273" s="140"/>
      <c r="R273" s="141"/>
      <c r="S273" s="137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140"/>
      <c r="AH273" s="140"/>
      <c r="AI273" s="141"/>
      <c r="AJ273" s="137"/>
      <c r="AK273" s="29"/>
      <c r="AL273" s="29"/>
      <c r="AM273" s="29"/>
      <c r="AN273" s="29"/>
      <c r="AO273" s="29"/>
      <c r="AP273" s="29"/>
      <c r="AQ273" s="29"/>
      <c r="AR273" s="29"/>
      <c r="AS273" s="29"/>
      <c r="AT273" s="29"/>
      <c r="AU273" s="29"/>
      <c r="AV273" s="29"/>
      <c r="AW273" s="29"/>
      <c r="AX273" s="140"/>
      <c r="AY273" s="140"/>
      <c r="AZ273" s="141"/>
      <c r="BA273" s="137"/>
      <c r="BB273" s="29"/>
      <c r="BC273" s="29"/>
      <c r="BD273" s="29"/>
      <c r="BE273" s="29"/>
      <c r="BF273" s="29"/>
      <c r="BG273" s="29"/>
      <c r="BH273" s="29"/>
      <c r="BI273" s="29"/>
      <c r="BJ273" s="29"/>
      <c r="BK273" s="29"/>
      <c r="BL273" s="29"/>
      <c r="BM273" s="29"/>
      <c r="BN273" s="29"/>
      <c r="BO273" s="140"/>
      <c r="BP273" s="140"/>
      <c r="BQ273" s="141"/>
      <c r="BR273" s="137"/>
      <c r="BS273" s="29"/>
      <c r="BT273" s="29"/>
      <c r="BU273" s="29"/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140"/>
      <c r="CG273" s="140"/>
      <c r="CH273" s="141"/>
      <c r="CI273" s="137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140"/>
      <c r="CX273" s="140"/>
      <c r="CY273" s="141"/>
      <c r="CZ273" s="137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  <c r="DL273" s="29"/>
      <c r="DM273" s="29"/>
      <c r="DN273" s="140"/>
      <c r="DO273" s="140"/>
      <c r="DP273" s="141"/>
      <c r="DQ273" s="137"/>
      <c r="DR273" s="29"/>
      <c r="DS273" s="29"/>
      <c r="DT273" s="29"/>
      <c r="DU273" s="29"/>
      <c r="DV273" s="29"/>
      <c r="DW273" s="29"/>
      <c r="DX273" s="29"/>
      <c r="DY273" s="29"/>
      <c r="DZ273" s="29"/>
      <c r="EA273" s="29"/>
      <c r="EB273" s="29"/>
      <c r="EC273" s="29"/>
      <c r="ED273" s="29"/>
      <c r="EE273" s="140"/>
      <c r="EF273" s="140"/>
      <c r="EG273" s="141"/>
      <c r="EH273" s="137"/>
      <c r="EI273" s="29"/>
      <c r="EJ273" s="29"/>
      <c r="EK273" s="29"/>
      <c r="EL273" s="29"/>
      <c r="EM273" s="29"/>
      <c r="EN273" s="29"/>
      <c r="EO273" s="29"/>
      <c r="EP273" s="29"/>
      <c r="EQ273" s="29"/>
      <c r="ER273" s="29"/>
      <c r="ES273" s="29"/>
      <c r="ET273" s="29"/>
      <c r="EU273" s="29"/>
      <c r="EV273" s="140"/>
      <c r="EW273" s="140"/>
      <c r="EX273" s="144"/>
      <c r="EY273" s="137"/>
      <c r="EZ273" s="29"/>
      <c r="FA273" s="29"/>
      <c r="FB273" s="29"/>
      <c r="FC273" s="29"/>
      <c r="FD273" s="29"/>
      <c r="FE273" s="29"/>
      <c r="FF273" s="29"/>
      <c r="FG273" s="29"/>
      <c r="FH273" s="29"/>
      <c r="FI273" s="29"/>
      <c r="FJ273" s="29"/>
      <c r="FK273" s="29"/>
      <c r="FL273" s="29"/>
      <c r="FM273" s="140"/>
      <c r="FN273" s="140"/>
      <c r="FO273" s="141"/>
    </row>
    <row r="274" spans="1:171" x14ac:dyDescent="0.3">
      <c r="A274" s="137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140"/>
      <c r="P274" s="140"/>
      <c r="Q274" s="140"/>
      <c r="R274" s="141"/>
      <c r="S274" s="137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140"/>
      <c r="AH274" s="140"/>
      <c r="AI274" s="141"/>
      <c r="AJ274" s="137"/>
      <c r="AK274" s="29"/>
      <c r="AL274" s="29"/>
      <c r="AM274" s="29"/>
      <c r="AN274" s="29"/>
      <c r="AO274" s="29"/>
      <c r="AP274" s="29"/>
      <c r="AQ274" s="29"/>
      <c r="AR274" s="29"/>
      <c r="AS274" s="29"/>
      <c r="AT274" s="29"/>
      <c r="AU274" s="29"/>
      <c r="AV274" s="29"/>
      <c r="AW274" s="29"/>
      <c r="AX274" s="140"/>
      <c r="AY274" s="140"/>
      <c r="AZ274" s="141"/>
      <c r="BA274" s="137"/>
      <c r="BB274" s="29"/>
      <c r="BC274" s="29"/>
      <c r="BD274" s="29"/>
      <c r="BE274" s="29"/>
      <c r="BF274" s="29"/>
      <c r="BG274" s="29"/>
      <c r="BH274" s="29"/>
      <c r="BI274" s="29"/>
      <c r="BJ274" s="29"/>
      <c r="BK274" s="29"/>
      <c r="BL274" s="29"/>
      <c r="BM274" s="29"/>
      <c r="BN274" s="29"/>
      <c r="BO274" s="140"/>
      <c r="BP274" s="140"/>
      <c r="BQ274" s="141"/>
      <c r="BR274" s="137"/>
      <c r="BS274" s="29"/>
      <c r="BT274" s="29"/>
      <c r="BU274" s="29"/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140"/>
      <c r="CG274" s="140"/>
      <c r="CH274" s="141"/>
      <c r="CI274" s="137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140"/>
      <c r="CX274" s="140"/>
      <c r="CY274" s="141"/>
      <c r="CZ274" s="137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  <c r="DL274" s="29"/>
      <c r="DM274" s="29"/>
      <c r="DN274" s="140"/>
      <c r="DO274" s="140"/>
      <c r="DP274" s="141"/>
      <c r="DQ274" s="137"/>
      <c r="DR274" s="29"/>
      <c r="DS274" s="29"/>
      <c r="DT274" s="29"/>
      <c r="DU274" s="29"/>
      <c r="DV274" s="29"/>
      <c r="DW274" s="29"/>
      <c r="DX274" s="29"/>
      <c r="DY274" s="29"/>
      <c r="DZ274" s="29"/>
      <c r="EA274" s="29"/>
      <c r="EB274" s="29"/>
      <c r="EC274" s="29"/>
      <c r="ED274" s="29"/>
      <c r="EE274" s="140"/>
      <c r="EF274" s="140"/>
      <c r="EG274" s="141"/>
      <c r="EH274" s="137"/>
      <c r="EI274" s="29"/>
      <c r="EJ274" s="29"/>
      <c r="EK274" s="29"/>
      <c r="EL274" s="29"/>
      <c r="EM274" s="29"/>
      <c r="EN274" s="29"/>
      <c r="EO274" s="29"/>
      <c r="EP274" s="29"/>
      <c r="EQ274" s="29"/>
      <c r="ER274" s="29"/>
      <c r="ES274" s="29"/>
      <c r="ET274" s="29"/>
      <c r="EU274" s="29"/>
      <c r="EV274" s="140"/>
      <c r="EW274" s="140"/>
      <c r="EX274" s="144"/>
      <c r="EY274" s="137"/>
      <c r="EZ274" s="29"/>
      <c r="FA274" s="29"/>
      <c r="FB274" s="29"/>
      <c r="FC274" s="29"/>
      <c r="FD274" s="29"/>
      <c r="FE274" s="29"/>
      <c r="FF274" s="29"/>
      <c r="FG274" s="29"/>
      <c r="FH274" s="29"/>
      <c r="FI274" s="29"/>
      <c r="FJ274" s="29"/>
      <c r="FK274" s="29"/>
      <c r="FL274" s="29"/>
      <c r="FM274" s="140"/>
      <c r="FN274" s="140"/>
      <c r="FO274" s="141"/>
    </row>
    <row r="275" spans="1:171" x14ac:dyDescent="0.3">
      <c r="A275" s="137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140"/>
      <c r="P275" s="140"/>
      <c r="Q275" s="140"/>
      <c r="R275" s="141"/>
      <c r="S275" s="137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140"/>
      <c r="AH275" s="140"/>
      <c r="AI275" s="141"/>
      <c r="AJ275" s="137"/>
      <c r="AK275" s="29"/>
      <c r="AL275" s="29"/>
      <c r="AM275" s="29"/>
      <c r="AN275" s="29"/>
      <c r="AO275" s="29"/>
      <c r="AP275" s="29"/>
      <c r="AQ275" s="29"/>
      <c r="AR275" s="29"/>
      <c r="AS275" s="29"/>
      <c r="AT275" s="29"/>
      <c r="AU275" s="29"/>
      <c r="AV275" s="29"/>
      <c r="AW275" s="29"/>
      <c r="AX275" s="140"/>
      <c r="AY275" s="140"/>
      <c r="AZ275" s="141"/>
      <c r="BA275" s="137"/>
      <c r="BB275" s="29"/>
      <c r="BC275" s="29"/>
      <c r="BD275" s="29"/>
      <c r="BE275" s="29"/>
      <c r="BF275" s="29"/>
      <c r="BG275" s="29"/>
      <c r="BH275" s="29"/>
      <c r="BI275" s="29"/>
      <c r="BJ275" s="29"/>
      <c r="BK275" s="29"/>
      <c r="BL275" s="29"/>
      <c r="BM275" s="29"/>
      <c r="BN275" s="29"/>
      <c r="BO275" s="140"/>
      <c r="BP275" s="140"/>
      <c r="BQ275" s="141"/>
      <c r="BR275" s="137"/>
      <c r="BS275" s="29"/>
      <c r="BT275" s="29"/>
      <c r="BU275" s="29"/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140"/>
      <c r="CG275" s="140"/>
      <c r="CH275" s="141"/>
      <c r="CI275" s="137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140"/>
      <c r="CX275" s="140"/>
      <c r="CY275" s="141"/>
      <c r="CZ275" s="137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  <c r="DL275" s="29"/>
      <c r="DM275" s="29"/>
      <c r="DN275" s="140"/>
      <c r="DO275" s="140"/>
      <c r="DP275" s="141"/>
      <c r="DQ275" s="137"/>
      <c r="DR275" s="29"/>
      <c r="DS275" s="29"/>
      <c r="DT275" s="29"/>
      <c r="DU275" s="29"/>
      <c r="DV275" s="29"/>
      <c r="DW275" s="29"/>
      <c r="DX275" s="29"/>
      <c r="DY275" s="29"/>
      <c r="DZ275" s="29"/>
      <c r="EA275" s="29"/>
      <c r="EB275" s="29"/>
      <c r="EC275" s="29"/>
      <c r="ED275" s="29"/>
      <c r="EE275" s="140"/>
      <c r="EF275" s="140"/>
      <c r="EG275" s="141"/>
      <c r="EH275" s="137"/>
      <c r="EI275" s="29"/>
      <c r="EJ275" s="29"/>
      <c r="EK275" s="29"/>
      <c r="EL275" s="29"/>
      <c r="EM275" s="29"/>
      <c r="EN275" s="29"/>
      <c r="EO275" s="29"/>
      <c r="EP275" s="29"/>
      <c r="EQ275" s="29"/>
      <c r="ER275" s="29"/>
      <c r="ES275" s="29"/>
      <c r="ET275" s="29"/>
      <c r="EU275" s="29"/>
      <c r="EV275" s="140"/>
      <c r="EW275" s="140"/>
      <c r="EX275" s="144"/>
      <c r="EY275" s="137"/>
      <c r="EZ275" s="29"/>
      <c r="FA275" s="29"/>
      <c r="FB275" s="29"/>
      <c r="FC275" s="29"/>
      <c r="FD275" s="29"/>
      <c r="FE275" s="29"/>
      <c r="FF275" s="29"/>
      <c r="FG275" s="29"/>
      <c r="FH275" s="29"/>
      <c r="FI275" s="29"/>
      <c r="FJ275" s="29"/>
      <c r="FK275" s="29"/>
      <c r="FL275" s="29"/>
      <c r="FM275" s="140"/>
      <c r="FN275" s="140"/>
      <c r="FO275" s="141"/>
    </row>
    <row r="276" spans="1:171" x14ac:dyDescent="0.3">
      <c r="A276" s="137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140"/>
      <c r="P276" s="140"/>
      <c r="Q276" s="140"/>
      <c r="R276" s="141"/>
      <c r="S276" s="137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140"/>
      <c r="AH276" s="140"/>
      <c r="AI276" s="141"/>
      <c r="AJ276" s="137"/>
      <c r="AK276" s="29"/>
      <c r="AL276" s="29"/>
      <c r="AM276" s="29"/>
      <c r="AN276" s="29"/>
      <c r="AO276" s="29"/>
      <c r="AP276" s="29"/>
      <c r="AQ276" s="29"/>
      <c r="AR276" s="29"/>
      <c r="AS276" s="29"/>
      <c r="AT276" s="29"/>
      <c r="AU276" s="29"/>
      <c r="AV276" s="29"/>
      <c r="AW276" s="29"/>
      <c r="AX276" s="140"/>
      <c r="AY276" s="140"/>
      <c r="AZ276" s="141"/>
      <c r="BA276" s="137"/>
      <c r="BB276" s="29"/>
      <c r="BC276" s="29"/>
      <c r="BD276" s="29"/>
      <c r="BE276" s="29"/>
      <c r="BF276" s="29"/>
      <c r="BG276" s="29"/>
      <c r="BH276" s="29"/>
      <c r="BI276" s="29"/>
      <c r="BJ276" s="29"/>
      <c r="BK276" s="29"/>
      <c r="BL276" s="29"/>
      <c r="BM276" s="29"/>
      <c r="BN276" s="29"/>
      <c r="BO276" s="140"/>
      <c r="BP276" s="140"/>
      <c r="BQ276" s="141"/>
      <c r="BR276" s="137"/>
      <c r="BS276" s="29"/>
      <c r="BT276" s="29"/>
      <c r="BU276" s="29"/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140"/>
      <c r="CG276" s="140"/>
      <c r="CH276" s="141"/>
      <c r="CI276" s="137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140"/>
      <c r="CX276" s="140"/>
      <c r="CY276" s="141"/>
      <c r="CZ276" s="137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  <c r="DL276" s="29"/>
      <c r="DM276" s="29"/>
      <c r="DN276" s="140"/>
      <c r="DO276" s="140"/>
      <c r="DP276" s="141"/>
      <c r="DQ276" s="137"/>
      <c r="DR276" s="29"/>
      <c r="DS276" s="29"/>
      <c r="DT276" s="29"/>
      <c r="DU276" s="29"/>
      <c r="DV276" s="29"/>
      <c r="DW276" s="29"/>
      <c r="DX276" s="29"/>
      <c r="DY276" s="29"/>
      <c r="DZ276" s="29"/>
      <c r="EA276" s="29"/>
      <c r="EB276" s="29"/>
      <c r="EC276" s="29"/>
      <c r="ED276" s="29"/>
      <c r="EE276" s="140"/>
      <c r="EF276" s="140"/>
      <c r="EG276" s="141"/>
      <c r="EH276" s="137"/>
      <c r="EI276" s="29"/>
      <c r="EJ276" s="29"/>
      <c r="EK276" s="29"/>
      <c r="EL276" s="29"/>
      <c r="EM276" s="29"/>
      <c r="EN276" s="29"/>
      <c r="EO276" s="29"/>
      <c r="EP276" s="29"/>
      <c r="EQ276" s="29"/>
      <c r="ER276" s="29"/>
      <c r="ES276" s="29"/>
      <c r="ET276" s="29"/>
      <c r="EU276" s="29"/>
      <c r="EV276" s="140"/>
      <c r="EW276" s="140"/>
      <c r="EX276" s="144"/>
      <c r="EY276" s="137"/>
      <c r="EZ276" s="29"/>
      <c r="FA276" s="29"/>
      <c r="FB276" s="29"/>
      <c r="FC276" s="29"/>
      <c r="FD276" s="29"/>
      <c r="FE276" s="29"/>
      <c r="FF276" s="29"/>
      <c r="FG276" s="29"/>
      <c r="FH276" s="29"/>
      <c r="FI276" s="29"/>
      <c r="FJ276" s="29"/>
      <c r="FK276" s="29"/>
      <c r="FL276" s="29"/>
      <c r="FM276" s="140"/>
      <c r="FN276" s="140"/>
      <c r="FO276" s="141"/>
    </row>
    <row r="277" spans="1:171" x14ac:dyDescent="0.3">
      <c r="A277" s="137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140"/>
      <c r="P277" s="140"/>
      <c r="Q277" s="140"/>
      <c r="R277" s="141"/>
      <c r="S277" s="137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140"/>
      <c r="AH277" s="140"/>
      <c r="AI277" s="141"/>
      <c r="AJ277" s="137"/>
      <c r="AK277" s="29"/>
      <c r="AL277" s="29"/>
      <c r="AM277" s="29"/>
      <c r="AN277" s="29"/>
      <c r="AO277" s="29"/>
      <c r="AP277" s="29"/>
      <c r="AQ277" s="29"/>
      <c r="AR277" s="29"/>
      <c r="AS277" s="29"/>
      <c r="AT277" s="29"/>
      <c r="AU277" s="29"/>
      <c r="AV277" s="29"/>
      <c r="AW277" s="29"/>
      <c r="AX277" s="140"/>
      <c r="AY277" s="140"/>
      <c r="AZ277" s="141"/>
      <c r="BA277" s="137"/>
      <c r="BB277" s="29"/>
      <c r="BC277" s="29"/>
      <c r="BD277" s="29"/>
      <c r="BE277" s="29"/>
      <c r="BF277" s="29"/>
      <c r="BG277" s="29"/>
      <c r="BH277" s="29"/>
      <c r="BI277" s="29"/>
      <c r="BJ277" s="29"/>
      <c r="BK277" s="29"/>
      <c r="BL277" s="29"/>
      <c r="BM277" s="29"/>
      <c r="BN277" s="29"/>
      <c r="BO277" s="140"/>
      <c r="BP277" s="140"/>
      <c r="BQ277" s="141"/>
      <c r="BR277" s="137"/>
      <c r="BS277" s="29"/>
      <c r="BT277" s="29"/>
      <c r="BU277" s="29"/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140"/>
      <c r="CG277" s="140"/>
      <c r="CH277" s="141"/>
      <c r="CI277" s="137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140"/>
      <c r="CX277" s="140"/>
      <c r="CY277" s="141"/>
      <c r="CZ277" s="137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  <c r="DL277" s="29"/>
      <c r="DM277" s="29"/>
      <c r="DN277" s="140"/>
      <c r="DO277" s="140"/>
      <c r="DP277" s="141"/>
      <c r="DQ277" s="137"/>
      <c r="DR277" s="29"/>
      <c r="DS277" s="29"/>
      <c r="DT277" s="29"/>
      <c r="DU277" s="29"/>
      <c r="DV277" s="29"/>
      <c r="DW277" s="29"/>
      <c r="DX277" s="29"/>
      <c r="DY277" s="29"/>
      <c r="DZ277" s="29"/>
      <c r="EA277" s="29"/>
      <c r="EB277" s="29"/>
      <c r="EC277" s="29"/>
      <c r="ED277" s="29"/>
      <c r="EE277" s="140"/>
      <c r="EF277" s="140"/>
      <c r="EG277" s="141"/>
      <c r="EH277" s="137"/>
      <c r="EI277" s="29"/>
      <c r="EJ277" s="29"/>
      <c r="EK277" s="29"/>
      <c r="EL277" s="29"/>
      <c r="EM277" s="29"/>
      <c r="EN277" s="29"/>
      <c r="EO277" s="29"/>
      <c r="EP277" s="29"/>
      <c r="EQ277" s="29"/>
      <c r="ER277" s="29"/>
      <c r="ES277" s="29"/>
      <c r="ET277" s="29"/>
      <c r="EU277" s="29"/>
      <c r="EV277" s="140"/>
      <c r="EW277" s="140"/>
      <c r="EX277" s="144"/>
      <c r="EY277" s="137"/>
      <c r="EZ277" s="29"/>
      <c r="FA277" s="29"/>
      <c r="FB277" s="29"/>
      <c r="FC277" s="29"/>
      <c r="FD277" s="29"/>
      <c r="FE277" s="29"/>
      <c r="FF277" s="29"/>
      <c r="FG277" s="29"/>
      <c r="FH277" s="29"/>
      <c r="FI277" s="29"/>
      <c r="FJ277" s="29"/>
      <c r="FK277" s="29"/>
      <c r="FL277" s="29"/>
      <c r="FM277" s="140"/>
      <c r="FN277" s="140"/>
      <c r="FO277" s="141"/>
    </row>
    <row r="278" spans="1:171" x14ac:dyDescent="0.3">
      <c r="A278" s="137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140"/>
      <c r="P278" s="140"/>
      <c r="Q278" s="140"/>
      <c r="R278" s="141"/>
      <c r="S278" s="137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140"/>
      <c r="AH278" s="140"/>
      <c r="AI278" s="141"/>
      <c r="AJ278" s="137"/>
      <c r="AK278" s="29"/>
      <c r="AL278" s="29"/>
      <c r="AM278" s="29"/>
      <c r="AN278" s="29"/>
      <c r="AO278" s="29"/>
      <c r="AP278" s="29"/>
      <c r="AQ278" s="29"/>
      <c r="AR278" s="29"/>
      <c r="AS278" s="29"/>
      <c r="AT278" s="29"/>
      <c r="AU278" s="29"/>
      <c r="AV278" s="29"/>
      <c r="AW278" s="29"/>
      <c r="AX278" s="140"/>
      <c r="AY278" s="140"/>
      <c r="AZ278" s="141"/>
      <c r="BA278" s="137"/>
      <c r="BB278" s="29"/>
      <c r="BC278" s="29"/>
      <c r="BD278" s="29"/>
      <c r="BE278" s="29"/>
      <c r="BF278" s="29"/>
      <c r="BG278" s="29"/>
      <c r="BH278" s="29"/>
      <c r="BI278" s="29"/>
      <c r="BJ278" s="29"/>
      <c r="BK278" s="29"/>
      <c r="BL278" s="29"/>
      <c r="BM278" s="29"/>
      <c r="BN278" s="29"/>
      <c r="BO278" s="140"/>
      <c r="BP278" s="140"/>
      <c r="BQ278" s="141"/>
      <c r="BR278" s="137"/>
      <c r="BS278" s="29"/>
      <c r="BT278" s="29"/>
      <c r="BU278" s="29"/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140"/>
      <c r="CG278" s="140"/>
      <c r="CH278" s="141"/>
      <c r="CI278" s="137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140"/>
      <c r="CX278" s="140"/>
      <c r="CY278" s="141"/>
      <c r="CZ278" s="137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  <c r="DL278" s="29"/>
      <c r="DM278" s="29"/>
      <c r="DN278" s="140"/>
      <c r="DO278" s="140"/>
      <c r="DP278" s="141"/>
      <c r="DQ278" s="137"/>
      <c r="DR278" s="29"/>
      <c r="DS278" s="29"/>
      <c r="DT278" s="29"/>
      <c r="DU278" s="29"/>
      <c r="DV278" s="29"/>
      <c r="DW278" s="29"/>
      <c r="DX278" s="29"/>
      <c r="DY278" s="29"/>
      <c r="DZ278" s="29"/>
      <c r="EA278" s="29"/>
      <c r="EB278" s="29"/>
      <c r="EC278" s="29"/>
      <c r="ED278" s="29"/>
      <c r="EE278" s="140"/>
      <c r="EF278" s="140"/>
      <c r="EG278" s="141"/>
      <c r="EH278" s="137"/>
      <c r="EI278" s="29"/>
      <c r="EJ278" s="29"/>
      <c r="EK278" s="29"/>
      <c r="EL278" s="29"/>
      <c r="EM278" s="29"/>
      <c r="EN278" s="29"/>
      <c r="EO278" s="29"/>
      <c r="EP278" s="29"/>
      <c r="EQ278" s="29"/>
      <c r="ER278" s="29"/>
      <c r="ES278" s="29"/>
      <c r="ET278" s="29"/>
      <c r="EU278" s="29"/>
      <c r="EV278" s="140"/>
      <c r="EW278" s="140"/>
      <c r="EX278" s="144"/>
      <c r="EY278" s="137"/>
      <c r="EZ278" s="29"/>
      <c r="FA278" s="29"/>
      <c r="FB278" s="29"/>
      <c r="FC278" s="29"/>
      <c r="FD278" s="29"/>
      <c r="FE278" s="29"/>
      <c r="FF278" s="29"/>
      <c r="FG278" s="29"/>
      <c r="FH278" s="29"/>
      <c r="FI278" s="29"/>
      <c r="FJ278" s="29"/>
      <c r="FK278" s="29"/>
      <c r="FL278" s="29"/>
      <c r="FM278" s="140"/>
      <c r="FN278" s="140"/>
      <c r="FO278" s="141"/>
    </row>
    <row r="279" spans="1:171" x14ac:dyDescent="0.3">
      <c r="A279" s="137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140"/>
      <c r="P279" s="140"/>
      <c r="Q279" s="140"/>
      <c r="R279" s="141"/>
      <c r="S279" s="137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140"/>
      <c r="AH279" s="140"/>
      <c r="AI279" s="141"/>
      <c r="AJ279" s="137"/>
      <c r="AK279" s="29"/>
      <c r="AL279" s="29"/>
      <c r="AM279" s="29"/>
      <c r="AN279" s="29"/>
      <c r="AO279" s="29"/>
      <c r="AP279" s="29"/>
      <c r="AQ279" s="29"/>
      <c r="AR279" s="29"/>
      <c r="AS279" s="29"/>
      <c r="AT279" s="29"/>
      <c r="AU279" s="29"/>
      <c r="AV279" s="29"/>
      <c r="AW279" s="29"/>
      <c r="AX279" s="140"/>
      <c r="AY279" s="140"/>
      <c r="AZ279" s="141"/>
      <c r="BA279" s="137"/>
      <c r="BB279" s="29"/>
      <c r="BC279" s="29"/>
      <c r="BD279" s="29"/>
      <c r="BE279" s="29"/>
      <c r="BF279" s="29"/>
      <c r="BG279" s="29"/>
      <c r="BH279" s="29"/>
      <c r="BI279" s="29"/>
      <c r="BJ279" s="29"/>
      <c r="BK279" s="29"/>
      <c r="BL279" s="29"/>
      <c r="BM279" s="29"/>
      <c r="BN279" s="29"/>
      <c r="BO279" s="140"/>
      <c r="BP279" s="140"/>
      <c r="BQ279" s="141"/>
      <c r="BR279" s="137"/>
      <c r="BS279" s="29"/>
      <c r="BT279" s="29"/>
      <c r="BU279" s="29"/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140"/>
      <c r="CG279" s="140"/>
      <c r="CH279" s="141"/>
      <c r="CI279" s="137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140"/>
      <c r="CX279" s="140"/>
      <c r="CY279" s="141"/>
      <c r="CZ279" s="137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  <c r="DL279" s="29"/>
      <c r="DM279" s="29"/>
      <c r="DN279" s="140"/>
      <c r="DO279" s="140"/>
      <c r="DP279" s="141"/>
      <c r="DQ279" s="137"/>
      <c r="DR279" s="29"/>
      <c r="DS279" s="29"/>
      <c r="DT279" s="29"/>
      <c r="DU279" s="29"/>
      <c r="DV279" s="29"/>
      <c r="DW279" s="29"/>
      <c r="DX279" s="29"/>
      <c r="DY279" s="29"/>
      <c r="DZ279" s="29"/>
      <c r="EA279" s="29"/>
      <c r="EB279" s="29"/>
      <c r="EC279" s="29"/>
      <c r="ED279" s="29"/>
      <c r="EE279" s="140"/>
      <c r="EF279" s="140"/>
      <c r="EG279" s="141"/>
      <c r="EH279" s="137"/>
      <c r="EI279" s="29"/>
      <c r="EJ279" s="29"/>
      <c r="EK279" s="29"/>
      <c r="EL279" s="29"/>
      <c r="EM279" s="29"/>
      <c r="EN279" s="29"/>
      <c r="EO279" s="29"/>
      <c r="EP279" s="29"/>
      <c r="EQ279" s="29"/>
      <c r="ER279" s="29"/>
      <c r="ES279" s="29"/>
      <c r="ET279" s="29"/>
      <c r="EU279" s="29"/>
      <c r="EV279" s="140"/>
      <c r="EW279" s="140"/>
      <c r="EX279" s="144"/>
      <c r="EY279" s="137"/>
      <c r="EZ279" s="29"/>
      <c r="FA279" s="29"/>
      <c r="FB279" s="29"/>
      <c r="FC279" s="29"/>
      <c r="FD279" s="29"/>
      <c r="FE279" s="29"/>
      <c r="FF279" s="29"/>
      <c r="FG279" s="29"/>
      <c r="FH279" s="29"/>
      <c r="FI279" s="29"/>
      <c r="FJ279" s="29"/>
      <c r="FK279" s="29"/>
      <c r="FL279" s="29"/>
      <c r="FM279" s="140"/>
      <c r="FN279" s="140"/>
      <c r="FO279" s="141"/>
    </row>
    <row r="280" spans="1:171" x14ac:dyDescent="0.3">
      <c r="A280" s="137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140"/>
      <c r="P280" s="140"/>
      <c r="Q280" s="140"/>
      <c r="R280" s="141"/>
      <c r="S280" s="137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140"/>
      <c r="AH280" s="140"/>
      <c r="AI280" s="141"/>
      <c r="AJ280" s="137"/>
      <c r="AK280" s="29"/>
      <c r="AL280" s="29"/>
      <c r="AM280" s="29"/>
      <c r="AN280" s="29"/>
      <c r="AO280" s="29"/>
      <c r="AP280" s="29"/>
      <c r="AQ280" s="29"/>
      <c r="AR280" s="29"/>
      <c r="AS280" s="29"/>
      <c r="AT280" s="29"/>
      <c r="AU280" s="29"/>
      <c r="AV280" s="29"/>
      <c r="AW280" s="29"/>
      <c r="AX280" s="140"/>
      <c r="AY280" s="140"/>
      <c r="AZ280" s="141"/>
      <c r="BA280" s="137"/>
      <c r="BB280" s="29"/>
      <c r="BC280" s="29"/>
      <c r="BD280" s="29"/>
      <c r="BE280" s="29"/>
      <c r="BF280" s="29"/>
      <c r="BG280" s="29"/>
      <c r="BH280" s="29"/>
      <c r="BI280" s="29"/>
      <c r="BJ280" s="29"/>
      <c r="BK280" s="29"/>
      <c r="BL280" s="29"/>
      <c r="BM280" s="29"/>
      <c r="BN280" s="29"/>
      <c r="BO280" s="140"/>
      <c r="BP280" s="140"/>
      <c r="BQ280" s="141"/>
      <c r="BR280" s="137"/>
      <c r="BS280" s="29"/>
      <c r="BT280" s="29"/>
      <c r="BU280" s="29"/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140"/>
      <c r="CG280" s="140"/>
      <c r="CH280" s="141"/>
      <c r="CI280" s="137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140"/>
      <c r="CX280" s="140"/>
      <c r="CY280" s="141"/>
      <c r="CZ280" s="137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  <c r="DL280" s="29"/>
      <c r="DM280" s="29"/>
      <c r="DN280" s="140"/>
      <c r="DO280" s="140"/>
      <c r="DP280" s="141"/>
      <c r="DQ280" s="137"/>
      <c r="DR280" s="29"/>
      <c r="DS280" s="29"/>
      <c r="DT280" s="29"/>
      <c r="DU280" s="29"/>
      <c r="DV280" s="29"/>
      <c r="DW280" s="29"/>
      <c r="DX280" s="29"/>
      <c r="DY280" s="29"/>
      <c r="DZ280" s="29"/>
      <c r="EA280" s="29"/>
      <c r="EB280" s="29"/>
      <c r="EC280" s="29"/>
      <c r="ED280" s="29"/>
      <c r="EE280" s="140"/>
      <c r="EF280" s="140"/>
      <c r="EG280" s="141"/>
      <c r="EH280" s="137"/>
      <c r="EI280" s="29"/>
      <c r="EJ280" s="29"/>
      <c r="EK280" s="29"/>
      <c r="EL280" s="29"/>
      <c r="EM280" s="29"/>
      <c r="EN280" s="29"/>
      <c r="EO280" s="29"/>
      <c r="EP280" s="29"/>
      <c r="EQ280" s="29"/>
      <c r="ER280" s="29"/>
      <c r="ES280" s="29"/>
      <c r="ET280" s="29"/>
      <c r="EU280" s="29"/>
      <c r="EV280" s="140"/>
      <c r="EW280" s="140"/>
      <c r="EX280" s="144"/>
      <c r="EY280" s="137"/>
      <c r="EZ280" s="29"/>
      <c r="FA280" s="29"/>
      <c r="FB280" s="29"/>
      <c r="FC280" s="29"/>
      <c r="FD280" s="29"/>
      <c r="FE280" s="29"/>
      <c r="FF280" s="29"/>
      <c r="FG280" s="29"/>
      <c r="FH280" s="29"/>
      <c r="FI280" s="29"/>
      <c r="FJ280" s="29"/>
      <c r="FK280" s="29"/>
      <c r="FL280" s="29"/>
      <c r="FM280" s="140"/>
      <c r="FN280" s="140"/>
      <c r="FO280" s="141"/>
    </row>
    <row r="281" spans="1:171" x14ac:dyDescent="0.3">
      <c r="A281" s="137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140"/>
      <c r="P281" s="140"/>
      <c r="Q281" s="140"/>
      <c r="R281" s="141"/>
      <c r="S281" s="137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140"/>
      <c r="AH281" s="140"/>
      <c r="AI281" s="141"/>
      <c r="AJ281" s="137"/>
      <c r="AK281" s="29"/>
      <c r="AL281" s="29"/>
      <c r="AM281" s="29"/>
      <c r="AN281" s="29"/>
      <c r="AO281" s="29"/>
      <c r="AP281" s="29"/>
      <c r="AQ281" s="29"/>
      <c r="AR281" s="29"/>
      <c r="AS281" s="29"/>
      <c r="AT281" s="29"/>
      <c r="AU281" s="29"/>
      <c r="AV281" s="29"/>
      <c r="AW281" s="29"/>
      <c r="AX281" s="140"/>
      <c r="AY281" s="140"/>
      <c r="AZ281" s="141"/>
      <c r="BA281" s="137"/>
      <c r="BB281" s="29"/>
      <c r="BC281" s="29"/>
      <c r="BD281" s="29"/>
      <c r="BE281" s="29"/>
      <c r="BF281" s="29"/>
      <c r="BG281" s="29"/>
      <c r="BH281" s="29"/>
      <c r="BI281" s="29"/>
      <c r="BJ281" s="29"/>
      <c r="BK281" s="29"/>
      <c r="BL281" s="29"/>
      <c r="BM281" s="29"/>
      <c r="BN281" s="29"/>
      <c r="BO281" s="140"/>
      <c r="BP281" s="140"/>
      <c r="BQ281" s="141"/>
      <c r="BR281" s="137"/>
      <c r="BS281" s="29"/>
      <c r="BT281" s="29"/>
      <c r="BU281" s="29"/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140"/>
      <c r="CG281" s="140"/>
      <c r="CH281" s="141"/>
      <c r="CI281" s="137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140"/>
      <c r="CX281" s="140"/>
      <c r="CY281" s="141"/>
      <c r="CZ281" s="137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  <c r="DL281" s="29"/>
      <c r="DM281" s="29"/>
      <c r="DN281" s="140"/>
      <c r="DO281" s="140"/>
      <c r="DP281" s="141"/>
      <c r="DQ281" s="137"/>
      <c r="DR281" s="29"/>
      <c r="DS281" s="29"/>
      <c r="DT281" s="29"/>
      <c r="DU281" s="29"/>
      <c r="DV281" s="29"/>
      <c r="DW281" s="29"/>
      <c r="DX281" s="29"/>
      <c r="DY281" s="29"/>
      <c r="DZ281" s="29"/>
      <c r="EA281" s="29"/>
      <c r="EB281" s="29"/>
      <c r="EC281" s="29"/>
      <c r="ED281" s="29"/>
      <c r="EE281" s="140"/>
      <c r="EF281" s="140"/>
      <c r="EG281" s="141"/>
      <c r="EH281" s="137"/>
      <c r="EI281" s="29"/>
      <c r="EJ281" s="29"/>
      <c r="EK281" s="29"/>
      <c r="EL281" s="29"/>
      <c r="EM281" s="29"/>
      <c r="EN281" s="29"/>
      <c r="EO281" s="29"/>
      <c r="EP281" s="29"/>
      <c r="EQ281" s="29"/>
      <c r="ER281" s="29"/>
      <c r="ES281" s="29"/>
      <c r="ET281" s="29"/>
      <c r="EU281" s="29"/>
      <c r="EV281" s="140"/>
      <c r="EW281" s="140"/>
      <c r="EX281" s="144"/>
      <c r="EY281" s="137"/>
      <c r="EZ281" s="29"/>
      <c r="FA281" s="29"/>
      <c r="FB281" s="29"/>
      <c r="FC281" s="29"/>
      <c r="FD281" s="29"/>
      <c r="FE281" s="29"/>
      <c r="FF281" s="29"/>
      <c r="FG281" s="29"/>
      <c r="FH281" s="29"/>
      <c r="FI281" s="29"/>
      <c r="FJ281" s="29"/>
      <c r="FK281" s="29"/>
      <c r="FL281" s="29"/>
      <c r="FM281" s="140"/>
      <c r="FN281" s="140"/>
      <c r="FO281" s="141"/>
    </row>
    <row r="282" spans="1:171" x14ac:dyDescent="0.3">
      <c r="A282" s="137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140"/>
      <c r="P282" s="140"/>
      <c r="Q282" s="140"/>
      <c r="R282" s="141"/>
      <c r="S282" s="137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140"/>
      <c r="AH282" s="140"/>
      <c r="AI282" s="141"/>
      <c r="AJ282" s="137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  <c r="AU282" s="29"/>
      <c r="AV282" s="29"/>
      <c r="AW282" s="29"/>
      <c r="AX282" s="140"/>
      <c r="AY282" s="140"/>
      <c r="AZ282" s="141"/>
      <c r="BA282" s="137"/>
      <c r="BB282" s="29"/>
      <c r="BC282" s="29"/>
      <c r="BD282" s="29"/>
      <c r="BE282" s="29"/>
      <c r="BF282" s="29"/>
      <c r="BG282" s="29"/>
      <c r="BH282" s="29"/>
      <c r="BI282" s="29"/>
      <c r="BJ282" s="29"/>
      <c r="BK282" s="29"/>
      <c r="BL282" s="29"/>
      <c r="BM282" s="29"/>
      <c r="BN282" s="29"/>
      <c r="BO282" s="140"/>
      <c r="BP282" s="140"/>
      <c r="BQ282" s="141"/>
      <c r="BR282" s="137"/>
      <c r="BS282" s="29"/>
      <c r="BT282" s="29"/>
      <c r="BU282" s="29"/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140"/>
      <c r="CG282" s="140"/>
      <c r="CH282" s="141"/>
      <c r="CI282" s="137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140"/>
      <c r="CX282" s="140"/>
      <c r="CY282" s="141"/>
      <c r="CZ282" s="137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  <c r="DL282" s="29"/>
      <c r="DM282" s="29"/>
      <c r="DN282" s="140"/>
      <c r="DO282" s="140"/>
      <c r="DP282" s="141"/>
      <c r="DQ282" s="137"/>
      <c r="DR282" s="29"/>
      <c r="DS282" s="29"/>
      <c r="DT282" s="29"/>
      <c r="DU282" s="29"/>
      <c r="DV282" s="29"/>
      <c r="DW282" s="29"/>
      <c r="DX282" s="29"/>
      <c r="DY282" s="29"/>
      <c r="DZ282" s="29"/>
      <c r="EA282" s="29"/>
      <c r="EB282" s="29"/>
      <c r="EC282" s="29"/>
      <c r="ED282" s="29"/>
      <c r="EE282" s="140"/>
      <c r="EF282" s="140"/>
      <c r="EG282" s="141"/>
      <c r="EH282" s="137"/>
      <c r="EI282" s="29"/>
      <c r="EJ282" s="29"/>
      <c r="EK282" s="29"/>
      <c r="EL282" s="29"/>
      <c r="EM282" s="29"/>
      <c r="EN282" s="29"/>
      <c r="EO282" s="29"/>
      <c r="EP282" s="29"/>
      <c r="EQ282" s="29"/>
      <c r="ER282" s="29"/>
      <c r="ES282" s="29"/>
      <c r="ET282" s="29"/>
      <c r="EU282" s="29"/>
      <c r="EV282" s="140"/>
      <c r="EW282" s="140"/>
      <c r="EX282" s="144"/>
      <c r="EY282" s="137"/>
      <c r="EZ282" s="29"/>
      <c r="FA282" s="29"/>
      <c r="FB282" s="29"/>
      <c r="FC282" s="29"/>
      <c r="FD282" s="29"/>
      <c r="FE282" s="29"/>
      <c r="FF282" s="29"/>
      <c r="FG282" s="29"/>
      <c r="FH282" s="29"/>
      <c r="FI282" s="29"/>
      <c r="FJ282" s="29"/>
      <c r="FK282" s="29"/>
      <c r="FL282" s="29"/>
      <c r="FM282" s="140"/>
      <c r="FN282" s="140"/>
      <c r="FO282" s="141"/>
    </row>
    <row r="283" spans="1:171" x14ac:dyDescent="0.3">
      <c r="A283" s="137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140"/>
      <c r="P283" s="140"/>
      <c r="Q283" s="140"/>
      <c r="R283" s="141"/>
      <c r="S283" s="137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140"/>
      <c r="AH283" s="140"/>
      <c r="AI283" s="141"/>
      <c r="AJ283" s="137"/>
      <c r="AK283" s="29"/>
      <c r="AL283" s="29"/>
      <c r="AM283" s="29"/>
      <c r="AN283" s="29"/>
      <c r="AO283" s="29"/>
      <c r="AP283" s="29"/>
      <c r="AQ283" s="29"/>
      <c r="AR283" s="29"/>
      <c r="AS283" s="29"/>
      <c r="AT283" s="29"/>
      <c r="AU283" s="29"/>
      <c r="AV283" s="29"/>
      <c r="AW283" s="29"/>
      <c r="AX283" s="140"/>
      <c r="AY283" s="140"/>
      <c r="AZ283" s="141"/>
      <c r="BA283" s="137"/>
      <c r="BB283" s="29"/>
      <c r="BC283" s="29"/>
      <c r="BD283" s="29"/>
      <c r="BE283" s="29"/>
      <c r="BF283" s="29"/>
      <c r="BG283" s="29"/>
      <c r="BH283" s="29"/>
      <c r="BI283" s="29"/>
      <c r="BJ283" s="29"/>
      <c r="BK283" s="29"/>
      <c r="BL283" s="29"/>
      <c r="BM283" s="29"/>
      <c r="BN283" s="29"/>
      <c r="BO283" s="140"/>
      <c r="BP283" s="140"/>
      <c r="BQ283" s="141"/>
      <c r="BR283" s="137"/>
      <c r="BS283" s="29"/>
      <c r="BT283" s="29"/>
      <c r="BU283" s="29"/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140"/>
      <c r="CG283" s="140"/>
      <c r="CH283" s="141"/>
      <c r="CI283" s="137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140"/>
      <c r="CX283" s="140"/>
      <c r="CY283" s="141"/>
      <c r="CZ283" s="137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  <c r="DL283" s="29"/>
      <c r="DM283" s="29"/>
      <c r="DN283" s="140"/>
      <c r="DO283" s="140"/>
      <c r="DP283" s="141"/>
      <c r="DQ283" s="137"/>
      <c r="DR283" s="29"/>
      <c r="DS283" s="29"/>
      <c r="DT283" s="29"/>
      <c r="DU283" s="29"/>
      <c r="DV283" s="29"/>
      <c r="DW283" s="29"/>
      <c r="DX283" s="29"/>
      <c r="DY283" s="29"/>
      <c r="DZ283" s="29"/>
      <c r="EA283" s="29"/>
      <c r="EB283" s="29"/>
      <c r="EC283" s="29"/>
      <c r="ED283" s="29"/>
      <c r="EE283" s="140"/>
      <c r="EF283" s="140"/>
      <c r="EG283" s="141"/>
      <c r="EH283" s="137"/>
      <c r="EI283" s="29"/>
      <c r="EJ283" s="29"/>
      <c r="EK283" s="29"/>
      <c r="EL283" s="29"/>
      <c r="EM283" s="29"/>
      <c r="EN283" s="29"/>
      <c r="EO283" s="29"/>
      <c r="EP283" s="29"/>
      <c r="EQ283" s="29"/>
      <c r="ER283" s="29"/>
      <c r="ES283" s="29"/>
      <c r="ET283" s="29"/>
      <c r="EU283" s="29"/>
      <c r="EV283" s="140"/>
      <c r="EW283" s="140"/>
      <c r="EX283" s="144"/>
      <c r="EY283" s="137"/>
      <c r="EZ283" s="29"/>
      <c r="FA283" s="29"/>
      <c r="FB283" s="29"/>
      <c r="FC283" s="29"/>
      <c r="FD283" s="29"/>
      <c r="FE283" s="29"/>
      <c r="FF283" s="29"/>
      <c r="FG283" s="29"/>
      <c r="FH283" s="29"/>
      <c r="FI283" s="29"/>
      <c r="FJ283" s="29"/>
      <c r="FK283" s="29"/>
      <c r="FL283" s="29"/>
      <c r="FM283" s="140"/>
      <c r="FN283" s="140"/>
      <c r="FO283" s="141"/>
    </row>
    <row r="284" spans="1:171" x14ac:dyDescent="0.3">
      <c r="A284" s="137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140"/>
      <c r="P284" s="140"/>
      <c r="Q284" s="140"/>
      <c r="R284" s="141"/>
      <c r="S284" s="137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140"/>
      <c r="AH284" s="140"/>
      <c r="AI284" s="141"/>
      <c r="AJ284" s="137"/>
      <c r="AK284" s="29"/>
      <c r="AL284" s="29"/>
      <c r="AM284" s="29"/>
      <c r="AN284" s="29"/>
      <c r="AO284" s="29"/>
      <c r="AP284" s="29"/>
      <c r="AQ284" s="29"/>
      <c r="AR284" s="29"/>
      <c r="AS284" s="29"/>
      <c r="AT284" s="29"/>
      <c r="AU284" s="29"/>
      <c r="AV284" s="29"/>
      <c r="AW284" s="29"/>
      <c r="AX284" s="140"/>
      <c r="AY284" s="140"/>
      <c r="AZ284" s="141"/>
      <c r="BA284" s="137"/>
      <c r="BB284" s="29"/>
      <c r="BC284" s="29"/>
      <c r="BD284" s="29"/>
      <c r="BE284" s="29"/>
      <c r="BF284" s="29"/>
      <c r="BG284" s="29"/>
      <c r="BH284" s="29"/>
      <c r="BI284" s="29"/>
      <c r="BJ284" s="29"/>
      <c r="BK284" s="29"/>
      <c r="BL284" s="29"/>
      <c r="BM284" s="29"/>
      <c r="BN284" s="29"/>
      <c r="BO284" s="140"/>
      <c r="BP284" s="140"/>
      <c r="BQ284" s="141"/>
      <c r="BR284" s="137"/>
      <c r="BS284" s="29"/>
      <c r="BT284" s="29"/>
      <c r="BU284" s="29"/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140"/>
      <c r="CG284" s="140"/>
      <c r="CH284" s="141"/>
      <c r="CI284" s="137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140"/>
      <c r="CX284" s="140"/>
      <c r="CY284" s="141"/>
      <c r="CZ284" s="137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  <c r="DL284" s="29"/>
      <c r="DM284" s="29"/>
      <c r="DN284" s="140"/>
      <c r="DO284" s="140"/>
      <c r="DP284" s="141"/>
      <c r="DQ284" s="137"/>
      <c r="DR284" s="29"/>
      <c r="DS284" s="29"/>
      <c r="DT284" s="29"/>
      <c r="DU284" s="29"/>
      <c r="DV284" s="29"/>
      <c r="DW284" s="29"/>
      <c r="DX284" s="29"/>
      <c r="DY284" s="29"/>
      <c r="DZ284" s="29"/>
      <c r="EA284" s="29"/>
      <c r="EB284" s="29"/>
      <c r="EC284" s="29"/>
      <c r="ED284" s="29"/>
      <c r="EE284" s="140"/>
      <c r="EF284" s="140"/>
      <c r="EG284" s="141"/>
      <c r="EH284" s="137"/>
      <c r="EI284" s="29"/>
      <c r="EJ284" s="29"/>
      <c r="EK284" s="29"/>
      <c r="EL284" s="29"/>
      <c r="EM284" s="29"/>
      <c r="EN284" s="29"/>
      <c r="EO284" s="29"/>
      <c r="EP284" s="29"/>
      <c r="EQ284" s="29"/>
      <c r="ER284" s="29"/>
      <c r="ES284" s="29"/>
      <c r="ET284" s="29"/>
      <c r="EU284" s="29"/>
      <c r="EV284" s="140"/>
      <c r="EW284" s="140"/>
      <c r="EX284" s="144"/>
      <c r="EY284" s="137"/>
      <c r="EZ284" s="29"/>
      <c r="FA284" s="29"/>
      <c r="FB284" s="29"/>
      <c r="FC284" s="29"/>
      <c r="FD284" s="29"/>
      <c r="FE284" s="29"/>
      <c r="FF284" s="29"/>
      <c r="FG284" s="29"/>
      <c r="FH284" s="29"/>
      <c r="FI284" s="29"/>
      <c r="FJ284" s="29"/>
      <c r="FK284" s="29"/>
      <c r="FL284" s="29"/>
      <c r="FM284" s="140"/>
      <c r="FN284" s="140"/>
      <c r="FO284" s="141"/>
    </row>
    <row r="285" spans="1:171" x14ac:dyDescent="0.3">
      <c r="A285" s="137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140"/>
      <c r="P285" s="140"/>
      <c r="Q285" s="140"/>
      <c r="R285" s="141"/>
      <c r="S285" s="137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140"/>
      <c r="AH285" s="140"/>
      <c r="AI285" s="141"/>
      <c r="AJ285" s="137"/>
      <c r="AK285" s="29"/>
      <c r="AL285" s="29"/>
      <c r="AM285" s="29"/>
      <c r="AN285" s="29"/>
      <c r="AO285" s="29"/>
      <c r="AP285" s="29"/>
      <c r="AQ285" s="29"/>
      <c r="AR285" s="29"/>
      <c r="AS285" s="29"/>
      <c r="AT285" s="29"/>
      <c r="AU285" s="29"/>
      <c r="AV285" s="29"/>
      <c r="AW285" s="29"/>
      <c r="AX285" s="140"/>
      <c r="AY285" s="140"/>
      <c r="AZ285" s="141"/>
      <c r="BA285" s="137"/>
      <c r="BB285" s="29"/>
      <c r="BC285" s="29"/>
      <c r="BD285" s="29"/>
      <c r="BE285" s="29"/>
      <c r="BF285" s="29"/>
      <c r="BG285" s="29"/>
      <c r="BH285" s="29"/>
      <c r="BI285" s="29"/>
      <c r="BJ285" s="29"/>
      <c r="BK285" s="29"/>
      <c r="BL285" s="29"/>
      <c r="BM285" s="29"/>
      <c r="BN285" s="29"/>
      <c r="BO285" s="140"/>
      <c r="BP285" s="140"/>
      <c r="BQ285" s="141"/>
      <c r="BR285" s="137"/>
      <c r="BS285" s="29"/>
      <c r="BT285" s="29"/>
      <c r="BU285" s="29"/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140"/>
      <c r="CG285" s="140"/>
      <c r="CH285" s="141"/>
      <c r="CI285" s="137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140"/>
      <c r="CX285" s="140"/>
      <c r="CY285" s="141"/>
      <c r="CZ285" s="137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  <c r="DL285" s="29"/>
      <c r="DM285" s="29"/>
      <c r="DN285" s="140"/>
      <c r="DO285" s="140"/>
      <c r="DP285" s="141"/>
      <c r="DQ285" s="137"/>
      <c r="DR285" s="29"/>
      <c r="DS285" s="29"/>
      <c r="DT285" s="29"/>
      <c r="DU285" s="29"/>
      <c r="DV285" s="29"/>
      <c r="DW285" s="29"/>
      <c r="DX285" s="29"/>
      <c r="DY285" s="29"/>
      <c r="DZ285" s="29"/>
      <c r="EA285" s="29"/>
      <c r="EB285" s="29"/>
      <c r="EC285" s="29"/>
      <c r="ED285" s="29"/>
      <c r="EE285" s="140"/>
      <c r="EF285" s="140"/>
      <c r="EG285" s="141"/>
      <c r="EH285" s="137"/>
      <c r="EI285" s="29"/>
      <c r="EJ285" s="29"/>
      <c r="EK285" s="29"/>
      <c r="EL285" s="29"/>
      <c r="EM285" s="29"/>
      <c r="EN285" s="29"/>
      <c r="EO285" s="29"/>
      <c r="EP285" s="29"/>
      <c r="EQ285" s="29"/>
      <c r="ER285" s="29"/>
      <c r="ES285" s="29"/>
      <c r="ET285" s="29"/>
      <c r="EU285" s="29"/>
      <c r="EV285" s="140"/>
      <c r="EW285" s="140"/>
      <c r="EX285" s="144"/>
      <c r="EY285" s="137"/>
      <c r="EZ285" s="29"/>
      <c r="FA285" s="29"/>
      <c r="FB285" s="29"/>
      <c r="FC285" s="29"/>
      <c r="FD285" s="29"/>
      <c r="FE285" s="29"/>
      <c r="FF285" s="29"/>
      <c r="FG285" s="29"/>
      <c r="FH285" s="29"/>
      <c r="FI285" s="29"/>
      <c r="FJ285" s="29"/>
      <c r="FK285" s="29"/>
      <c r="FL285" s="29"/>
      <c r="FM285" s="140"/>
      <c r="FN285" s="140"/>
      <c r="FO285" s="141"/>
    </row>
    <row r="286" spans="1:171" x14ac:dyDescent="0.3">
      <c r="A286" s="137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140"/>
      <c r="P286" s="140"/>
      <c r="Q286" s="140"/>
      <c r="R286" s="141"/>
      <c r="S286" s="137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140"/>
      <c r="AH286" s="140"/>
      <c r="AI286" s="141"/>
      <c r="AJ286" s="137"/>
      <c r="AK286" s="29"/>
      <c r="AL286" s="29"/>
      <c r="AM286" s="29"/>
      <c r="AN286" s="29"/>
      <c r="AO286" s="29"/>
      <c r="AP286" s="29"/>
      <c r="AQ286" s="29"/>
      <c r="AR286" s="29"/>
      <c r="AS286" s="29"/>
      <c r="AT286" s="29"/>
      <c r="AU286" s="29"/>
      <c r="AV286" s="29"/>
      <c r="AW286" s="29"/>
      <c r="AX286" s="140"/>
      <c r="AY286" s="140"/>
      <c r="AZ286" s="141"/>
      <c r="BA286" s="137"/>
      <c r="BB286" s="29"/>
      <c r="BC286" s="29"/>
      <c r="BD286" s="29"/>
      <c r="BE286" s="29"/>
      <c r="BF286" s="29"/>
      <c r="BG286" s="29"/>
      <c r="BH286" s="29"/>
      <c r="BI286" s="29"/>
      <c r="BJ286" s="29"/>
      <c r="BK286" s="29"/>
      <c r="BL286" s="29"/>
      <c r="BM286" s="29"/>
      <c r="BN286" s="29"/>
      <c r="BO286" s="140"/>
      <c r="BP286" s="140"/>
      <c r="BQ286" s="141"/>
      <c r="BR286" s="137"/>
      <c r="BS286" s="29"/>
      <c r="BT286" s="29"/>
      <c r="BU286" s="29"/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140"/>
      <c r="CG286" s="140"/>
      <c r="CH286" s="141"/>
      <c r="CI286" s="137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140"/>
      <c r="CX286" s="140"/>
      <c r="CY286" s="141"/>
      <c r="CZ286" s="137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  <c r="DL286" s="29"/>
      <c r="DM286" s="29"/>
      <c r="DN286" s="140"/>
      <c r="DO286" s="140"/>
      <c r="DP286" s="141"/>
      <c r="DQ286" s="137"/>
      <c r="DR286" s="29"/>
      <c r="DS286" s="29"/>
      <c r="DT286" s="29"/>
      <c r="DU286" s="29"/>
      <c r="DV286" s="29"/>
      <c r="DW286" s="29"/>
      <c r="DX286" s="29"/>
      <c r="DY286" s="29"/>
      <c r="DZ286" s="29"/>
      <c r="EA286" s="29"/>
      <c r="EB286" s="29"/>
      <c r="EC286" s="29"/>
      <c r="ED286" s="29"/>
      <c r="EE286" s="140"/>
      <c r="EF286" s="140"/>
      <c r="EG286" s="141"/>
      <c r="EH286" s="137"/>
      <c r="EI286" s="29"/>
      <c r="EJ286" s="29"/>
      <c r="EK286" s="29"/>
      <c r="EL286" s="29"/>
      <c r="EM286" s="29"/>
      <c r="EN286" s="29"/>
      <c r="EO286" s="29"/>
      <c r="EP286" s="29"/>
      <c r="EQ286" s="29"/>
      <c r="ER286" s="29"/>
      <c r="ES286" s="29"/>
      <c r="ET286" s="29"/>
      <c r="EU286" s="29"/>
      <c r="EV286" s="140"/>
      <c r="EW286" s="140"/>
      <c r="EX286" s="144"/>
      <c r="EY286" s="137"/>
      <c r="EZ286" s="29"/>
      <c r="FA286" s="29"/>
      <c r="FB286" s="29"/>
      <c r="FC286" s="29"/>
      <c r="FD286" s="29"/>
      <c r="FE286" s="29"/>
      <c r="FF286" s="29"/>
      <c r="FG286" s="29"/>
      <c r="FH286" s="29"/>
      <c r="FI286" s="29"/>
      <c r="FJ286" s="29"/>
      <c r="FK286" s="29"/>
      <c r="FL286" s="29"/>
      <c r="FM286" s="140"/>
      <c r="FN286" s="140"/>
      <c r="FO286" s="141"/>
    </row>
    <row r="287" spans="1:171" x14ac:dyDescent="0.3">
      <c r="A287" s="137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140"/>
      <c r="P287" s="140"/>
      <c r="Q287" s="140"/>
      <c r="R287" s="141"/>
      <c r="S287" s="137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140"/>
      <c r="AH287" s="140"/>
      <c r="AI287" s="141"/>
      <c r="AJ287" s="137"/>
      <c r="AK287" s="29"/>
      <c r="AL287" s="29"/>
      <c r="AM287" s="29"/>
      <c r="AN287" s="29"/>
      <c r="AO287" s="29"/>
      <c r="AP287" s="29"/>
      <c r="AQ287" s="29"/>
      <c r="AR287" s="29"/>
      <c r="AS287" s="29"/>
      <c r="AT287" s="29"/>
      <c r="AU287" s="29"/>
      <c r="AV287" s="29"/>
      <c r="AW287" s="29"/>
      <c r="AX287" s="140"/>
      <c r="AY287" s="140"/>
      <c r="AZ287" s="141"/>
      <c r="BA287" s="137"/>
      <c r="BB287" s="29"/>
      <c r="BC287" s="29"/>
      <c r="BD287" s="29"/>
      <c r="BE287" s="29"/>
      <c r="BF287" s="29"/>
      <c r="BG287" s="29"/>
      <c r="BH287" s="29"/>
      <c r="BI287" s="29"/>
      <c r="BJ287" s="29"/>
      <c r="BK287" s="29"/>
      <c r="BL287" s="29"/>
      <c r="BM287" s="29"/>
      <c r="BN287" s="29"/>
      <c r="BO287" s="140"/>
      <c r="BP287" s="140"/>
      <c r="BQ287" s="141"/>
      <c r="BR287" s="137"/>
      <c r="BS287" s="29"/>
      <c r="BT287" s="29"/>
      <c r="BU287" s="29"/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140"/>
      <c r="CG287" s="140"/>
      <c r="CH287" s="141"/>
      <c r="CI287" s="137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140"/>
      <c r="CX287" s="140"/>
      <c r="CY287" s="141"/>
      <c r="CZ287" s="137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  <c r="DL287" s="29"/>
      <c r="DM287" s="29"/>
      <c r="DN287" s="140"/>
      <c r="DO287" s="140"/>
      <c r="DP287" s="141"/>
      <c r="DQ287" s="137"/>
      <c r="DR287" s="29"/>
      <c r="DS287" s="29"/>
      <c r="DT287" s="29"/>
      <c r="DU287" s="29"/>
      <c r="DV287" s="29"/>
      <c r="DW287" s="29"/>
      <c r="DX287" s="29"/>
      <c r="DY287" s="29"/>
      <c r="DZ287" s="29"/>
      <c r="EA287" s="29"/>
      <c r="EB287" s="29"/>
      <c r="EC287" s="29"/>
      <c r="ED287" s="29"/>
      <c r="EE287" s="140"/>
      <c r="EF287" s="140"/>
      <c r="EG287" s="141"/>
      <c r="EH287" s="137"/>
      <c r="EI287" s="29"/>
      <c r="EJ287" s="29"/>
      <c r="EK287" s="29"/>
      <c r="EL287" s="29"/>
      <c r="EM287" s="29"/>
      <c r="EN287" s="29"/>
      <c r="EO287" s="29"/>
      <c r="EP287" s="29"/>
      <c r="EQ287" s="29"/>
      <c r="ER287" s="29"/>
      <c r="ES287" s="29"/>
      <c r="ET287" s="29"/>
      <c r="EU287" s="29"/>
      <c r="EV287" s="140"/>
      <c r="EW287" s="140"/>
      <c r="EX287" s="144"/>
      <c r="EY287" s="137"/>
      <c r="EZ287" s="29"/>
      <c r="FA287" s="29"/>
      <c r="FB287" s="29"/>
      <c r="FC287" s="29"/>
      <c r="FD287" s="29"/>
      <c r="FE287" s="29"/>
      <c r="FF287" s="29"/>
      <c r="FG287" s="29"/>
      <c r="FH287" s="29"/>
      <c r="FI287" s="29"/>
      <c r="FJ287" s="29"/>
      <c r="FK287" s="29"/>
      <c r="FL287" s="29"/>
      <c r="FM287" s="140"/>
      <c r="FN287" s="140"/>
      <c r="FO287" s="141"/>
    </row>
    <row r="288" spans="1:171" x14ac:dyDescent="0.3">
      <c r="A288" s="137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140"/>
      <c r="P288" s="140"/>
      <c r="Q288" s="140"/>
      <c r="R288" s="141"/>
      <c r="S288" s="137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140"/>
      <c r="AH288" s="140"/>
      <c r="AI288" s="141"/>
      <c r="AJ288" s="137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  <c r="AU288" s="29"/>
      <c r="AV288" s="29"/>
      <c r="AW288" s="29"/>
      <c r="AX288" s="140"/>
      <c r="AY288" s="140"/>
      <c r="AZ288" s="141"/>
      <c r="BA288" s="137"/>
      <c r="BB288" s="29"/>
      <c r="BC288" s="29"/>
      <c r="BD288" s="29"/>
      <c r="BE288" s="29"/>
      <c r="BF288" s="29"/>
      <c r="BG288" s="29"/>
      <c r="BH288" s="29"/>
      <c r="BI288" s="29"/>
      <c r="BJ288" s="29"/>
      <c r="BK288" s="29"/>
      <c r="BL288" s="29"/>
      <c r="BM288" s="29"/>
      <c r="BN288" s="29"/>
      <c r="BO288" s="140"/>
      <c r="BP288" s="140"/>
      <c r="BQ288" s="141"/>
      <c r="BR288" s="137"/>
      <c r="BS288" s="29"/>
      <c r="BT288" s="29"/>
      <c r="BU288" s="29"/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140"/>
      <c r="CG288" s="140"/>
      <c r="CH288" s="141"/>
      <c r="CI288" s="137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140"/>
      <c r="CX288" s="140"/>
      <c r="CY288" s="141"/>
      <c r="CZ288" s="137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  <c r="DL288" s="29"/>
      <c r="DM288" s="29"/>
      <c r="DN288" s="140"/>
      <c r="DO288" s="140"/>
      <c r="DP288" s="141"/>
      <c r="DQ288" s="137"/>
      <c r="DR288" s="29"/>
      <c r="DS288" s="29"/>
      <c r="DT288" s="29"/>
      <c r="DU288" s="29"/>
      <c r="DV288" s="29"/>
      <c r="DW288" s="29"/>
      <c r="DX288" s="29"/>
      <c r="DY288" s="29"/>
      <c r="DZ288" s="29"/>
      <c r="EA288" s="29"/>
      <c r="EB288" s="29"/>
      <c r="EC288" s="29"/>
      <c r="ED288" s="29"/>
      <c r="EE288" s="140"/>
      <c r="EF288" s="140"/>
      <c r="EG288" s="141"/>
      <c r="EH288" s="137"/>
      <c r="EI288" s="29"/>
      <c r="EJ288" s="29"/>
      <c r="EK288" s="29"/>
      <c r="EL288" s="29"/>
      <c r="EM288" s="29"/>
      <c r="EN288" s="29"/>
      <c r="EO288" s="29"/>
      <c r="EP288" s="29"/>
      <c r="EQ288" s="29"/>
      <c r="ER288" s="29"/>
      <c r="ES288" s="29"/>
      <c r="ET288" s="29"/>
      <c r="EU288" s="29"/>
      <c r="EV288" s="140"/>
      <c r="EW288" s="140"/>
      <c r="EX288" s="144"/>
      <c r="EY288" s="137"/>
      <c r="EZ288" s="29"/>
      <c r="FA288" s="29"/>
      <c r="FB288" s="29"/>
      <c r="FC288" s="29"/>
      <c r="FD288" s="29"/>
      <c r="FE288" s="29"/>
      <c r="FF288" s="29"/>
      <c r="FG288" s="29"/>
      <c r="FH288" s="29"/>
      <c r="FI288" s="29"/>
      <c r="FJ288" s="29"/>
      <c r="FK288" s="29"/>
      <c r="FL288" s="29"/>
      <c r="FM288" s="140"/>
      <c r="FN288" s="140"/>
      <c r="FO288" s="141"/>
    </row>
    <row r="289" spans="1:171" x14ac:dyDescent="0.3">
      <c r="A289" s="137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140"/>
      <c r="P289" s="140"/>
      <c r="Q289" s="140"/>
      <c r="R289" s="141"/>
      <c r="S289" s="137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140"/>
      <c r="AH289" s="140"/>
      <c r="AI289" s="141"/>
      <c r="AJ289" s="137"/>
      <c r="AK289" s="29"/>
      <c r="AL289" s="29"/>
      <c r="AM289" s="29"/>
      <c r="AN289" s="29"/>
      <c r="AO289" s="29"/>
      <c r="AP289" s="29"/>
      <c r="AQ289" s="29"/>
      <c r="AR289" s="29"/>
      <c r="AS289" s="29"/>
      <c r="AT289" s="29"/>
      <c r="AU289" s="29"/>
      <c r="AV289" s="29"/>
      <c r="AW289" s="29"/>
      <c r="AX289" s="140"/>
      <c r="AY289" s="140"/>
      <c r="AZ289" s="141"/>
      <c r="BA289" s="137"/>
      <c r="BB289" s="29"/>
      <c r="BC289" s="29"/>
      <c r="BD289" s="29"/>
      <c r="BE289" s="29"/>
      <c r="BF289" s="29"/>
      <c r="BG289" s="29"/>
      <c r="BH289" s="29"/>
      <c r="BI289" s="29"/>
      <c r="BJ289" s="29"/>
      <c r="BK289" s="29"/>
      <c r="BL289" s="29"/>
      <c r="BM289" s="29"/>
      <c r="BN289" s="29"/>
      <c r="BO289" s="140"/>
      <c r="BP289" s="140"/>
      <c r="BQ289" s="141"/>
      <c r="BR289" s="137"/>
      <c r="BS289" s="29"/>
      <c r="BT289" s="29"/>
      <c r="BU289" s="29"/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140"/>
      <c r="CG289" s="140"/>
      <c r="CH289" s="141"/>
      <c r="CI289" s="137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140"/>
      <c r="CX289" s="140"/>
      <c r="CY289" s="141"/>
      <c r="CZ289" s="137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  <c r="DL289" s="29"/>
      <c r="DM289" s="29"/>
      <c r="DN289" s="140"/>
      <c r="DO289" s="140"/>
      <c r="DP289" s="141"/>
      <c r="DQ289" s="137"/>
      <c r="DR289" s="29"/>
      <c r="DS289" s="29"/>
      <c r="DT289" s="29"/>
      <c r="DU289" s="29"/>
      <c r="DV289" s="29"/>
      <c r="DW289" s="29"/>
      <c r="DX289" s="29"/>
      <c r="DY289" s="29"/>
      <c r="DZ289" s="29"/>
      <c r="EA289" s="29"/>
      <c r="EB289" s="29"/>
      <c r="EC289" s="29"/>
      <c r="ED289" s="29"/>
      <c r="EE289" s="140"/>
      <c r="EF289" s="140"/>
      <c r="EG289" s="141"/>
      <c r="EH289" s="137"/>
      <c r="EI289" s="29"/>
      <c r="EJ289" s="29"/>
      <c r="EK289" s="29"/>
      <c r="EL289" s="29"/>
      <c r="EM289" s="29"/>
      <c r="EN289" s="29"/>
      <c r="EO289" s="29"/>
      <c r="EP289" s="29"/>
      <c r="EQ289" s="29"/>
      <c r="ER289" s="29"/>
      <c r="ES289" s="29"/>
      <c r="ET289" s="29"/>
      <c r="EU289" s="29"/>
      <c r="EV289" s="140"/>
      <c r="EW289" s="140"/>
      <c r="EX289" s="144"/>
      <c r="EY289" s="137"/>
      <c r="EZ289" s="29"/>
      <c r="FA289" s="29"/>
      <c r="FB289" s="29"/>
      <c r="FC289" s="29"/>
      <c r="FD289" s="29"/>
      <c r="FE289" s="29"/>
      <c r="FF289" s="29"/>
      <c r="FG289" s="29"/>
      <c r="FH289" s="29"/>
      <c r="FI289" s="29"/>
      <c r="FJ289" s="29"/>
      <c r="FK289" s="29"/>
      <c r="FL289" s="29"/>
      <c r="FM289" s="140"/>
      <c r="FN289" s="140"/>
      <c r="FO289" s="141"/>
    </row>
    <row r="290" spans="1:171" x14ac:dyDescent="0.3">
      <c r="A290" s="137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140"/>
      <c r="P290" s="140"/>
      <c r="Q290" s="140"/>
      <c r="R290" s="141"/>
      <c r="S290" s="137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140"/>
      <c r="AH290" s="140"/>
      <c r="AI290" s="141"/>
      <c r="AJ290" s="137"/>
      <c r="AK290" s="29"/>
      <c r="AL290" s="29"/>
      <c r="AM290" s="29"/>
      <c r="AN290" s="29"/>
      <c r="AO290" s="29"/>
      <c r="AP290" s="29"/>
      <c r="AQ290" s="29"/>
      <c r="AR290" s="29"/>
      <c r="AS290" s="29"/>
      <c r="AT290" s="29"/>
      <c r="AU290" s="29"/>
      <c r="AV290" s="29"/>
      <c r="AW290" s="29"/>
      <c r="AX290" s="140"/>
      <c r="AY290" s="140"/>
      <c r="AZ290" s="141"/>
      <c r="BA290" s="137"/>
      <c r="BB290" s="29"/>
      <c r="BC290" s="29"/>
      <c r="BD290" s="29"/>
      <c r="BE290" s="29"/>
      <c r="BF290" s="29"/>
      <c r="BG290" s="29"/>
      <c r="BH290" s="29"/>
      <c r="BI290" s="29"/>
      <c r="BJ290" s="29"/>
      <c r="BK290" s="29"/>
      <c r="BL290" s="29"/>
      <c r="BM290" s="29"/>
      <c r="BN290" s="29"/>
      <c r="BO290" s="140"/>
      <c r="BP290" s="140"/>
      <c r="BQ290" s="141"/>
      <c r="BR290" s="137"/>
      <c r="BS290" s="29"/>
      <c r="BT290" s="29"/>
      <c r="BU290" s="29"/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140"/>
      <c r="CG290" s="140"/>
      <c r="CH290" s="141"/>
      <c r="CI290" s="137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140"/>
      <c r="CX290" s="140"/>
      <c r="CY290" s="141"/>
      <c r="CZ290" s="137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  <c r="DL290" s="29"/>
      <c r="DM290" s="29"/>
      <c r="DN290" s="140"/>
      <c r="DO290" s="140"/>
      <c r="DP290" s="141"/>
      <c r="DQ290" s="137"/>
      <c r="DR290" s="29"/>
      <c r="DS290" s="29"/>
      <c r="DT290" s="29"/>
      <c r="DU290" s="29"/>
      <c r="DV290" s="29"/>
      <c r="DW290" s="29"/>
      <c r="DX290" s="29"/>
      <c r="DY290" s="29"/>
      <c r="DZ290" s="29"/>
      <c r="EA290" s="29"/>
      <c r="EB290" s="29"/>
      <c r="EC290" s="29"/>
      <c r="ED290" s="29"/>
      <c r="EE290" s="140"/>
      <c r="EF290" s="140"/>
      <c r="EG290" s="141"/>
      <c r="EH290" s="137"/>
      <c r="EI290" s="29"/>
      <c r="EJ290" s="29"/>
      <c r="EK290" s="29"/>
      <c r="EL290" s="29"/>
      <c r="EM290" s="29"/>
      <c r="EN290" s="29"/>
      <c r="EO290" s="29"/>
      <c r="EP290" s="29"/>
      <c r="EQ290" s="29"/>
      <c r="ER290" s="29"/>
      <c r="ES290" s="29"/>
      <c r="ET290" s="29"/>
      <c r="EU290" s="29"/>
      <c r="EV290" s="140"/>
      <c r="EW290" s="140"/>
      <c r="EX290" s="144"/>
      <c r="EY290" s="137"/>
      <c r="EZ290" s="29"/>
      <c r="FA290" s="29"/>
      <c r="FB290" s="29"/>
      <c r="FC290" s="29"/>
      <c r="FD290" s="29"/>
      <c r="FE290" s="29"/>
      <c r="FF290" s="29"/>
      <c r="FG290" s="29"/>
      <c r="FH290" s="29"/>
      <c r="FI290" s="29"/>
      <c r="FJ290" s="29"/>
      <c r="FK290" s="29"/>
      <c r="FL290" s="29"/>
      <c r="FM290" s="140"/>
      <c r="FN290" s="140"/>
      <c r="FO290" s="141"/>
    </row>
    <row r="291" spans="1:171" x14ac:dyDescent="0.3">
      <c r="A291" s="137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140"/>
      <c r="P291" s="140"/>
      <c r="Q291" s="140"/>
      <c r="R291" s="141"/>
      <c r="S291" s="137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140"/>
      <c r="AH291" s="140"/>
      <c r="AI291" s="141"/>
      <c r="AJ291" s="137"/>
      <c r="AK291" s="29"/>
      <c r="AL291" s="29"/>
      <c r="AM291" s="29"/>
      <c r="AN291" s="29"/>
      <c r="AO291" s="29"/>
      <c r="AP291" s="29"/>
      <c r="AQ291" s="29"/>
      <c r="AR291" s="29"/>
      <c r="AS291" s="29"/>
      <c r="AT291" s="29"/>
      <c r="AU291" s="29"/>
      <c r="AV291" s="29"/>
      <c r="AW291" s="29"/>
      <c r="AX291" s="140"/>
      <c r="AY291" s="140"/>
      <c r="AZ291" s="141"/>
      <c r="BA291" s="137"/>
      <c r="BB291" s="29"/>
      <c r="BC291" s="29"/>
      <c r="BD291" s="29"/>
      <c r="BE291" s="29"/>
      <c r="BF291" s="29"/>
      <c r="BG291" s="29"/>
      <c r="BH291" s="29"/>
      <c r="BI291" s="29"/>
      <c r="BJ291" s="29"/>
      <c r="BK291" s="29"/>
      <c r="BL291" s="29"/>
      <c r="BM291" s="29"/>
      <c r="BN291" s="29"/>
      <c r="BO291" s="140"/>
      <c r="BP291" s="140"/>
      <c r="BQ291" s="141"/>
      <c r="BR291" s="137"/>
      <c r="BS291" s="29"/>
      <c r="BT291" s="29"/>
      <c r="BU291" s="29"/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140"/>
      <c r="CG291" s="140"/>
      <c r="CH291" s="141"/>
      <c r="CI291" s="137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140"/>
      <c r="CX291" s="140"/>
      <c r="CY291" s="141"/>
      <c r="CZ291" s="137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  <c r="DL291" s="29"/>
      <c r="DM291" s="29"/>
      <c r="DN291" s="140"/>
      <c r="DO291" s="140"/>
      <c r="DP291" s="141"/>
      <c r="DQ291" s="137"/>
      <c r="DR291" s="29"/>
      <c r="DS291" s="29"/>
      <c r="DT291" s="29"/>
      <c r="DU291" s="29"/>
      <c r="DV291" s="29"/>
      <c r="DW291" s="29"/>
      <c r="DX291" s="29"/>
      <c r="DY291" s="29"/>
      <c r="DZ291" s="29"/>
      <c r="EA291" s="29"/>
      <c r="EB291" s="29"/>
      <c r="EC291" s="29"/>
      <c r="ED291" s="29"/>
      <c r="EE291" s="140"/>
      <c r="EF291" s="140"/>
      <c r="EG291" s="141"/>
      <c r="EH291" s="137"/>
      <c r="EI291" s="29"/>
      <c r="EJ291" s="29"/>
      <c r="EK291" s="29"/>
      <c r="EL291" s="29"/>
      <c r="EM291" s="29"/>
      <c r="EN291" s="29"/>
      <c r="EO291" s="29"/>
      <c r="EP291" s="29"/>
      <c r="EQ291" s="29"/>
      <c r="ER291" s="29"/>
      <c r="ES291" s="29"/>
      <c r="ET291" s="29"/>
      <c r="EU291" s="29"/>
      <c r="EV291" s="140"/>
      <c r="EW291" s="140"/>
      <c r="EX291" s="144"/>
      <c r="EY291" s="137"/>
      <c r="EZ291" s="29"/>
      <c r="FA291" s="29"/>
      <c r="FB291" s="29"/>
      <c r="FC291" s="29"/>
      <c r="FD291" s="29"/>
      <c r="FE291" s="29"/>
      <c r="FF291" s="29"/>
      <c r="FG291" s="29"/>
      <c r="FH291" s="29"/>
      <c r="FI291" s="29"/>
      <c r="FJ291" s="29"/>
      <c r="FK291" s="29"/>
      <c r="FL291" s="29"/>
      <c r="FM291" s="140"/>
      <c r="FN291" s="140"/>
      <c r="FO291" s="141"/>
    </row>
    <row r="292" spans="1:171" x14ac:dyDescent="0.3">
      <c r="A292" s="137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140"/>
      <c r="P292" s="140"/>
      <c r="Q292" s="140"/>
      <c r="R292" s="141"/>
      <c r="S292" s="137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140"/>
      <c r="AH292" s="140"/>
      <c r="AI292" s="141"/>
      <c r="AJ292" s="137"/>
      <c r="AK292" s="29"/>
      <c r="AL292" s="29"/>
      <c r="AM292" s="29"/>
      <c r="AN292" s="29"/>
      <c r="AO292" s="29"/>
      <c r="AP292" s="29"/>
      <c r="AQ292" s="29"/>
      <c r="AR292" s="29"/>
      <c r="AS292" s="29"/>
      <c r="AT292" s="29"/>
      <c r="AU292" s="29"/>
      <c r="AV292" s="29"/>
      <c r="AW292" s="29"/>
      <c r="AX292" s="140"/>
      <c r="AY292" s="140"/>
      <c r="AZ292" s="141"/>
      <c r="BA292" s="137"/>
      <c r="BB292" s="29"/>
      <c r="BC292" s="29"/>
      <c r="BD292" s="29"/>
      <c r="BE292" s="29"/>
      <c r="BF292" s="29"/>
      <c r="BG292" s="29"/>
      <c r="BH292" s="29"/>
      <c r="BI292" s="29"/>
      <c r="BJ292" s="29"/>
      <c r="BK292" s="29"/>
      <c r="BL292" s="29"/>
      <c r="BM292" s="29"/>
      <c r="BN292" s="29"/>
      <c r="BO292" s="140"/>
      <c r="BP292" s="140"/>
      <c r="BQ292" s="141"/>
      <c r="BR292" s="137"/>
      <c r="BS292" s="29"/>
      <c r="BT292" s="29"/>
      <c r="BU292" s="29"/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140"/>
      <c r="CG292" s="140"/>
      <c r="CH292" s="141"/>
      <c r="CI292" s="137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140"/>
      <c r="CX292" s="140"/>
      <c r="CY292" s="141"/>
      <c r="CZ292" s="137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  <c r="DL292" s="29"/>
      <c r="DM292" s="29"/>
      <c r="DN292" s="140"/>
      <c r="DO292" s="140"/>
      <c r="DP292" s="141"/>
      <c r="DQ292" s="137"/>
      <c r="DR292" s="29"/>
      <c r="DS292" s="29"/>
      <c r="DT292" s="29"/>
      <c r="DU292" s="29"/>
      <c r="DV292" s="29"/>
      <c r="DW292" s="29"/>
      <c r="DX292" s="29"/>
      <c r="DY292" s="29"/>
      <c r="DZ292" s="29"/>
      <c r="EA292" s="29"/>
      <c r="EB292" s="29"/>
      <c r="EC292" s="29"/>
      <c r="ED292" s="29"/>
      <c r="EE292" s="140"/>
      <c r="EF292" s="140"/>
      <c r="EG292" s="141"/>
      <c r="EH292" s="137"/>
      <c r="EI292" s="29"/>
      <c r="EJ292" s="29"/>
      <c r="EK292" s="29"/>
      <c r="EL292" s="29"/>
      <c r="EM292" s="29"/>
      <c r="EN292" s="29"/>
      <c r="EO292" s="29"/>
      <c r="EP292" s="29"/>
      <c r="EQ292" s="29"/>
      <c r="ER292" s="29"/>
      <c r="ES292" s="29"/>
      <c r="ET292" s="29"/>
      <c r="EU292" s="29"/>
      <c r="EV292" s="140"/>
      <c r="EW292" s="140"/>
      <c r="EX292" s="144"/>
      <c r="EY292" s="137"/>
      <c r="EZ292" s="29"/>
      <c r="FA292" s="29"/>
      <c r="FB292" s="29"/>
      <c r="FC292" s="29"/>
      <c r="FD292" s="29"/>
      <c r="FE292" s="29"/>
      <c r="FF292" s="29"/>
      <c r="FG292" s="29"/>
      <c r="FH292" s="29"/>
      <c r="FI292" s="29"/>
      <c r="FJ292" s="29"/>
      <c r="FK292" s="29"/>
      <c r="FL292" s="29"/>
      <c r="FM292" s="140"/>
      <c r="FN292" s="140"/>
      <c r="FO292" s="141"/>
    </row>
    <row r="293" spans="1:171" x14ac:dyDescent="0.3">
      <c r="A293" s="137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140"/>
      <c r="P293" s="140"/>
      <c r="Q293" s="140"/>
      <c r="R293" s="141"/>
      <c r="S293" s="137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140"/>
      <c r="AH293" s="140"/>
      <c r="AI293" s="141"/>
      <c r="AJ293" s="137"/>
      <c r="AK293" s="29"/>
      <c r="AL293" s="29"/>
      <c r="AM293" s="29"/>
      <c r="AN293" s="29"/>
      <c r="AO293" s="29"/>
      <c r="AP293" s="29"/>
      <c r="AQ293" s="29"/>
      <c r="AR293" s="29"/>
      <c r="AS293" s="29"/>
      <c r="AT293" s="29"/>
      <c r="AU293" s="29"/>
      <c r="AV293" s="29"/>
      <c r="AW293" s="29"/>
      <c r="AX293" s="140"/>
      <c r="AY293" s="140"/>
      <c r="AZ293" s="141"/>
      <c r="BA293" s="137"/>
      <c r="BB293" s="29"/>
      <c r="BC293" s="29"/>
      <c r="BD293" s="29"/>
      <c r="BE293" s="29"/>
      <c r="BF293" s="29"/>
      <c r="BG293" s="29"/>
      <c r="BH293" s="29"/>
      <c r="BI293" s="29"/>
      <c r="BJ293" s="29"/>
      <c r="BK293" s="29"/>
      <c r="BL293" s="29"/>
      <c r="BM293" s="29"/>
      <c r="BN293" s="29"/>
      <c r="BO293" s="140"/>
      <c r="BP293" s="140"/>
      <c r="BQ293" s="141"/>
      <c r="BR293" s="137"/>
      <c r="BS293" s="29"/>
      <c r="BT293" s="29"/>
      <c r="BU293" s="29"/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140"/>
      <c r="CG293" s="140"/>
      <c r="CH293" s="141"/>
      <c r="CI293" s="137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140"/>
      <c r="CX293" s="140"/>
      <c r="CY293" s="141"/>
      <c r="CZ293" s="137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  <c r="DL293" s="29"/>
      <c r="DM293" s="29"/>
      <c r="DN293" s="140"/>
      <c r="DO293" s="140"/>
      <c r="DP293" s="141"/>
      <c r="DQ293" s="137"/>
      <c r="DR293" s="29"/>
      <c r="DS293" s="29"/>
      <c r="DT293" s="29"/>
      <c r="DU293" s="29"/>
      <c r="DV293" s="29"/>
      <c r="DW293" s="29"/>
      <c r="DX293" s="29"/>
      <c r="DY293" s="29"/>
      <c r="DZ293" s="29"/>
      <c r="EA293" s="29"/>
      <c r="EB293" s="29"/>
      <c r="EC293" s="29"/>
      <c r="ED293" s="29"/>
      <c r="EE293" s="140"/>
      <c r="EF293" s="140"/>
      <c r="EG293" s="141"/>
      <c r="EH293" s="137"/>
      <c r="EI293" s="29"/>
      <c r="EJ293" s="29"/>
      <c r="EK293" s="29"/>
      <c r="EL293" s="29"/>
      <c r="EM293" s="29"/>
      <c r="EN293" s="29"/>
      <c r="EO293" s="29"/>
      <c r="EP293" s="29"/>
      <c r="EQ293" s="29"/>
      <c r="ER293" s="29"/>
      <c r="ES293" s="29"/>
      <c r="ET293" s="29"/>
      <c r="EU293" s="29"/>
      <c r="EV293" s="140"/>
      <c r="EW293" s="140"/>
      <c r="EX293" s="144"/>
      <c r="EY293" s="137"/>
      <c r="EZ293" s="29"/>
      <c r="FA293" s="29"/>
      <c r="FB293" s="29"/>
      <c r="FC293" s="29"/>
      <c r="FD293" s="29"/>
      <c r="FE293" s="29"/>
      <c r="FF293" s="29"/>
      <c r="FG293" s="29"/>
      <c r="FH293" s="29"/>
      <c r="FI293" s="29"/>
      <c r="FJ293" s="29"/>
      <c r="FK293" s="29"/>
      <c r="FL293" s="29"/>
      <c r="FM293" s="140"/>
      <c r="FN293" s="140"/>
      <c r="FO293" s="141"/>
    </row>
    <row r="294" spans="1:171" x14ac:dyDescent="0.3">
      <c r="A294" s="137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140"/>
      <c r="P294" s="140"/>
      <c r="Q294" s="140"/>
      <c r="R294" s="141"/>
      <c r="S294" s="137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140"/>
      <c r="AH294" s="140"/>
      <c r="AI294" s="141"/>
      <c r="AJ294" s="137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  <c r="AU294" s="29"/>
      <c r="AV294" s="29"/>
      <c r="AW294" s="29"/>
      <c r="AX294" s="140"/>
      <c r="AY294" s="140"/>
      <c r="AZ294" s="141"/>
      <c r="BA294" s="137"/>
      <c r="BB294" s="29"/>
      <c r="BC294" s="29"/>
      <c r="BD294" s="29"/>
      <c r="BE294" s="29"/>
      <c r="BF294" s="29"/>
      <c r="BG294" s="29"/>
      <c r="BH294" s="29"/>
      <c r="BI294" s="29"/>
      <c r="BJ294" s="29"/>
      <c r="BK294" s="29"/>
      <c r="BL294" s="29"/>
      <c r="BM294" s="29"/>
      <c r="BN294" s="29"/>
      <c r="BO294" s="140"/>
      <c r="BP294" s="140"/>
      <c r="BQ294" s="141"/>
      <c r="BR294" s="137"/>
      <c r="BS294" s="29"/>
      <c r="BT294" s="29"/>
      <c r="BU294" s="29"/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140"/>
      <c r="CG294" s="140"/>
      <c r="CH294" s="141"/>
      <c r="CI294" s="137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140"/>
      <c r="CX294" s="140"/>
      <c r="CY294" s="141"/>
      <c r="CZ294" s="137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  <c r="DL294" s="29"/>
      <c r="DM294" s="29"/>
      <c r="DN294" s="140"/>
      <c r="DO294" s="140"/>
      <c r="DP294" s="141"/>
      <c r="DQ294" s="137"/>
      <c r="DR294" s="29"/>
      <c r="DS294" s="29"/>
      <c r="DT294" s="29"/>
      <c r="DU294" s="29"/>
      <c r="DV294" s="29"/>
      <c r="DW294" s="29"/>
      <c r="DX294" s="29"/>
      <c r="DY294" s="29"/>
      <c r="DZ294" s="29"/>
      <c r="EA294" s="29"/>
      <c r="EB294" s="29"/>
      <c r="EC294" s="29"/>
      <c r="ED294" s="29"/>
      <c r="EE294" s="140"/>
      <c r="EF294" s="140"/>
      <c r="EG294" s="141"/>
      <c r="EH294" s="137"/>
      <c r="EI294" s="29"/>
      <c r="EJ294" s="29"/>
      <c r="EK294" s="29"/>
      <c r="EL294" s="29"/>
      <c r="EM294" s="29"/>
      <c r="EN294" s="29"/>
      <c r="EO294" s="29"/>
      <c r="EP294" s="29"/>
      <c r="EQ294" s="29"/>
      <c r="ER294" s="29"/>
      <c r="ES294" s="29"/>
      <c r="ET294" s="29"/>
      <c r="EU294" s="29"/>
      <c r="EV294" s="140"/>
      <c r="EW294" s="140"/>
      <c r="EX294" s="144"/>
      <c r="EY294" s="137"/>
      <c r="EZ294" s="29"/>
      <c r="FA294" s="29"/>
      <c r="FB294" s="29"/>
      <c r="FC294" s="29"/>
      <c r="FD294" s="29"/>
      <c r="FE294" s="29"/>
      <c r="FF294" s="29"/>
      <c r="FG294" s="29"/>
      <c r="FH294" s="29"/>
      <c r="FI294" s="29"/>
      <c r="FJ294" s="29"/>
      <c r="FK294" s="29"/>
      <c r="FL294" s="29"/>
      <c r="FM294" s="140"/>
      <c r="FN294" s="140"/>
      <c r="FO294" s="141"/>
    </row>
    <row r="295" spans="1:171" x14ac:dyDescent="0.3">
      <c r="A295" s="137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140"/>
      <c r="P295" s="140"/>
      <c r="Q295" s="140"/>
      <c r="R295" s="141"/>
      <c r="S295" s="137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140"/>
      <c r="AH295" s="140"/>
      <c r="AI295" s="141"/>
      <c r="AJ295" s="137"/>
      <c r="AK295" s="29"/>
      <c r="AL295" s="29"/>
      <c r="AM295" s="29"/>
      <c r="AN295" s="29"/>
      <c r="AO295" s="29"/>
      <c r="AP295" s="29"/>
      <c r="AQ295" s="29"/>
      <c r="AR295" s="29"/>
      <c r="AS295" s="29"/>
      <c r="AT295" s="29"/>
      <c r="AU295" s="29"/>
      <c r="AV295" s="29"/>
      <c r="AW295" s="29"/>
      <c r="AX295" s="140"/>
      <c r="AY295" s="140"/>
      <c r="AZ295" s="141"/>
      <c r="BA295" s="137"/>
      <c r="BB295" s="29"/>
      <c r="BC295" s="29"/>
      <c r="BD295" s="29"/>
      <c r="BE295" s="29"/>
      <c r="BF295" s="29"/>
      <c r="BG295" s="29"/>
      <c r="BH295" s="29"/>
      <c r="BI295" s="29"/>
      <c r="BJ295" s="29"/>
      <c r="BK295" s="29"/>
      <c r="BL295" s="29"/>
      <c r="BM295" s="29"/>
      <c r="BN295" s="29"/>
      <c r="BO295" s="140"/>
      <c r="BP295" s="140"/>
      <c r="BQ295" s="141"/>
      <c r="BR295" s="137"/>
      <c r="BS295" s="29"/>
      <c r="BT295" s="29"/>
      <c r="BU295" s="29"/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140"/>
      <c r="CG295" s="140"/>
      <c r="CH295" s="141"/>
      <c r="CI295" s="137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140"/>
      <c r="CX295" s="140"/>
      <c r="CY295" s="141"/>
      <c r="CZ295" s="137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  <c r="DL295" s="29"/>
      <c r="DM295" s="29"/>
      <c r="DN295" s="140"/>
      <c r="DO295" s="140"/>
      <c r="DP295" s="141"/>
      <c r="DQ295" s="137"/>
      <c r="DR295" s="29"/>
      <c r="DS295" s="29"/>
      <c r="DT295" s="29"/>
      <c r="DU295" s="29"/>
      <c r="DV295" s="29"/>
      <c r="DW295" s="29"/>
      <c r="DX295" s="29"/>
      <c r="DY295" s="29"/>
      <c r="DZ295" s="29"/>
      <c r="EA295" s="29"/>
      <c r="EB295" s="29"/>
      <c r="EC295" s="29"/>
      <c r="ED295" s="29"/>
      <c r="EE295" s="140"/>
      <c r="EF295" s="140"/>
      <c r="EG295" s="141"/>
      <c r="EH295" s="137"/>
      <c r="EI295" s="29"/>
      <c r="EJ295" s="29"/>
      <c r="EK295" s="29"/>
      <c r="EL295" s="29"/>
      <c r="EM295" s="29"/>
      <c r="EN295" s="29"/>
      <c r="EO295" s="29"/>
      <c r="EP295" s="29"/>
      <c r="EQ295" s="29"/>
      <c r="ER295" s="29"/>
      <c r="ES295" s="29"/>
      <c r="ET295" s="29"/>
      <c r="EU295" s="29"/>
      <c r="EV295" s="140"/>
      <c r="EW295" s="140"/>
      <c r="EX295" s="144"/>
      <c r="EY295" s="137"/>
      <c r="EZ295" s="29"/>
      <c r="FA295" s="29"/>
      <c r="FB295" s="29"/>
      <c r="FC295" s="29"/>
      <c r="FD295" s="29"/>
      <c r="FE295" s="29"/>
      <c r="FF295" s="29"/>
      <c r="FG295" s="29"/>
      <c r="FH295" s="29"/>
      <c r="FI295" s="29"/>
      <c r="FJ295" s="29"/>
      <c r="FK295" s="29"/>
      <c r="FL295" s="29"/>
      <c r="FM295" s="140"/>
      <c r="FN295" s="140"/>
      <c r="FO295" s="141"/>
    </row>
    <row r="296" spans="1:171" x14ac:dyDescent="0.3">
      <c r="A296" s="137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140"/>
      <c r="P296" s="140"/>
      <c r="Q296" s="140"/>
      <c r="R296" s="141"/>
      <c r="S296" s="137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140"/>
      <c r="AH296" s="140"/>
      <c r="AI296" s="141"/>
      <c r="AJ296" s="137"/>
      <c r="AK296" s="29"/>
      <c r="AL296" s="29"/>
      <c r="AM296" s="29"/>
      <c r="AN296" s="29"/>
      <c r="AO296" s="29"/>
      <c r="AP296" s="29"/>
      <c r="AQ296" s="29"/>
      <c r="AR296" s="29"/>
      <c r="AS296" s="29"/>
      <c r="AT296" s="29"/>
      <c r="AU296" s="29"/>
      <c r="AV296" s="29"/>
      <c r="AW296" s="29"/>
      <c r="AX296" s="140"/>
      <c r="AY296" s="140"/>
      <c r="AZ296" s="141"/>
      <c r="BA296" s="137"/>
      <c r="BB296" s="29"/>
      <c r="BC296" s="29"/>
      <c r="BD296" s="29"/>
      <c r="BE296" s="29"/>
      <c r="BF296" s="29"/>
      <c r="BG296" s="29"/>
      <c r="BH296" s="29"/>
      <c r="BI296" s="29"/>
      <c r="BJ296" s="29"/>
      <c r="BK296" s="29"/>
      <c r="BL296" s="29"/>
      <c r="BM296" s="29"/>
      <c r="BN296" s="29"/>
      <c r="BO296" s="140"/>
      <c r="BP296" s="140"/>
      <c r="BQ296" s="141"/>
      <c r="BR296" s="137"/>
      <c r="BS296" s="29"/>
      <c r="BT296" s="29"/>
      <c r="BU296" s="29"/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140"/>
      <c r="CG296" s="140"/>
      <c r="CH296" s="141"/>
      <c r="CI296" s="137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140"/>
      <c r="CX296" s="140"/>
      <c r="CY296" s="141"/>
      <c r="CZ296" s="137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  <c r="DM296" s="29"/>
      <c r="DN296" s="140"/>
      <c r="DO296" s="140"/>
      <c r="DP296" s="141"/>
      <c r="DQ296" s="137"/>
      <c r="DR296" s="29"/>
      <c r="DS296" s="29"/>
      <c r="DT296" s="29"/>
      <c r="DU296" s="29"/>
      <c r="DV296" s="29"/>
      <c r="DW296" s="29"/>
      <c r="DX296" s="29"/>
      <c r="DY296" s="29"/>
      <c r="DZ296" s="29"/>
      <c r="EA296" s="29"/>
      <c r="EB296" s="29"/>
      <c r="EC296" s="29"/>
      <c r="ED296" s="29"/>
      <c r="EE296" s="140"/>
      <c r="EF296" s="140"/>
      <c r="EG296" s="141"/>
      <c r="EH296" s="137"/>
      <c r="EI296" s="29"/>
      <c r="EJ296" s="29"/>
      <c r="EK296" s="29"/>
      <c r="EL296" s="29"/>
      <c r="EM296" s="29"/>
      <c r="EN296" s="29"/>
      <c r="EO296" s="29"/>
      <c r="EP296" s="29"/>
      <c r="EQ296" s="29"/>
      <c r="ER296" s="29"/>
      <c r="ES296" s="29"/>
      <c r="ET296" s="29"/>
      <c r="EU296" s="29"/>
      <c r="EV296" s="140"/>
      <c r="EW296" s="140"/>
      <c r="EX296" s="144"/>
      <c r="EY296" s="137"/>
      <c r="EZ296" s="29"/>
      <c r="FA296" s="29"/>
      <c r="FB296" s="29"/>
      <c r="FC296" s="29"/>
      <c r="FD296" s="29"/>
      <c r="FE296" s="29"/>
      <c r="FF296" s="29"/>
      <c r="FG296" s="29"/>
      <c r="FH296" s="29"/>
      <c r="FI296" s="29"/>
      <c r="FJ296" s="29"/>
      <c r="FK296" s="29"/>
      <c r="FL296" s="29"/>
      <c r="FM296" s="140"/>
      <c r="FN296" s="140"/>
      <c r="FO296" s="141"/>
    </row>
    <row r="297" spans="1:171" x14ac:dyDescent="0.3">
      <c r="A297" s="137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140"/>
      <c r="P297" s="140"/>
      <c r="Q297" s="140"/>
      <c r="R297" s="141"/>
      <c r="S297" s="137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140"/>
      <c r="AH297" s="140"/>
      <c r="AI297" s="141"/>
      <c r="AJ297" s="137"/>
      <c r="AK297" s="29"/>
      <c r="AL297" s="29"/>
      <c r="AM297" s="29"/>
      <c r="AN297" s="29"/>
      <c r="AO297" s="29"/>
      <c r="AP297" s="29"/>
      <c r="AQ297" s="29"/>
      <c r="AR297" s="29"/>
      <c r="AS297" s="29"/>
      <c r="AT297" s="29"/>
      <c r="AU297" s="29"/>
      <c r="AV297" s="29"/>
      <c r="AW297" s="29"/>
      <c r="AX297" s="140"/>
      <c r="AY297" s="140"/>
      <c r="AZ297" s="141"/>
      <c r="BA297" s="137"/>
      <c r="BB297" s="29"/>
      <c r="BC297" s="29"/>
      <c r="BD297" s="29"/>
      <c r="BE297" s="29"/>
      <c r="BF297" s="29"/>
      <c r="BG297" s="29"/>
      <c r="BH297" s="29"/>
      <c r="BI297" s="29"/>
      <c r="BJ297" s="29"/>
      <c r="BK297" s="29"/>
      <c r="BL297" s="29"/>
      <c r="BM297" s="29"/>
      <c r="BN297" s="29"/>
      <c r="BO297" s="140"/>
      <c r="BP297" s="140"/>
      <c r="BQ297" s="141"/>
      <c r="BR297" s="137"/>
      <c r="BS297" s="29"/>
      <c r="BT297" s="29"/>
      <c r="BU297" s="29"/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140"/>
      <c r="CG297" s="140"/>
      <c r="CH297" s="141"/>
      <c r="CI297" s="137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140"/>
      <c r="CX297" s="140"/>
      <c r="CY297" s="141"/>
      <c r="CZ297" s="137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  <c r="DL297" s="29"/>
      <c r="DM297" s="29"/>
      <c r="DN297" s="140"/>
      <c r="DO297" s="140"/>
      <c r="DP297" s="141"/>
      <c r="DQ297" s="137"/>
      <c r="DR297" s="29"/>
      <c r="DS297" s="29"/>
      <c r="DT297" s="29"/>
      <c r="DU297" s="29"/>
      <c r="DV297" s="29"/>
      <c r="DW297" s="29"/>
      <c r="DX297" s="29"/>
      <c r="DY297" s="29"/>
      <c r="DZ297" s="29"/>
      <c r="EA297" s="29"/>
      <c r="EB297" s="29"/>
      <c r="EC297" s="29"/>
      <c r="ED297" s="29"/>
      <c r="EE297" s="140"/>
      <c r="EF297" s="140"/>
      <c r="EG297" s="141"/>
      <c r="EH297" s="137"/>
      <c r="EI297" s="29"/>
      <c r="EJ297" s="29"/>
      <c r="EK297" s="29"/>
      <c r="EL297" s="29"/>
      <c r="EM297" s="29"/>
      <c r="EN297" s="29"/>
      <c r="EO297" s="29"/>
      <c r="EP297" s="29"/>
      <c r="EQ297" s="29"/>
      <c r="ER297" s="29"/>
      <c r="ES297" s="29"/>
      <c r="ET297" s="29"/>
      <c r="EU297" s="29"/>
      <c r="EV297" s="140"/>
      <c r="EW297" s="140"/>
      <c r="EX297" s="144"/>
      <c r="EY297" s="137"/>
      <c r="EZ297" s="29"/>
      <c r="FA297" s="29"/>
      <c r="FB297" s="29"/>
      <c r="FC297" s="29"/>
      <c r="FD297" s="29"/>
      <c r="FE297" s="29"/>
      <c r="FF297" s="29"/>
      <c r="FG297" s="29"/>
      <c r="FH297" s="29"/>
      <c r="FI297" s="29"/>
      <c r="FJ297" s="29"/>
      <c r="FK297" s="29"/>
      <c r="FL297" s="29"/>
      <c r="FM297" s="140"/>
      <c r="FN297" s="140"/>
      <c r="FO297" s="141"/>
    </row>
    <row r="298" spans="1:171" x14ac:dyDescent="0.3">
      <c r="A298" s="137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140"/>
      <c r="P298" s="140"/>
      <c r="Q298" s="140"/>
      <c r="R298" s="141"/>
      <c r="S298" s="137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140"/>
      <c r="AH298" s="140"/>
      <c r="AI298" s="141"/>
      <c r="AJ298" s="137"/>
      <c r="AK298" s="29"/>
      <c r="AL298" s="29"/>
      <c r="AM298" s="29"/>
      <c r="AN298" s="29"/>
      <c r="AO298" s="29"/>
      <c r="AP298" s="29"/>
      <c r="AQ298" s="29"/>
      <c r="AR298" s="29"/>
      <c r="AS298" s="29"/>
      <c r="AT298" s="29"/>
      <c r="AU298" s="29"/>
      <c r="AV298" s="29"/>
      <c r="AW298" s="29"/>
      <c r="AX298" s="140"/>
      <c r="AY298" s="140"/>
      <c r="AZ298" s="141"/>
      <c r="BA298" s="137"/>
      <c r="BB298" s="29"/>
      <c r="BC298" s="29"/>
      <c r="BD298" s="29"/>
      <c r="BE298" s="29"/>
      <c r="BF298" s="29"/>
      <c r="BG298" s="29"/>
      <c r="BH298" s="29"/>
      <c r="BI298" s="29"/>
      <c r="BJ298" s="29"/>
      <c r="BK298" s="29"/>
      <c r="BL298" s="29"/>
      <c r="BM298" s="29"/>
      <c r="BN298" s="29"/>
      <c r="BO298" s="140"/>
      <c r="BP298" s="140"/>
      <c r="BQ298" s="141"/>
      <c r="BR298" s="137"/>
      <c r="BS298" s="29"/>
      <c r="BT298" s="29"/>
      <c r="BU298" s="29"/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140"/>
      <c r="CG298" s="140"/>
      <c r="CH298" s="141"/>
      <c r="CI298" s="137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140"/>
      <c r="CX298" s="140"/>
      <c r="CY298" s="141"/>
      <c r="CZ298" s="137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  <c r="DL298" s="29"/>
      <c r="DM298" s="29"/>
      <c r="DN298" s="140"/>
      <c r="DO298" s="140"/>
      <c r="DP298" s="141"/>
      <c r="DQ298" s="137"/>
      <c r="DR298" s="29"/>
      <c r="DS298" s="29"/>
      <c r="DT298" s="29"/>
      <c r="DU298" s="29"/>
      <c r="DV298" s="29"/>
      <c r="DW298" s="29"/>
      <c r="DX298" s="29"/>
      <c r="DY298" s="29"/>
      <c r="DZ298" s="29"/>
      <c r="EA298" s="29"/>
      <c r="EB298" s="29"/>
      <c r="EC298" s="29"/>
      <c r="ED298" s="29"/>
      <c r="EE298" s="140"/>
      <c r="EF298" s="140"/>
      <c r="EG298" s="141"/>
      <c r="EH298" s="137"/>
      <c r="EI298" s="29"/>
      <c r="EJ298" s="29"/>
      <c r="EK298" s="29"/>
      <c r="EL298" s="29"/>
      <c r="EM298" s="29"/>
      <c r="EN298" s="29"/>
      <c r="EO298" s="29"/>
      <c r="EP298" s="29"/>
      <c r="EQ298" s="29"/>
      <c r="ER298" s="29"/>
      <c r="ES298" s="29"/>
      <c r="ET298" s="29"/>
      <c r="EU298" s="29"/>
      <c r="EV298" s="140"/>
      <c r="EW298" s="140"/>
      <c r="EX298" s="144"/>
      <c r="EY298" s="137"/>
      <c r="EZ298" s="29"/>
      <c r="FA298" s="29"/>
      <c r="FB298" s="29"/>
      <c r="FC298" s="29"/>
      <c r="FD298" s="29"/>
      <c r="FE298" s="29"/>
      <c r="FF298" s="29"/>
      <c r="FG298" s="29"/>
      <c r="FH298" s="29"/>
      <c r="FI298" s="29"/>
      <c r="FJ298" s="29"/>
      <c r="FK298" s="29"/>
      <c r="FL298" s="29"/>
      <c r="FM298" s="140"/>
      <c r="FN298" s="140"/>
      <c r="FO298" s="141"/>
    </row>
    <row r="299" spans="1:171" x14ac:dyDescent="0.3">
      <c r="A299" s="137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140"/>
      <c r="P299" s="140"/>
      <c r="Q299" s="140"/>
      <c r="R299" s="141"/>
      <c r="S299" s="137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140"/>
      <c r="AH299" s="140"/>
      <c r="AI299" s="141"/>
      <c r="AJ299" s="137"/>
      <c r="AK299" s="29"/>
      <c r="AL299" s="29"/>
      <c r="AM299" s="29"/>
      <c r="AN299" s="29"/>
      <c r="AO299" s="29"/>
      <c r="AP299" s="29"/>
      <c r="AQ299" s="29"/>
      <c r="AR299" s="29"/>
      <c r="AS299" s="29"/>
      <c r="AT299" s="29"/>
      <c r="AU299" s="29"/>
      <c r="AV299" s="29"/>
      <c r="AW299" s="29"/>
      <c r="AX299" s="140"/>
      <c r="AY299" s="140"/>
      <c r="AZ299" s="141"/>
      <c r="BA299" s="137"/>
      <c r="BB299" s="29"/>
      <c r="BC299" s="29"/>
      <c r="BD299" s="29"/>
      <c r="BE299" s="29"/>
      <c r="BF299" s="29"/>
      <c r="BG299" s="29"/>
      <c r="BH299" s="29"/>
      <c r="BI299" s="29"/>
      <c r="BJ299" s="29"/>
      <c r="BK299" s="29"/>
      <c r="BL299" s="29"/>
      <c r="BM299" s="29"/>
      <c r="BN299" s="29"/>
      <c r="BO299" s="140"/>
      <c r="BP299" s="140"/>
      <c r="BQ299" s="141"/>
      <c r="BR299" s="137"/>
      <c r="BS299" s="29"/>
      <c r="BT299" s="29"/>
      <c r="BU299" s="29"/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140"/>
      <c r="CG299" s="140"/>
      <c r="CH299" s="141"/>
      <c r="CI299" s="137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140"/>
      <c r="CX299" s="140"/>
      <c r="CY299" s="141"/>
      <c r="CZ299" s="137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  <c r="DL299" s="29"/>
      <c r="DM299" s="29"/>
      <c r="DN299" s="140"/>
      <c r="DO299" s="140"/>
      <c r="DP299" s="141"/>
      <c r="DQ299" s="137"/>
      <c r="DR299" s="29"/>
      <c r="DS299" s="29"/>
      <c r="DT299" s="29"/>
      <c r="DU299" s="29"/>
      <c r="DV299" s="29"/>
      <c r="DW299" s="29"/>
      <c r="DX299" s="29"/>
      <c r="DY299" s="29"/>
      <c r="DZ299" s="29"/>
      <c r="EA299" s="29"/>
      <c r="EB299" s="29"/>
      <c r="EC299" s="29"/>
      <c r="ED299" s="29"/>
      <c r="EE299" s="140"/>
      <c r="EF299" s="140"/>
      <c r="EG299" s="141"/>
      <c r="EH299" s="137"/>
      <c r="EI299" s="29"/>
      <c r="EJ299" s="29"/>
      <c r="EK299" s="29"/>
      <c r="EL299" s="29"/>
      <c r="EM299" s="29"/>
      <c r="EN299" s="29"/>
      <c r="EO299" s="29"/>
      <c r="EP299" s="29"/>
      <c r="EQ299" s="29"/>
      <c r="ER299" s="29"/>
      <c r="ES299" s="29"/>
      <c r="ET299" s="29"/>
      <c r="EU299" s="29"/>
      <c r="EV299" s="140"/>
      <c r="EW299" s="140"/>
      <c r="EX299" s="144"/>
      <c r="EY299" s="137"/>
      <c r="EZ299" s="29"/>
      <c r="FA299" s="29"/>
      <c r="FB299" s="29"/>
      <c r="FC299" s="29"/>
      <c r="FD299" s="29"/>
      <c r="FE299" s="29"/>
      <c r="FF299" s="29"/>
      <c r="FG299" s="29"/>
      <c r="FH299" s="29"/>
      <c r="FI299" s="29"/>
      <c r="FJ299" s="29"/>
      <c r="FK299" s="29"/>
      <c r="FL299" s="29"/>
      <c r="FM299" s="140"/>
      <c r="FN299" s="140"/>
      <c r="FO299" s="141"/>
    </row>
    <row r="300" spans="1:171" x14ac:dyDescent="0.3">
      <c r="A300" s="137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140"/>
      <c r="P300" s="140"/>
      <c r="Q300" s="140"/>
      <c r="R300" s="141"/>
      <c r="S300" s="137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140"/>
      <c r="AH300" s="140"/>
      <c r="AI300" s="141"/>
      <c r="AJ300" s="137"/>
      <c r="AK300" s="29"/>
      <c r="AL300" s="29"/>
      <c r="AM300" s="29"/>
      <c r="AN300" s="29"/>
      <c r="AO300" s="29"/>
      <c r="AP300" s="29"/>
      <c r="AQ300" s="29"/>
      <c r="AR300" s="29"/>
      <c r="AS300" s="29"/>
      <c r="AT300" s="29"/>
      <c r="AU300" s="29"/>
      <c r="AV300" s="29"/>
      <c r="AW300" s="29"/>
      <c r="AX300" s="140"/>
      <c r="AY300" s="140"/>
      <c r="AZ300" s="141"/>
      <c r="BA300" s="137"/>
      <c r="BB300" s="29"/>
      <c r="BC300" s="29"/>
      <c r="BD300" s="29"/>
      <c r="BE300" s="29"/>
      <c r="BF300" s="29"/>
      <c r="BG300" s="29"/>
      <c r="BH300" s="29"/>
      <c r="BI300" s="29"/>
      <c r="BJ300" s="29"/>
      <c r="BK300" s="29"/>
      <c r="BL300" s="29"/>
      <c r="BM300" s="29"/>
      <c r="BN300" s="29"/>
      <c r="BO300" s="140"/>
      <c r="BP300" s="140"/>
      <c r="BQ300" s="141"/>
      <c r="BR300" s="137"/>
      <c r="BS300" s="29"/>
      <c r="BT300" s="29"/>
      <c r="BU300" s="29"/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140"/>
      <c r="CG300" s="140"/>
      <c r="CH300" s="141"/>
      <c r="CI300" s="137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140"/>
      <c r="CX300" s="140"/>
      <c r="CY300" s="141"/>
      <c r="CZ300" s="137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  <c r="DL300" s="29"/>
      <c r="DM300" s="29"/>
      <c r="DN300" s="140"/>
      <c r="DO300" s="140"/>
      <c r="DP300" s="141"/>
      <c r="DQ300" s="137"/>
      <c r="DR300" s="29"/>
      <c r="DS300" s="29"/>
      <c r="DT300" s="29"/>
      <c r="DU300" s="29"/>
      <c r="DV300" s="29"/>
      <c r="DW300" s="29"/>
      <c r="DX300" s="29"/>
      <c r="DY300" s="29"/>
      <c r="DZ300" s="29"/>
      <c r="EA300" s="29"/>
      <c r="EB300" s="29"/>
      <c r="EC300" s="29"/>
      <c r="ED300" s="29"/>
      <c r="EE300" s="140"/>
      <c r="EF300" s="140"/>
      <c r="EG300" s="141"/>
      <c r="EH300" s="137"/>
      <c r="EI300" s="29"/>
      <c r="EJ300" s="29"/>
      <c r="EK300" s="29"/>
      <c r="EL300" s="29"/>
      <c r="EM300" s="29"/>
      <c r="EN300" s="29"/>
      <c r="EO300" s="29"/>
      <c r="EP300" s="29"/>
      <c r="EQ300" s="29"/>
      <c r="ER300" s="29"/>
      <c r="ES300" s="29"/>
      <c r="ET300" s="29"/>
      <c r="EU300" s="29"/>
      <c r="EV300" s="140"/>
      <c r="EW300" s="140"/>
      <c r="EX300" s="144"/>
      <c r="EY300" s="137"/>
      <c r="EZ300" s="29"/>
      <c r="FA300" s="29"/>
      <c r="FB300" s="29"/>
      <c r="FC300" s="29"/>
      <c r="FD300" s="29"/>
      <c r="FE300" s="29"/>
      <c r="FF300" s="29"/>
      <c r="FG300" s="29"/>
      <c r="FH300" s="29"/>
      <c r="FI300" s="29"/>
      <c r="FJ300" s="29"/>
      <c r="FK300" s="29"/>
      <c r="FL300" s="29"/>
      <c r="FM300" s="140"/>
      <c r="FN300" s="140"/>
      <c r="FO300" s="141"/>
    </row>
    <row r="301" spans="1:171" x14ac:dyDescent="0.3">
      <c r="A301" s="137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140"/>
      <c r="P301" s="140"/>
      <c r="Q301" s="140"/>
      <c r="R301" s="141"/>
      <c r="S301" s="137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140"/>
      <c r="AH301" s="140"/>
      <c r="AI301" s="141"/>
      <c r="AJ301" s="137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  <c r="AU301" s="29"/>
      <c r="AV301" s="29"/>
      <c r="AW301" s="29"/>
      <c r="AX301" s="140"/>
      <c r="AY301" s="140"/>
      <c r="AZ301" s="141"/>
      <c r="BA301" s="137"/>
      <c r="BB301" s="29"/>
      <c r="BC301" s="29"/>
      <c r="BD301" s="29"/>
      <c r="BE301" s="29"/>
      <c r="BF301" s="29"/>
      <c r="BG301" s="29"/>
      <c r="BH301" s="29"/>
      <c r="BI301" s="29"/>
      <c r="BJ301" s="29"/>
      <c r="BK301" s="29"/>
      <c r="BL301" s="29"/>
      <c r="BM301" s="29"/>
      <c r="BN301" s="29"/>
      <c r="BO301" s="140"/>
      <c r="BP301" s="140"/>
      <c r="BQ301" s="141"/>
      <c r="BR301" s="137"/>
      <c r="BS301" s="29"/>
      <c r="BT301" s="29"/>
      <c r="BU301" s="29"/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140"/>
      <c r="CG301" s="140"/>
      <c r="CH301" s="141"/>
      <c r="CI301" s="137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140"/>
      <c r="CX301" s="140"/>
      <c r="CY301" s="141"/>
      <c r="CZ301" s="137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  <c r="DL301" s="29"/>
      <c r="DM301" s="29"/>
      <c r="DN301" s="140"/>
      <c r="DO301" s="140"/>
      <c r="DP301" s="141"/>
      <c r="DQ301" s="137"/>
      <c r="DR301" s="29"/>
      <c r="DS301" s="29"/>
      <c r="DT301" s="29"/>
      <c r="DU301" s="29"/>
      <c r="DV301" s="29"/>
      <c r="DW301" s="29"/>
      <c r="DX301" s="29"/>
      <c r="DY301" s="29"/>
      <c r="DZ301" s="29"/>
      <c r="EA301" s="29"/>
      <c r="EB301" s="29"/>
      <c r="EC301" s="29"/>
      <c r="ED301" s="29"/>
      <c r="EE301" s="140"/>
      <c r="EF301" s="140"/>
      <c r="EG301" s="141"/>
      <c r="EH301" s="137"/>
      <c r="EI301" s="29"/>
      <c r="EJ301" s="29"/>
      <c r="EK301" s="29"/>
      <c r="EL301" s="29"/>
      <c r="EM301" s="29"/>
      <c r="EN301" s="29"/>
      <c r="EO301" s="29"/>
      <c r="EP301" s="29"/>
      <c r="EQ301" s="29"/>
      <c r="ER301" s="29"/>
      <c r="ES301" s="29"/>
      <c r="ET301" s="29"/>
      <c r="EU301" s="29"/>
      <c r="EV301" s="140"/>
      <c r="EW301" s="140"/>
      <c r="EX301" s="144"/>
      <c r="EY301" s="137"/>
      <c r="EZ301" s="29"/>
      <c r="FA301" s="29"/>
      <c r="FB301" s="29"/>
      <c r="FC301" s="29"/>
      <c r="FD301" s="29"/>
      <c r="FE301" s="29"/>
      <c r="FF301" s="29"/>
      <c r="FG301" s="29"/>
      <c r="FH301" s="29"/>
      <c r="FI301" s="29"/>
      <c r="FJ301" s="29"/>
      <c r="FK301" s="29"/>
      <c r="FL301" s="29"/>
      <c r="FM301" s="140"/>
      <c r="FN301" s="140"/>
      <c r="FO301" s="141"/>
    </row>
    <row r="302" spans="1:171" x14ac:dyDescent="0.3">
      <c r="A302" s="137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140"/>
      <c r="P302" s="140"/>
      <c r="Q302" s="140"/>
      <c r="R302" s="141"/>
      <c r="S302" s="137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140"/>
      <c r="AH302" s="140"/>
      <c r="AI302" s="141"/>
      <c r="AJ302" s="137"/>
      <c r="AK302" s="29"/>
      <c r="AL302" s="29"/>
      <c r="AM302" s="29"/>
      <c r="AN302" s="29"/>
      <c r="AO302" s="29"/>
      <c r="AP302" s="29"/>
      <c r="AQ302" s="29"/>
      <c r="AR302" s="29"/>
      <c r="AS302" s="29"/>
      <c r="AT302" s="29"/>
      <c r="AU302" s="29"/>
      <c r="AV302" s="29"/>
      <c r="AW302" s="29"/>
      <c r="AX302" s="140"/>
      <c r="AY302" s="140"/>
      <c r="AZ302" s="141"/>
      <c r="BA302" s="137"/>
      <c r="BB302" s="29"/>
      <c r="BC302" s="29"/>
      <c r="BD302" s="29"/>
      <c r="BE302" s="29"/>
      <c r="BF302" s="29"/>
      <c r="BG302" s="29"/>
      <c r="BH302" s="29"/>
      <c r="BI302" s="29"/>
      <c r="BJ302" s="29"/>
      <c r="BK302" s="29"/>
      <c r="BL302" s="29"/>
      <c r="BM302" s="29"/>
      <c r="BN302" s="29"/>
      <c r="BO302" s="140"/>
      <c r="BP302" s="140"/>
      <c r="BQ302" s="141"/>
      <c r="BR302" s="137"/>
      <c r="BS302" s="29"/>
      <c r="BT302" s="29"/>
      <c r="BU302" s="29"/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140"/>
      <c r="CG302" s="140"/>
      <c r="CH302" s="141"/>
      <c r="CI302" s="137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140"/>
      <c r="CX302" s="140"/>
      <c r="CY302" s="141"/>
      <c r="CZ302" s="137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  <c r="DL302" s="29"/>
      <c r="DM302" s="29"/>
      <c r="DN302" s="140"/>
      <c r="DO302" s="140"/>
      <c r="DP302" s="141"/>
      <c r="DQ302" s="137"/>
      <c r="DR302" s="29"/>
      <c r="DS302" s="29"/>
      <c r="DT302" s="29"/>
      <c r="DU302" s="29"/>
      <c r="DV302" s="29"/>
      <c r="DW302" s="29"/>
      <c r="DX302" s="29"/>
      <c r="DY302" s="29"/>
      <c r="DZ302" s="29"/>
      <c r="EA302" s="29"/>
      <c r="EB302" s="29"/>
      <c r="EC302" s="29"/>
      <c r="ED302" s="29"/>
      <c r="EE302" s="140"/>
      <c r="EF302" s="140"/>
      <c r="EG302" s="141"/>
      <c r="EH302" s="137"/>
      <c r="EI302" s="29"/>
      <c r="EJ302" s="29"/>
      <c r="EK302" s="29"/>
      <c r="EL302" s="29"/>
      <c r="EM302" s="29"/>
      <c r="EN302" s="29"/>
      <c r="EO302" s="29"/>
      <c r="EP302" s="29"/>
      <c r="EQ302" s="29"/>
      <c r="ER302" s="29"/>
      <c r="ES302" s="29"/>
      <c r="ET302" s="29"/>
      <c r="EU302" s="29"/>
      <c r="EV302" s="140"/>
      <c r="EW302" s="140"/>
      <c r="EX302" s="144"/>
      <c r="EY302" s="137"/>
      <c r="EZ302" s="29"/>
      <c r="FA302" s="29"/>
      <c r="FB302" s="29"/>
      <c r="FC302" s="29"/>
      <c r="FD302" s="29"/>
      <c r="FE302" s="29"/>
      <c r="FF302" s="29"/>
      <c r="FG302" s="29"/>
      <c r="FH302" s="29"/>
      <c r="FI302" s="29"/>
      <c r="FJ302" s="29"/>
      <c r="FK302" s="29"/>
      <c r="FL302" s="29"/>
      <c r="FM302" s="140"/>
      <c r="FN302" s="140"/>
      <c r="FO302" s="141"/>
    </row>
    <row r="303" spans="1:171" x14ac:dyDescent="0.3">
      <c r="A303" s="137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140"/>
      <c r="P303" s="140"/>
      <c r="Q303" s="140"/>
      <c r="R303" s="141"/>
      <c r="S303" s="137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140"/>
      <c r="AH303" s="140"/>
      <c r="AI303" s="141"/>
      <c r="AJ303" s="137"/>
      <c r="AK303" s="29"/>
      <c r="AL303" s="29"/>
      <c r="AM303" s="29"/>
      <c r="AN303" s="29"/>
      <c r="AO303" s="29"/>
      <c r="AP303" s="29"/>
      <c r="AQ303" s="29"/>
      <c r="AR303" s="29"/>
      <c r="AS303" s="29"/>
      <c r="AT303" s="29"/>
      <c r="AU303" s="29"/>
      <c r="AV303" s="29"/>
      <c r="AW303" s="29"/>
      <c r="AX303" s="140"/>
      <c r="AY303" s="140"/>
      <c r="AZ303" s="141"/>
      <c r="BA303" s="137"/>
      <c r="BB303" s="29"/>
      <c r="BC303" s="29"/>
      <c r="BD303" s="29"/>
      <c r="BE303" s="29"/>
      <c r="BF303" s="29"/>
      <c r="BG303" s="29"/>
      <c r="BH303" s="29"/>
      <c r="BI303" s="29"/>
      <c r="BJ303" s="29"/>
      <c r="BK303" s="29"/>
      <c r="BL303" s="29"/>
      <c r="BM303" s="29"/>
      <c r="BN303" s="29"/>
      <c r="BO303" s="140"/>
      <c r="BP303" s="140"/>
      <c r="BQ303" s="141"/>
      <c r="BR303" s="137"/>
      <c r="BS303" s="29"/>
      <c r="BT303" s="29"/>
      <c r="BU303" s="29"/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140"/>
      <c r="CG303" s="140"/>
      <c r="CH303" s="141"/>
      <c r="CI303" s="137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140"/>
      <c r="CX303" s="140"/>
      <c r="CY303" s="141"/>
      <c r="CZ303" s="137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  <c r="DL303" s="29"/>
      <c r="DM303" s="29"/>
      <c r="DN303" s="140"/>
      <c r="DO303" s="140"/>
      <c r="DP303" s="141"/>
      <c r="DQ303" s="137"/>
      <c r="DR303" s="29"/>
      <c r="DS303" s="29"/>
      <c r="DT303" s="29"/>
      <c r="DU303" s="29"/>
      <c r="DV303" s="29"/>
      <c r="DW303" s="29"/>
      <c r="DX303" s="29"/>
      <c r="DY303" s="29"/>
      <c r="DZ303" s="29"/>
      <c r="EA303" s="29"/>
      <c r="EB303" s="29"/>
      <c r="EC303" s="29"/>
      <c r="ED303" s="29"/>
      <c r="EE303" s="140"/>
      <c r="EF303" s="140"/>
      <c r="EG303" s="141"/>
      <c r="EH303" s="137"/>
      <c r="EI303" s="29"/>
      <c r="EJ303" s="29"/>
      <c r="EK303" s="29"/>
      <c r="EL303" s="29"/>
      <c r="EM303" s="29"/>
      <c r="EN303" s="29"/>
      <c r="EO303" s="29"/>
      <c r="EP303" s="29"/>
      <c r="EQ303" s="29"/>
      <c r="ER303" s="29"/>
      <c r="ES303" s="29"/>
      <c r="ET303" s="29"/>
      <c r="EU303" s="29"/>
      <c r="EV303" s="140"/>
      <c r="EW303" s="140"/>
      <c r="EX303" s="144"/>
      <c r="EY303" s="137"/>
      <c r="EZ303" s="29"/>
      <c r="FA303" s="29"/>
      <c r="FB303" s="29"/>
      <c r="FC303" s="29"/>
      <c r="FD303" s="29"/>
      <c r="FE303" s="29"/>
      <c r="FF303" s="29"/>
      <c r="FG303" s="29"/>
      <c r="FH303" s="29"/>
      <c r="FI303" s="29"/>
      <c r="FJ303" s="29"/>
      <c r="FK303" s="29"/>
      <c r="FL303" s="29"/>
      <c r="FM303" s="140"/>
      <c r="FN303" s="140"/>
      <c r="FO303" s="141"/>
    </row>
    <row r="304" spans="1:171" x14ac:dyDescent="0.3">
      <c r="A304" s="137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140"/>
      <c r="P304" s="140"/>
      <c r="Q304" s="140"/>
      <c r="R304" s="141"/>
      <c r="S304" s="137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140"/>
      <c r="AH304" s="140"/>
      <c r="AI304" s="141"/>
      <c r="AJ304" s="137"/>
      <c r="AK304" s="29"/>
      <c r="AL304" s="29"/>
      <c r="AM304" s="29"/>
      <c r="AN304" s="29"/>
      <c r="AO304" s="29"/>
      <c r="AP304" s="29"/>
      <c r="AQ304" s="29"/>
      <c r="AR304" s="29"/>
      <c r="AS304" s="29"/>
      <c r="AT304" s="29"/>
      <c r="AU304" s="29"/>
      <c r="AV304" s="29"/>
      <c r="AW304" s="29"/>
      <c r="AX304" s="140"/>
      <c r="AY304" s="140"/>
      <c r="AZ304" s="141"/>
      <c r="BA304" s="137"/>
      <c r="BB304" s="29"/>
      <c r="BC304" s="29"/>
      <c r="BD304" s="29"/>
      <c r="BE304" s="29"/>
      <c r="BF304" s="29"/>
      <c r="BG304" s="29"/>
      <c r="BH304" s="29"/>
      <c r="BI304" s="29"/>
      <c r="BJ304" s="29"/>
      <c r="BK304" s="29"/>
      <c r="BL304" s="29"/>
      <c r="BM304" s="29"/>
      <c r="BN304" s="29"/>
      <c r="BO304" s="140"/>
      <c r="BP304" s="140"/>
      <c r="BQ304" s="141"/>
      <c r="BR304" s="137"/>
      <c r="BS304" s="29"/>
      <c r="BT304" s="29"/>
      <c r="BU304" s="29"/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140"/>
      <c r="CG304" s="140"/>
      <c r="CH304" s="141"/>
      <c r="CI304" s="137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140"/>
      <c r="CX304" s="140"/>
      <c r="CY304" s="141"/>
      <c r="CZ304" s="137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  <c r="DL304" s="29"/>
      <c r="DM304" s="29"/>
      <c r="DN304" s="140"/>
      <c r="DO304" s="140"/>
      <c r="DP304" s="141"/>
      <c r="DQ304" s="137"/>
      <c r="DR304" s="29"/>
      <c r="DS304" s="29"/>
      <c r="DT304" s="29"/>
      <c r="DU304" s="29"/>
      <c r="DV304" s="29"/>
      <c r="DW304" s="29"/>
      <c r="DX304" s="29"/>
      <c r="DY304" s="29"/>
      <c r="DZ304" s="29"/>
      <c r="EA304" s="29"/>
      <c r="EB304" s="29"/>
      <c r="EC304" s="29"/>
      <c r="ED304" s="29"/>
      <c r="EE304" s="140"/>
      <c r="EF304" s="140"/>
      <c r="EG304" s="141"/>
      <c r="EH304" s="137"/>
      <c r="EI304" s="29"/>
      <c r="EJ304" s="29"/>
      <c r="EK304" s="29"/>
      <c r="EL304" s="29"/>
      <c r="EM304" s="29"/>
      <c r="EN304" s="29"/>
      <c r="EO304" s="29"/>
      <c r="EP304" s="29"/>
      <c r="EQ304" s="29"/>
      <c r="ER304" s="29"/>
      <c r="ES304" s="29"/>
      <c r="ET304" s="29"/>
      <c r="EU304" s="29"/>
      <c r="EV304" s="140"/>
      <c r="EW304" s="140"/>
      <c r="EX304" s="144"/>
      <c r="EY304" s="137"/>
      <c r="EZ304" s="29"/>
      <c r="FA304" s="29"/>
      <c r="FB304" s="29"/>
      <c r="FC304" s="29"/>
      <c r="FD304" s="29"/>
      <c r="FE304" s="29"/>
      <c r="FF304" s="29"/>
      <c r="FG304" s="29"/>
      <c r="FH304" s="29"/>
      <c r="FI304" s="29"/>
      <c r="FJ304" s="29"/>
      <c r="FK304" s="29"/>
      <c r="FL304" s="29"/>
      <c r="FM304" s="140"/>
      <c r="FN304" s="140"/>
      <c r="FO304" s="141"/>
    </row>
    <row r="305" spans="1:171" x14ac:dyDescent="0.3">
      <c r="A305" s="137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140"/>
      <c r="P305" s="140"/>
      <c r="Q305" s="140"/>
      <c r="R305" s="141"/>
      <c r="S305" s="137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140"/>
      <c r="AH305" s="140"/>
      <c r="AI305" s="141"/>
      <c r="AJ305" s="137"/>
      <c r="AK305" s="29"/>
      <c r="AL305" s="29"/>
      <c r="AM305" s="29"/>
      <c r="AN305" s="29"/>
      <c r="AO305" s="29"/>
      <c r="AP305" s="29"/>
      <c r="AQ305" s="29"/>
      <c r="AR305" s="29"/>
      <c r="AS305" s="29"/>
      <c r="AT305" s="29"/>
      <c r="AU305" s="29"/>
      <c r="AV305" s="29"/>
      <c r="AW305" s="29"/>
      <c r="AX305" s="140"/>
      <c r="AY305" s="140"/>
      <c r="AZ305" s="141"/>
      <c r="BA305" s="137"/>
      <c r="BB305" s="29"/>
      <c r="BC305" s="29"/>
      <c r="BD305" s="29"/>
      <c r="BE305" s="29"/>
      <c r="BF305" s="29"/>
      <c r="BG305" s="29"/>
      <c r="BH305" s="29"/>
      <c r="BI305" s="29"/>
      <c r="BJ305" s="29"/>
      <c r="BK305" s="29"/>
      <c r="BL305" s="29"/>
      <c r="BM305" s="29"/>
      <c r="BN305" s="29"/>
      <c r="BO305" s="140"/>
      <c r="BP305" s="140"/>
      <c r="BQ305" s="141"/>
      <c r="BR305" s="137"/>
      <c r="BS305" s="29"/>
      <c r="BT305" s="29"/>
      <c r="BU305" s="29"/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140"/>
      <c r="CG305" s="140"/>
      <c r="CH305" s="141"/>
      <c r="CI305" s="137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140"/>
      <c r="CX305" s="140"/>
      <c r="CY305" s="141"/>
      <c r="CZ305" s="137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  <c r="DL305" s="29"/>
      <c r="DM305" s="29"/>
      <c r="DN305" s="140"/>
      <c r="DO305" s="140"/>
      <c r="DP305" s="141"/>
      <c r="DQ305" s="137"/>
      <c r="DR305" s="29"/>
      <c r="DS305" s="29"/>
      <c r="DT305" s="29"/>
      <c r="DU305" s="29"/>
      <c r="DV305" s="29"/>
      <c r="DW305" s="29"/>
      <c r="DX305" s="29"/>
      <c r="DY305" s="29"/>
      <c r="DZ305" s="29"/>
      <c r="EA305" s="29"/>
      <c r="EB305" s="29"/>
      <c r="EC305" s="29"/>
      <c r="ED305" s="29"/>
      <c r="EE305" s="140"/>
      <c r="EF305" s="140"/>
      <c r="EG305" s="141"/>
      <c r="EH305" s="137"/>
      <c r="EI305" s="29"/>
      <c r="EJ305" s="29"/>
      <c r="EK305" s="29"/>
      <c r="EL305" s="29"/>
      <c r="EM305" s="29"/>
      <c r="EN305" s="29"/>
      <c r="EO305" s="29"/>
      <c r="EP305" s="29"/>
      <c r="EQ305" s="29"/>
      <c r="ER305" s="29"/>
      <c r="ES305" s="29"/>
      <c r="ET305" s="29"/>
      <c r="EU305" s="29"/>
      <c r="EV305" s="140"/>
      <c r="EW305" s="140"/>
      <c r="EX305" s="144"/>
      <c r="EY305" s="137"/>
      <c r="EZ305" s="29"/>
      <c r="FA305" s="29"/>
      <c r="FB305" s="29"/>
      <c r="FC305" s="29"/>
      <c r="FD305" s="29"/>
      <c r="FE305" s="29"/>
      <c r="FF305" s="29"/>
      <c r="FG305" s="29"/>
      <c r="FH305" s="29"/>
      <c r="FI305" s="29"/>
      <c r="FJ305" s="29"/>
      <c r="FK305" s="29"/>
      <c r="FL305" s="29"/>
      <c r="FM305" s="140"/>
      <c r="FN305" s="140"/>
      <c r="FO305" s="141"/>
    </row>
    <row r="306" spans="1:171" x14ac:dyDescent="0.3">
      <c r="A306" s="137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140"/>
      <c r="P306" s="140"/>
      <c r="Q306" s="140"/>
      <c r="R306" s="141"/>
      <c r="S306" s="137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140"/>
      <c r="AH306" s="140"/>
      <c r="AI306" s="141"/>
      <c r="AJ306" s="137"/>
      <c r="AK306" s="29"/>
      <c r="AL306" s="29"/>
      <c r="AM306" s="29"/>
      <c r="AN306" s="29"/>
      <c r="AO306" s="29"/>
      <c r="AP306" s="29"/>
      <c r="AQ306" s="29"/>
      <c r="AR306" s="29"/>
      <c r="AS306" s="29"/>
      <c r="AT306" s="29"/>
      <c r="AU306" s="29"/>
      <c r="AV306" s="29"/>
      <c r="AW306" s="29"/>
      <c r="AX306" s="140"/>
      <c r="AY306" s="140"/>
      <c r="AZ306" s="141"/>
      <c r="BA306" s="137"/>
      <c r="BB306" s="29"/>
      <c r="BC306" s="29"/>
      <c r="BD306" s="29"/>
      <c r="BE306" s="29"/>
      <c r="BF306" s="29"/>
      <c r="BG306" s="29"/>
      <c r="BH306" s="29"/>
      <c r="BI306" s="29"/>
      <c r="BJ306" s="29"/>
      <c r="BK306" s="29"/>
      <c r="BL306" s="29"/>
      <c r="BM306" s="29"/>
      <c r="BN306" s="29"/>
      <c r="BO306" s="140"/>
      <c r="BP306" s="140"/>
      <c r="BQ306" s="141"/>
      <c r="BR306" s="137"/>
      <c r="BS306" s="29"/>
      <c r="BT306" s="29"/>
      <c r="BU306" s="29"/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140"/>
      <c r="CG306" s="140"/>
      <c r="CH306" s="141"/>
      <c r="CI306" s="137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140"/>
      <c r="CX306" s="140"/>
      <c r="CY306" s="141"/>
      <c r="CZ306" s="137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  <c r="DL306" s="29"/>
      <c r="DM306" s="29"/>
      <c r="DN306" s="140"/>
      <c r="DO306" s="140"/>
      <c r="DP306" s="141"/>
      <c r="DQ306" s="137"/>
      <c r="DR306" s="29"/>
      <c r="DS306" s="29"/>
      <c r="DT306" s="29"/>
      <c r="DU306" s="29"/>
      <c r="DV306" s="29"/>
      <c r="DW306" s="29"/>
      <c r="DX306" s="29"/>
      <c r="DY306" s="29"/>
      <c r="DZ306" s="29"/>
      <c r="EA306" s="29"/>
      <c r="EB306" s="29"/>
      <c r="EC306" s="29"/>
      <c r="ED306" s="29"/>
      <c r="EE306" s="140"/>
      <c r="EF306" s="140"/>
      <c r="EG306" s="141"/>
      <c r="EH306" s="137"/>
      <c r="EI306" s="29"/>
      <c r="EJ306" s="29"/>
      <c r="EK306" s="29"/>
      <c r="EL306" s="29"/>
      <c r="EM306" s="29"/>
      <c r="EN306" s="29"/>
      <c r="EO306" s="29"/>
      <c r="EP306" s="29"/>
      <c r="EQ306" s="29"/>
      <c r="ER306" s="29"/>
      <c r="ES306" s="29"/>
      <c r="ET306" s="29"/>
      <c r="EU306" s="29"/>
      <c r="EV306" s="140"/>
      <c r="EW306" s="140"/>
      <c r="EX306" s="144"/>
      <c r="EY306" s="137"/>
      <c r="EZ306" s="29"/>
      <c r="FA306" s="29"/>
      <c r="FB306" s="29"/>
      <c r="FC306" s="29"/>
      <c r="FD306" s="29"/>
      <c r="FE306" s="29"/>
      <c r="FF306" s="29"/>
      <c r="FG306" s="29"/>
      <c r="FH306" s="29"/>
      <c r="FI306" s="29"/>
      <c r="FJ306" s="29"/>
      <c r="FK306" s="29"/>
      <c r="FL306" s="29"/>
      <c r="FM306" s="140"/>
      <c r="FN306" s="140"/>
      <c r="FO306" s="141"/>
    </row>
    <row r="307" spans="1:171" x14ac:dyDescent="0.3">
      <c r="A307" s="137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140"/>
      <c r="P307" s="140"/>
      <c r="Q307" s="140"/>
      <c r="R307" s="141"/>
      <c r="S307" s="137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140"/>
      <c r="AH307" s="140"/>
      <c r="AI307" s="141"/>
      <c r="AJ307" s="137"/>
      <c r="AK307" s="29"/>
      <c r="AL307" s="29"/>
      <c r="AM307" s="29"/>
      <c r="AN307" s="29"/>
      <c r="AO307" s="29"/>
      <c r="AP307" s="29"/>
      <c r="AQ307" s="29"/>
      <c r="AR307" s="29"/>
      <c r="AS307" s="29"/>
      <c r="AT307" s="29"/>
      <c r="AU307" s="29"/>
      <c r="AV307" s="29"/>
      <c r="AW307" s="29"/>
      <c r="AX307" s="140"/>
      <c r="AY307" s="140"/>
      <c r="AZ307" s="141"/>
      <c r="BA307" s="137"/>
      <c r="BB307" s="29"/>
      <c r="BC307" s="29"/>
      <c r="BD307" s="29"/>
      <c r="BE307" s="29"/>
      <c r="BF307" s="29"/>
      <c r="BG307" s="29"/>
      <c r="BH307" s="29"/>
      <c r="BI307" s="29"/>
      <c r="BJ307" s="29"/>
      <c r="BK307" s="29"/>
      <c r="BL307" s="29"/>
      <c r="BM307" s="29"/>
      <c r="BN307" s="29"/>
      <c r="BO307" s="140"/>
      <c r="BP307" s="140"/>
      <c r="BQ307" s="141"/>
      <c r="BR307" s="137"/>
      <c r="BS307" s="29"/>
      <c r="BT307" s="29"/>
      <c r="BU307" s="29"/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140"/>
      <c r="CG307" s="140"/>
      <c r="CH307" s="141"/>
      <c r="CI307" s="137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140"/>
      <c r="CX307" s="140"/>
      <c r="CY307" s="141"/>
      <c r="CZ307" s="137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  <c r="DL307" s="29"/>
      <c r="DM307" s="29"/>
      <c r="DN307" s="140"/>
      <c r="DO307" s="140"/>
      <c r="DP307" s="141"/>
      <c r="DQ307" s="137"/>
      <c r="DR307" s="29"/>
      <c r="DS307" s="29"/>
      <c r="DT307" s="29"/>
      <c r="DU307" s="29"/>
      <c r="DV307" s="29"/>
      <c r="DW307" s="29"/>
      <c r="DX307" s="29"/>
      <c r="DY307" s="29"/>
      <c r="DZ307" s="29"/>
      <c r="EA307" s="29"/>
      <c r="EB307" s="29"/>
      <c r="EC307" s="29"/>
      <c r="ED307" s="29"/>
      <c r="EE307" s="140"/>
      <c r="EF307" s="140"/>
      <c r="EG307" s="141"/>
      <c r="EH307" s="137"/>
      <c r="EI307" s="29"/>
      <c r="EJ307" s="29"/>
      <c r="EK307" s="29"/>
      <c r="EL307" s="29"/>
      <c r="EM307" s="29"/>
      <c r="EN307" s="29"/>
      <c r="EO307" s="29"/>
      <c r="EP307" s="29"/>
      <c r="EQ307" s="29"/>
      <c r="ER307" s="29"/>
      <c r="ES307" s="29"/>
      <c r="ET307" s="29"/>
      <c r="EU307" s="29"/>
      <c r="EV307" s="140"/>
      <c r="EW307" s="140"/>
      <c r="EX307" s="144"/>
      <c r="EY307" s="137"/>
      <c r="EZ307" s="29"/>
      <c r="FA307" s="29"/>
      <c r="FB307" s="29"/>
      <c r="FC307" s="29"/>
      <c r="FD307" s="29"/>
      <c r="FE307" s="29"/>
      <c r="FF307" s="29"/>
      <c r="FG307" s="29"/>
      <c r="FH307" s="29"/>
      <c r="FI307" s="29"/>
      <c r="FJ307" s="29"/>
      <c r="FK307" s="29"/>
      <c r="FL307" s="29"/>
      <c r="FM307" s="140"/>
      <c r="FN307" s="140"/>
      <c r="FO307" s="141"/>
    </row>
    <row r="308" spans="1:171" x14ac:dyDescent="0.3">
      <c r="A308" s="137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140"/>
      <c r="P308" s="140"/>
      <c r="Q308" s="140"/>
      <c r="R308" s="141"/>
      <c r="S308" s="137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140"/>
      <c r="AH308" s="140"/>
      <c r="AI308" s="141"/>
      <c r="AJ308" s="137"/>
      <c r="AK308" s="29"/>
      <c r="AL308" s="29"/>
      <c r="AM308" s="29"/>
      <c r="AN308" s="29"/>
      <c r="AO308" s="29"/>
      <c r="AP308" s="29"/>
      <c r="AQ308" s="29"/>
      <c r="AR308" s="29"/>
      <c r="AS308" s="29"/>
      <c r="AT308" s="29"/>
      <c r="AU308" s="29"/>
      <c r="AV308" s="29"/>
      <c r="AW308" s="29"/>
      <c r="AX308" s="140"/>
      <c r="AY308" s="140"/>
      <c r="AZ308" s="141"/>
      <c r="BA308" s="137"/>
      <c r="BB308" s="29"/>
      <c r="BC308" s="29"/>
      <c r="BD308" s="29"/>
      <c r="BE308" s="29"/>
      <c r="BF308" s="29"/>
      <c r="BG308" s="29"/>
      <c r="BH308" s="29"/>
      <c r="BI308" s="29"/>
      <c r="BJ308" s="29"/>
      <c r="BK308" s="29"/>
      <c r="BL308" s="29"/>
      <c r="BM308" s="29"/>
      <c r="BN308" s="29"/>
      <c r="BO308" s="140"/>
      <c r="BP308" s="140"/>
      <c r="BQ308" s="141"/>
      <c r="BR308" s="137"/>
      <c r="BS308" s="29"/>
      <c r="BT308" s="29"/>
      <c r="BU308" s="29"/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140"/>
      <c r="CG308" s="140"/>
      <c r="CH308" s="141"/>
      <c r="CI308" s="137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140"/>
      <c r="CX308" s="140"/>
      <c r="CY308" s="141"/>
      <c r="CZ308" s="137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  <c r="DL308" s="29"/>
      <c r="DM308" s="29"/>
      <c r="DN308" s="140"/>
      <c r="DO308" s="140"/>
      <c r="DP308" s="141"/>
      <c r="DQ308" s="137"/>
      <c r="DR308" s="29"/>
      <c r="DS308" s="29"/>
      <c r="DT308" s="29"/>
      <c r="DU308" s="29"/>
      <c r="DV308" s="29"/>
      <c r="DW308" s="29"/>
      <c r="DX308" s="29"/>
      <c r="DY308" s="29"/>
      <c r="DZ308" s="29"/>
      <c r="EA308" s="29"/>
      <c r="EB308" s="29"/>
      <c r="EC308" s="29"/>
      <c r="ED308" s="29"/>
      <c r="EE308" s="140"/>
      <c r="EF308" s="140"/>
      <c r="EG308" s="141"/>
      <c r="EH308" s="137"/>
      <c r="EI308" s="29"/>
      <c r="EJ308" s="29"/>
      <c r="EK308" s="29"/>
      <c r="EL308" s="29"/>
      <c r="EM308" s="29"/>
      <c r="EN308" s="29"/>
      <c r="EO308" s="29"/>
      <c r="EP308" s="29"/>
      <c r="EQ308" s="29"/>
      <c r="ER308" s="29"/>
      <c r="ES308" s="29"/>
      <c r="ET308" s="29"/>
      <c r="EU308" s="29"/>
      <c r="EV308" s="140"/>
      <c r="EW308" s="140"/>
      <c r="EX308" s="144"/>
      <c r="EY308" s="137"/>
      <c r="EZ308" s="29"/>
      <c r="FA308" s="29"/>
      <c r="FB308" s="29"/>
      <c r="FC308" s="29"/>
      <c r="FD308" s="29"/>
      <c r="FE308" s="29"/>
      <c r="FF308" s="29"/>
      <c r="FG308" s="29"/>
      <c r="FH308" s="29"/>
      <c r="FI308" s="29"/>
      <c r="FJ308" s="29"/>
      <c r="FK308" s="29"/>
      <c r="FL308" s="29"/>
      <c r="FM308" s="140"/>
      <c r="FN308" s="140"/>
      <c r="FO308" s="141"/>
    </row>
    <row r="309" spans="1:171" x14ac:dyDescent="0.3">
      <c r="A309" s="137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140"/>
      <c r="P309" s="140"/>
      <c r="Q309" s="140"/>
      <c r="R309" s="141"/>
      <c r="S309" s="137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140"/>
      <c r="AH309" s="140"/>
      <c r="AI309" s="141"/>
      <c r="AJ309" s="137"/>
      <c r="AK309" s="29"/>
      <c r="AL309" s="29"/>
      <c r="AM309" s="29"/>
      <c r="AN309" s="29"/>
      <c r="AO309" s="29"/>
      <c r="AP309" s="29"/>
      <c r="AQ309" s="29"/>
      <c r="AR309" s="29"/>
      <c r="AS309" s="29"/>
      <c r="AT309" s="29"/>
      <c r="AU309" s="29"/>
      <c r="AV309" s="29"/>
      <c r="AW309" s="29"/>
      <c r="AX309" s="140"/>
      <c r="AY309" s="140"/>
      <c r="AZ309" s="141"/>
      <c r="BA309" s="137"/>
      <c r="BB309" s="29"/>
      <c r="BC309" s="29"/>
      <c r="BD309" s="29"/>
      <c r="BE309" s="29"/>
      <c r="BF309" s="29"/>
      <c r="BG309" s="29"/>
      <c r="BH309" s="29"/>
      <c r="BI309" s="29"/>
      <c r="BJ309" s="29"/>
      <c r="BK309" s="29"/>
      <c r="BL309" s="29"/>
      <c r="BM309" s="29"/>
      <c r="BN309" s="29"/>
      <c r="BO309" s="140"/>
      <c r="BP309" s="140"/>
      <c r="BQ309" s="141"/>
      <c r="BR309" s="137"/>
      <c r="BS309" s="29"/>
      <c r="BT309" s="29"/>
      <c r="BU309" s="29"/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140"/>
      <c r="CG309" s="140"/>
      <c r="CH309" s="141"/>
      <c r="CI309" s="137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140"/>
      <c r="CX309" s="140"/>
      <c r="CY309" s="141"/>
      <c r="CZ309" s="137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  <c r="DL309" s="29"/>
      <c r="DM309" s="29"/>
      <c r="DN309" s="140"/>
      <c r="DO309" s="140"/>
      <c r="DP309" s="141"/>
      <c r="DQ309" s="137"/>
      <c r="DR309" s="29"/>
      <c r="DS309" s="29"/>
      <c r="DT309" s="29"/>
      <c r="DU309" s="29"/>
      <c r="DV309" s="29"/>
      <c r="DW309" s="29"/>
      <c r="DX309" s="29"/>
      <c r="DY309" s="29"/>
      <c r="DZ309" s="29"/>
      <c r="EA309" s="29"/>
      <c r="EB309" s="29"/>
      <c r="EC309" s="29"/>
      <c r="ED309" s="29"/>
      <c r="EE309" s="140"/>
      <c r="EF309" s="140"/>
      <c r="EG309" s="141"/>
      <c r="EH309" s="137"/>
      <c r="EI309" s="29"/>
      <c r="EJ309" s="29"/>
      <c r="EK309" s="29"/>
      <c r="EL309" s="29"/>
      <c r="EM309" s="29"/>
      <c r="EN309" s="29"/>
      <c r="EO309" s="29"/>
      <c r="EP309" s="29"/>
      <c r="EQ309" s="29"/>
      <c r="ER309" s="29"/>
      <c r="ES309" s="29"/>
      <c r="ET309" s="29"/>
      <c r="EU309" s="29"/>
      <c r="EV309" s="140"/>
      <c r="EW309" s="140"/>
      <c r="EX309" s="144"/>
      <c r="EY309" s="137"/>
      <c r="EZ309" s="29"/>
      <c r="FA309" s="29"/>
      <c r="FB309" s="29"/>
      <c r="FC309" s="29"/>
      <c r="FD309" s="29"/>
      <c r="FE309" s="29"/>
      <c r="FF309" s="29"/>
      <c r="FG309" s="29"/>
      <c r="FH309" s="29"/>
      <c r="FI309" s="29"/>
      <c r="FJ309" s="29"/>
      <c r="FK309" s="29"/>
      <c r="FL309" s="29"/>
      <c r="FM309" s="140"/>
      <c r="FN309" s="140"/>
      <c r="FO309" s="141"/>
    </row>
    <row r="310" spans="1:171" x14ac:dyDescent="0.3">
      <c r="A310" s="137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140"/>
      <c r="P310" s="140"/>
      <c r="Q310" s="140"/>
      <c r="R310" s="141"/>
      <c r="S310" s="137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140"/>
      <c r="AH310" s="140"/>
      <c r="AI310" s="141"/>
      <c r="AJ310" s="137"/>
      <c r="AK310" s="29"/>
      <c r="AL310" s="29"/>
      <c r="AM310" s="29"/>
      <c r="AN310" s="29"/>
      <c r="AO310" s="29"/>
      <c r="AP310" s="29"/>
      <c r="AQ310" s="29"/>
      <c r="AR310" s="29"/>
      <c r="AS310" s="29"/>
      <c r="AT310" s="29"/>
      <c r="AU310" s="29"/>
      <c r="AV310" s="29"/>
      <c r="AW310" s="29"/>
      <c r="AX310" s="140"/>
      <c r="AY310" s="140"/>
      <c r="AZ310" s="141"/>
      <c r="BA310" s="137"/>
      <c r="BB310" s="29"/>
      <c r="BC310" s="29"/>
      <c r="BD310" s="29"/>
      <c r="BE310" s="29"/>
      <c r="BF310" s="29"/>
      <c r="BG310" s="29"/>
      <c r="BH310" s="29"/>
      <c r="BI310" s="29"/>
      <c r="BJ310" s="29"/>
      <c r="BK310" s="29"/>
      <c r="BL310" s="29"/>
      <c r="BM310" s="29"/>
      <c r="BN310" s="29"/>
      <c r="BO310" s="140"/>
      <c r="BP310" s="140"/>
      <c r="BQ310" s="141"/>
      <c r="BR310" s="137"/>
      <c r="BS310" s="29"/>
      <c r="BT310" s="29"/>
      <c r="BU310" s="29"/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140"/>
      <c r="CG310" s="140"/>
      <c r="CH310" s="141"/>
      <c r="CI310" s="137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140"/>
      <c r="CX310" s="140"/>
      <c r="CY310" s="141"/>
      <c r="CZ310" s="137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  <c r="DL310" s="29"/>
      <c r="DM310" s="29"/>
      <c r="DN310" s="140"/>
      <c r="DO310" s="140"/>
      <c r="DP310" s="141"/>
      <c r="DQ310" s="137"/>
      <c r="DR310" s="29"/>
      <c r="DS310" s="29"/>
      <c r="DT310" s="29"/>
      <c r="DU310" s="29"/>
      <c r="DV310" s="29"/>
      <c r="DW310" s="29"/>
      <c r="DX310" s="29"/>
      <c r="DY310" s="29"/>
      <c r="DZ310" s="29"/>
      <c r="EA310" s="29"/>
      <c r="EB310" s="29"/>
      <c r="EC310" s="29"/>
      <c r="ED310" s="29"/>
      <c r="EE310" s="140"/>
      <c r="EF310" s="140"/>
      <c r="EG310" s="141"/>
      <c r="EH310" s="137"/>
      <c r="EI310" s="29"/>
      <c r="EJ310" s="29"/>
      <c r="EK310" s="29"/>
      <c r="EL310" s="29"/>
      <c r="EM310" s="29"/>
      <c r="EN310" s="29"/>
      <c r="EO310" s="29"/>
      <c r="EP310" s="29"/>
      <c r="EQ310" s="29"/>
      <c r="ER310" s="29"/>
      <c r="ES310" s="29"/>
      <c r="ET310" s="29"/>
      <c r="EU310" s="29"/>
      <c r="EV310" s="140"/>
      <c r="EW310" s="140"/>
      <c r="EX310" s="144"/>
      <c r="EY310" s="137"/>
      <c r="EZ310" s="29"/>
      <c r="FA310" s="29"/>
      <c r="FB310" s="29"/>
      <c r="FC310" s="29"/>
      <c r="FD310" s="29"/>
      <c r="FE310" s="29"/>
      <c r="FF310" s="29"/>
      <c r="FG310" s="29"/>
      <c r="FH310" s="29"/>
      <c r="FI310" s="29"/>
      <c r="FJ310" s="29"/>
      <c r="FK310" s="29"/>
      <c r="FL310" s="29"/>
      <c r="FM310" s="140"/>
      <c r="FN310" s="140"/>
      <c r="FO310" s="141"/>
    </row>
    <row r="311" spans="1:171" x14ac:dyDescent="0.3">
      <c r="A311" s="137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140"/>
      <c r="P311" s="140"/>
      <c r="Q311" s="140"/>
      <c r="R311" s="141"/>
      <c r="S311" s="137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140"/>
      <c r="AH311" s="140"/>
      <c r="AI311" s="141"/>
      <c r="AJ311" s="137"/>
      <c r="AK311" s="29"/>
      <c r="AL311" s="29"/>
      <c r="AM311" s="29"/>
      <c r="AN311" s="29"/>
      <c r="AO311" s="29"/>
      <c r="AP311" s="29"/>
      <c r="AQ311" s="29"/>
      <c r="AR311" s="29"/>
      <c r="AS311" s="29"/>
      <c r="AT311" s="29"/>
      <c r="AU311" s="29"/>
      <c r="AV311" s="29"/>
      <c r="AW311" s="29"/>
      <c r="AX311" s="140"/>
      <c r="AY311" s="140"/>
      <c r="AZ311" s="141"/>
      <c r="BA311" s="137"/>
      <c r="BB311" s="29"/>
      <c r="BC311" s="29"/>
      <c r="BD311" s="29"/>
      <c r="BE311" s="29"/>
      <c r="BF311" s="29"/>
      <c r="BG311" s="29"/>
      <c r="BH311" s="29"/>
      <c r="BI311" s="29"/>
      <c r="BJ311" s="29"/>
      <c r="BK311" s="29"/>
      <c r="BL311" s="29"/>
      <c r="BM311" s="29"/>
      <c r="BN311" s="29"/>
      <c r="BO311" s="140"/>
      <c r="BP311" s="140"/>
      <c r="BQ311" s="141"/>
      <c r="BR311" s="137"/>
      <c r="BS311" s="29"/>
      <c r="BT311" s="29"/>
      <c r="BU311" s="29"/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140"/>
      <c r="CG311" s="140"/>
      <c r="CH311" s="141"/>
      <c r="CI311" s="137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140"/>
      <c r="CX311" s="140"/>
      <c r="CY311" s="141"/>
      <c r="CZ311" s="137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  <c r="DL311" s="29"/>
      <c r="DM311" s="29"/>
      <c r="DN311" s="140"/>
      <c r="DO311" s="140"/>
      <c r="DP311" s="141"/>
      <c r="DQ311" s="137"/>
      <c r="DR311" s="29"/>
      <c r="DS311" s="29"/>
      <c r="DT311" s="29"/>
      <c r="DU311" s="29"/>
      <c r="DV311" s="29"/>
      <c r="DW311" s="29"/>
      <c r="DX311" s="29"/>
      <c r="DY311" s="29"/>
      <c r="DZ311" s="29"/>
      <c r="EA311" s="29"/>
      <c r="EB311" s="29"/>
      <c r="EC311" s="29"/>
      <c r="ED311" s="29"/>
      <c r="EE311" s="140"/>
      <c r="EF311" s="140"/>
      <c r="EG311" s="141"/>
      <c r="EH311" s="137"/>
      <c r="EI311" s="29"/>
      <c r="EJ311" s="29"/>
      <c r="EK311" s="29"/>
      <c r="EL311" s="29"/>
      <c r="EM311" s="29"/>
      <c r="EN311" s="29"/>
      <c r="EO311" s="29"/>
      <c r="EP311" s="29"/>
      <c r="EQ311" s="29"/>
      <c r="ER311" s="29"/>
      <c r="ES311" s="29"/>
      <c r="ET311" s="29"/>
      <c r="EU311" s="29"/>
      <c r="EV311" s="140"/>
      <c r="EW311" s="140"/>
      <c r="EX311" s="144"/>
      <c r="EY311" s="137"/>
      <c r="EZ311" s="29"/>
      <c r="FA311" s="29"/>
      <c r="FB311" s="29"/>
      <c r="FC311" s="29"/>
      <c r="FD311" s="29"/>
      <c r="FE311" s="29"/>
      <c r="FF311" s="29"/>
      <c r="FG311" s="29"/>
      <c r="FH311" s="29"/>
      <c r="FI311" s="29"/>
      <c r="FJ311" s="29"/>
      <c r="FK311" s="29"/>
      <c r="FL311" s="29"/>
      <c r="FM311" s="140"/>
      <c r="FN311" s="140"/>
      <c r="FO311" s="141"/>
    </row>
    <row r="312" spans="1:171" x14ac:dyDescent="0.3">
      <c r="A312" s="137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140"/>
      <c r="P312" s="140"/>
      <c r="Q312" s="140"/>
      <c r="R312" s="141"/>
      <c r="S312" s="137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140"/>
      <c r="AH312" s="140"/>
      <c r="AI312" s="141"/>
      <c r="AJ312" s="137"/>
      <c r="AK312" s="29"/>
      <c r="AL312" s="29"/>
      <c r="AM312" s="29"/>
      <c r="AN312" s="29"/>
      <c r="AO312" s="29"/>
      <c r="AP312" s="29"/>
      <c r="AQ312" s="29"/>
      <c r="AR312" s="29"/>
      <c r="AS312" s="29"/>
      <c r="AT312" s="29"/>
      <c r="AU312" s="29"/>
      <c r="AV312" s="29"/>
      <c r="AW312" s="29"/>
      <c r="AX312" s="140"/>
      <c r="AY312" s="140"/>
      <c r="AZ312" s="141"/>
      <c r="BA312" s="137"/>
      <c r="BB312" s="29"/>
      <c r="BC312" s="29"/>
      <c r="BD312" s="29"/>
      <c r="BE312" s="29"/>
      <c r="BF312" s="29"/>
      <c r="BG312" s="29"/>
      <c r="BH312" s="29"/>
      <c r="BI312" s="29"/>
      <c r="BJ312" s="29"/>
      <c r="BK312" s="29"/>
      <c r="BL312" s="29"/>
      <c r="BM312" s="29"/>
      <c r="BN312" s="29"/>
      <c r="BO312" s="140"/>
      <c r="BP312" s="140"/>
      <c r="BQ312" s="141"/>
      <c r="BR312" s="137"/>
      <c r="BS312" s="29"/>
      <c r="BT312" s="29"/>
      <c r="BU312" s="29"/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140"/>
      <c r="CG312" s="140"/>
      <c r="CH312" s="141"/>
      <c r="CI312" s="137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140"/>
      <c r="CX312" s="140"/>
      <c r="CY312" s="141"/>
      <c r="CZ312" s="137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  <c r="DL312" s="29"/>
      <c r="DM312" s="29"/>
      <c r="DN312" s="140"/>
      <c r="DO312" s="140"/>
      <c r="DP312" s="141"/>
      <c r="DQ312" s="137"/>
      <c r="DR312" s="29"/>
      <c r="DS312" s="29"/>
      <c r="DT312" s="29"/>
      <c r="DU312" s="29"/>
      <c r="DV312" s="29"/>
      <c r="DW312" s="29"/>
      <c r="DX312" s="29"/>
      <c r="DY312" s="29"/>
      <c r="DZ312" s="29"/>
      <c r="EA312" s="29"/>
      <c r="EB312" s="29"/>
      <c r="EC312" s="29"/>
      <c r="ED312" s="29"/>
      <c r="EE312" s="140"/>
      <c r="EF312" s="140"/>
      <c r="EG312" s="141"/>
      <c r="EH312" s="137"/>
      <c r="EI312" s="29"/>
      <c r="EJ312" s="29"/>
      <c r="EK312" s="29"/>
      <c r="EL312" s="29"/>
      <c r="EM312" s="29"/>
      <c r="EN312" s="29"/>
      <c r="EO312" s="29"/>
      <c r="EP312" s="29"/>
      <c r="EQ312" s="29"/>
      <c r="ER312" s="29"/>
      <c r="ES312" s="29"/>
      <c r="ET312" s="29"/>
      <c r="EU312" s="29"/>
      <c r="EV312" s="140"/>
      <c r="EW312" s="140"/>
      <c r="EX312" s="144"/>
      <c r="EY312" s="137"/>
      <c r="EZ312" s="29"/>
      <c r="FA312" s="29"/>
      <c r="FB312" s="29"/>
      <c r="FC312" s="29"/>
      <c r="FD312" s="29"/>
      <c r="FE312" s="29"/>
      <c r="FF312" s="29"/>
      <c r="FG312" s="29"/>
      <c r="FH312" s="29"/>
      <c r="FI312" s="29"/>
      <c r="FJ312" s="29"/>
      <c r="FK312" s="29"/>
      <c r="FL312" s="29"/>
      <c r="FM312" s="140"/>
      <c r="FN312" s="140"/>
      <c r="FO312" s="141"/>
    </row>
    <row r="313" spans="1:171" x14ac:dyDescent="0.3">
      <c r="A313" s="137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140"/>
      <c r="P313" s="140"/>
      <c r="Q313" s="140"/>
      <c r="R313" s="141"/>
      <c r="S313" s="137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140"/>
      <c r="AH313" s="140"/>
      <c r="AI313" s="141"/>
      <c r="AJ313" s="137"/>
      <c r="AK313" s="29"/>
      <c r="AL313" s="29"/>
      <c r="AM313" s="29"/>
      <c r="AN313" s="29"/>
      <c r="AO313" s="29"/>
      <c r="AP313" s="29"/>
      <c r="AQ313" s="29"/>
      <c r="AR313" s="29"/>
      <c r="AS313" s="29"/>
      <c r="AT313" s="29"/>
      <c r="AU313" s="29"/>
      <c r="AV313" s="29"/>
      <c r="AW313" s="29"/>
      <c r="AX313" s="140"/>
      <c r="AY313" s="140"/>
      <c r="AZ313" s="141"/>
      <c r="BA313" s="137"/>
      <c r="BB313" s="29"/>
      <c r="BC313" s="29"/>
      <c r="BD313" s="29"/>
      <c r="BE313" s="29"/>
      <c r="BF313" s="29"/>
      <c r="BG313" s="29"/>
      <c r="BH313" s="29"/>
      <c r="BI313" s="29"/>
      <c r="BJ313" s="29"/>
      <c r="BK313" s="29"/>
      <c r="BL313" s="29"/>
      <c r="BM313" s="29"/>
      <c r="BN313" s="29"/>
      <c r="BO313" s="140"/>
      <c r="BP313" s="140"/>
      <c r="BQ313" s="141"/>
      <c r="BR313" s="137"/>
      <c r="BS313" s="29"/>
      <c r="BT313" s="29"/>
      <c r="BU313" s="29"/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140"/>
      <c r="CG313" s="140"/>
      <c r="CH313" s="141"/>
      <c r="CI313" s="137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140"/>
      <c r="CX313" s="140"/>
      <c r="CY313" s="141"/>
      <c r="CZ313" s="137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  <c r="DL313" s="29"/>
      <c r="DM313" s="29"/>
      <c r="DN313" s="140"/>
      <c r="DO313" s="140"/>
      <c r="DP313" s="141"/>
      <c r="DQ313" s="137"/>
      <c r="DR313" s="29"/>
      <c r="DS313" s="29"/>
      <c r="DT313" s="29"/>
      <c r="DU313" s="29"/>
      <c r="DV313" s="29"/>
      <c r="DW313" s="29"/>
      <c r="DX313" s="29"/>
      <c r="DY313" s="29"/>
      <c r="DZ313" s="29"/>
      <c r="EA313" s="29"/>
      <c r="EB313" s="29"/>
      <c r="EC313" s="29"/>
      <c r="ED313" s="29"/>
      <c r="EE313" s="140"/>
      <c r="EF313" s="140"/>
      <c r="EG313" s="141"/>
      <c r="EH313" s="137"/>
      <c r="EI313" s="29"/>
      <c r="EJ313" s="29"/>
      <c r="EK313" s="29"/>
      <c r="EL313" s="29"/>
      <c r="EM313" s="29"/>
      <c r="EN313" s="29"/>
      <c r="EO313" s="29"/>
      <c r="EP313" s="29"/>
      <c r="EQ313" s="29"/>
      <c r="ER313" s="29"/>
      <c r="ES313" s="29"/>
      <c r="ET313" s="29"/>
      <c r="EU313" s="29"/>
      <c r="EV313" s="140"/>
      <c r="EW313" s="140"/>
      <c r="EX313" s="144"/>
      <c r="EY313" s="137"/>
      <c r="EZ313" s="29"/>
      <c r="FA313" s="29"/>
      <c r="FB313" s="29"/>
      <c r="FC313" s="29"/>
      <c r="FD313" s="29"/>
      <c r="FE313" s="29"/>
      <c r="FF313" s="29"/>
      <c r="FG313" s="29"/>
      <c r="FH313" s="29"/>
      <c r="FI313" s="29"/>
      <c r="FJ313" s="29"/>
      <c r="FK313" s="29"/>
      <c r="FL313" s="29"/>
      <c r="FM313" s="140"/>
      <c r="FN313" s="140"/>
      <c r="FO313" s="141"/>
    </row>
    <row r="314" spans="1:171" x14ac:dyDescent="0.3">
      <c r="A314" s="137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140"/>
      <c r="P314" s="140"/>
      <c r="Q314" s="140"/>
      <c r="R314" s="141"/>
      <c r="S314" s="137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140"/>
      <c r="AH314" s="140"/>
      <c r="AI314" s="141"/>
      <c r="AJ314" s="137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  <c r="AU314" s="29"/>
      <c r="AV314" s="29"/>
      <c r="AW314" s="29"/>
      <c r="AX314" s="140"/>
      <c r="AY314" s="140"/>
      <c r="AZ314" s="141"/>
      <c r="BA314" s="137"/>
      <c r="BB314" s="29"/>
      <c r="BC314" s="29"/>
      <c r="BD314" s="29"/>
      <c r="BE314" s="29"/>
      <c r="BF314" s="29"/>
      <c r="BG314" s="29"/>
      <c r="BH314" s="29"/>
      <c r="BI314" s="29"/>
      <c r="BJ314" s="29"/>
      <c r="BK314" s="29"/>
      <c r="BL314" s="29"/>
      <c r="BM314" s="29"/>
      <c r="BN314" s="29"/>
      <c r="BO314" s="140"/>
      <c r="BP314" s="140"/>
      <c r="BQ314" s="141"/>
      <c r="BR314" s="137"/>
      <c r="BS314" s="29"/>
      <c r="BT314" s="29"/>
      <c r="BU314" s="29"/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140"/>
      <c r="CG314" s="140"/>
      <c r="CH314" s="141"/>
      <c r="CI314" s="137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140"/>
      <c r="CX314" s="140"/>
      <c r="CY314" s="141"/>
      <c r="CZ314" s="137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  <c r="DL314" s="29"/>
      <c r="DM314" s="29"/>
      <c r="DN314" s="140"/>
      <c r="DO314" s="140"/>
      <c r="DP314" s="141"/>
      <c r="DQ314" s="137"/>
      <c r="DR314" s="29"/>
      <c r="DS314" s="29"/>
      <c r="DT314" s="29"/>
      <c r="DU314" s="29"/>
      <c r="DV314" s="29"/>
      <c r="DW314" s="29"/>
      <c r="DX314" s="29"/>
      <c r="DY314" s="29"/>
      <c r="DZ314" s="29"/>
      <c r="EA314" s="29"/>
      <c r="EB314" s="29"/>
      <c r="EC314" s="29"/>
      <c r="ED314" s="29"/>
      <c r="EE314" s="140"/>
      <c r="EF314" s="140"/>
      <c r="EG314" s="141"/>
      <c r="EH314" s="137"/>
      <c r="EI314" s="29"/>
      <c r="EJ314" s="29"/>
      <c r="EK314" s="29"/>
      <c r="EL314" s="29"/>
      <c r="EM314" s="29"/>
      <c r="EN314" s="29"/>
      <c r="EO314" s="29"/>
      <c r="EP314" s="29"/>
      <c r="EQ314" s="29"/>
      <c r="ER314" s="29"/>
      <c r="ES314" s="29"/>
      <c r="ET314" s="29"/>
      <c r="EU314" s="29"/>
      <c r="EV314" s="140"/>
      <c r="EW314" s="140"/>
      <c r="EX314" s="144"/>
      <c r="EY314" s="137"/>
      <c r="EZ314" s="29"/>
      <c r="FA314" s="29"/>
      <c r="FB314" s="29"/>
      <c r="FC314" s="29"/>
      <c r="FD314" s="29"/>
      <c r="FE314" s="29"/>
      <c r="FF314" s="29"/>
      <c r="FG314" s="29"/>
      <c r="FH314" s="29"/>
      <c r="FI314" s="29"/>
      <c r="FJ314" s="29"/>
      <c r="FK314" s="29"/>
      <c r="FL314" s="29"/>
      <c r="FM314" s="140"/>
      <c r="FN314" s="140"/>
      <c r="FO314" s="141"/>
    </row>
    <row r="315" spans="1:171" x14ac:dyDescent="0.3">
      <c r="A315" s="137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140"/>
      <c r="P315" s="140"/>
      <c r="Q315" s="140"/>
      <c r="R315" s="141"/>
      <c r="S315" s="137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140"/>
      <c r="AH315" s="140"/>
      <c r="AI315" s="141"/>
      <c r="AJ315" s="137"/>
      <c r="AK315" s="29"/>
      <c r="AL315" s="29"/>
      <c r="AM315" s="29"/>
      <c r="AN315" s="29"/>
      <c r="AO315" s="29"/>
      <c r="AP315" s="29"/>
      <c r="AQ315" s="29"/>
      <c r="AR315" s="29"/>
      <c r="AS315" s="29"/>
      <c r="AT315" s="29"/>
      <c r="AU315" s="29"/>
      <c r="AV315" s="29"/>
      <c r="AW315" s="29"/>
      <c r="AX315" s="140"/>
      <c r="AY315" s="140"/>
      <c r="AZ315" s="141"/>
      <c r="BA315" s="137"/>
      <c r="BB315" s="29"/>
      <c r="BC315" s="29"/>
      <c r="BD315" s="29"/>
      <c r="BE315" s="29"/>
      <c r="BF315" s="29"/>
      <c r="BG315" s="29"/>
      <c r="BH315" s="29"/>
      <c r="BI315" s="29"/>
      <c r="BJ315" s="29"/>
      <c r="BK315" s="29"/>
      <c r="BL315" s="29"/>
      <c r="BM315" s="29"/>
      <c r="BN315" s="29"/>
      <c r="BO315" s="140"/>
      <c r="BP315" s="140"/>
      <c r="BQ315" s="141"/>
      <c r="BR315" s="137"/>
      <c r="BS315" s="29"/>
      <c r="BT315" s="29"/>
      <c r="BU315" s="29"/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140"/>
      <c r="CG315" s="140"/>
      <c r="CH315" s="141"/>
      <c r="CI315" s="137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140"/>
      <c r="CX315" s="140"/>
      <c r="CY315" s="141"/>
      <c r="CZ315" s="137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  <c r="DL315" s="29"/>
      <c r="DM315" s="29"/>
      <c r="DN315" s="140"/>
      <c r="DO315" s="140"/>
      <c r="DP315" s="141"/>
      <c r="DQ315" s="137"/>
      <c r="DR315" s="29"/>
      <c r="DS315" s="29"/>
      <c r="DT315" s="29"/>
      <c r="DU315" s="29"/>
      <c r="DV315" s="29"/>
      <c r="DW315" s="29"/>
      <c r="DX315" s="29"/>
      <c r="DY315" s="29"/>
      <c r="DZ315" s="29"/>
      <c r="EA315" s="29"/>
      <c r="EB315" s="29"/>
      <c r="EC315" s="29"/>
      <c r="ED315" s="29"/>
      <c r="EE315" s="140"/>
      <c r="EF315" s="140"/>
      <c r="EG315" s="141"/>
      <c r="EH315" s="137"/>
      <c r="EI315" s="29"/>
      <c r="EJ315" s="29"/>
      <c r="EK315" s="29"/>
      <c r="EL315" s="29"/>
      <c r="EM315" s="29"/>
      <c r="EN315" s="29"/>
      <c r="EO315" s="29"/>
      <c r="EP315" s="29"/>
      <c r="EQ315" s="29"/>
      <c r="ER315" s="29"/>
      <c r="ES315" s="29"/>
      <c r="ET315" s="29"/>
      <c r="EU315" s="29"/>
      <c r="EV315" s="140"/>
      <c r="EW315" s="140"/>
      <c r="EX315" s="144"/>
      <c r="EY315" s="137"/>
      <c r="EZ315" s="29"/>
      <c r="FA315" s="29"/>
      <c r="FB315" s="29"/>
      <c r="FC315" s="29"/>
      <c r="FD315" s="29"/>
      <c r="FE315" s="29"/>
      <c r="FF315" s="29"/>
      <c r="FG315" s="29"/>
      <c r="FH315" s="29"/>
      <c r="FI315" s="29"/>
      <c r="FJ315" s="29"/>
      <c r="FK315" s="29"/>
      <c r="FL315" s="29"/>
      <c r="FM315" s="140"/>
      <c r="FN315" s="140"/>
      <c r="FO315" s="141"/>
    </row>
    <row r="316" spans="1:171" x14ac:dyDescent="0.3">
      <c r="A316" s="137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140"/>
      <c r="P316" s="140"/>
      <c r="Q316" s="140"/>
      <c r="R316" s="141"/>
      <c r="S316" s="137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140"/>
      <c r="AH316" s="140"/>
      <c r="AI316" s="141"/>
      <c r="AJ316" s="137"/>
      <c r="AK316" s="29"/>
      <c r="AL316" s="29"/>
      <c r="AM316" s="29"/>
      <c r="AN316" s="29"/>
      <c r="AO316" s="29"/>
      <c r="AP316" s="29"/>
      <c r="AQ316" s="29"/>
      <c r="AR316" s="29"/>
      <c r="AS316" s="29"/>
      <c r="AT316" s="29"/>
      <c r="AU316" s="29"/>
      <c r="AV316" s="29"/>
      <c r="AW316" s="29"/>
      <c r="AX316" s="140"/>
      <c r="AY316" s="140"/>
      <c r="AZ316" s="141"/>
      <c r="BA316" s="137"/>
      <c r="BB316" s="29"/>
      <c r="BC316" s="29"/>
      <c r="BD316" s="29"/>
      <c r="BE316" s="29"/>
      <c r="BF316" s="29"/>
      <c r="BG316" s="29"/>
      <c r="BH316" s="29"/>
      <c r="BI316" s="29"/>
      <c r="BJ316" s="29"/>
      <c r="BK316" s="29"/>
      <c r="BL316" s="29"/>
      <c r="BM316" s="29"/>
      <c r="BN316" s="29"/>
      <c r="BO316" s="140"/>
      <c r="BP316" s="140"/>
      <c r="BQ316" s="141"/>
      <c r="BR316" s="137"/>
      <c r="BS316" s="29"/>
      <c r="BT316" s="29"/>
      <c r="BU316" s="29"/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140"/>
      <c r="CG316" s="140"/>
      <c r="CH316" s="141"/>
      <c r="CI316" s="137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140"/>
      <c r="CX316" s="140"/>
      <c r="CY316" s="141"/>
      <c r="CZ316" s="137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  <c r="DL316" s="29"/>
      <c r="DM316" s="29"/>
      <c r="DN316" s="140"/>
      <c r="DO316" s="140"/>
      <c r="DP316" s="141"/>
      <c r="DQ316" s="137"/>
      <c r="DR316" s="29"/>
      <c r="DS316" s="29"/>
      <c r="DT316" s="29"/>
      <c r="DU316" s="29"/>
      <c r="DV316" s="29"/>
      <c r="DW316" s="29"/>
      <c r="DX316" s="29"/>
      <c r="DY316" s="29"/>
      <c r="DZ316" s="29"/>
      <c r="EA316" s="29"/>
      <c r="EB316" s="29"/>
      <c r="EC316" s="29"/>
      <c r="ED316" s="29"/>
      <c r="EE316" s="140"/>
      <c r="EF316" s="140"/>
      <c r="EG316" s="141"/>
      <c r="EH316" s="137"/>
      <c r="EI316" s="29"/>
      <c r="EJ316" s="29"/>
      <c r="EK316" s="29"/>
      <c r="EL316" s="29"/>
      <c r="EM316" s="29"/>
      <c r="EN316" s="29"/>
      <c r="EO316" s="29"/>
      <c r="EP316" s="29"/>
      <c r="EQ316" s="29"/>
      <c r="ER316" s="29"/>
      <c r="ES316" s="29"/>
      <c r="ET316" s="29"/>
      <c r="EU316" s="29"/>
      <c r="EV316" s="140"/>
      <c r="EW316" s="140"/>
      <c r="EX316" s="144"/>
      <c r="EY316" s="137"/>
      <c r="EZ316" s="29"/>
      <c r="FA316" s="29"/>
      <c r="FB316" s="29"/>
      <c r="FC316" s="29"/>
      <c r="FD316" s="29"/>
      <c r="FE316" s="29"/>
      <c r="FF316" s="29"/>
      <c r="FG316" s="29"/>
      <c r="FH316" s="29"/>
      <c r="FI316" s="29"/>
      <c r="FJ316" s="29"/>
      <c r="FK316" s="29"/>
      <c r="FL316" s="29"/>
      <c r="FM316" s="140"/>
      <c r="FN316" s="140"/>
      <c r="FO316" s="141"/>
    </row>
    <row r="317" spans="1:171" x14ac:dyDescent="0.3">
      <c r="A317" s="137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140"/>
      <c r="P317" s="140"/>
      <c r="Q317" s="140"/>
      <c r="R317" s="141"/>
      <c r="S317" s="137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140"/>
      <c r="AH317" s="140"/>
      <c r="AI317" s="141"/>
      <c r="AJ317" s="137"/>
      <c r="AK317" s="29"/>
      <c r="AL317" s="29"/>
      <c r="AM317" s="29"/>
      <c r="AN317" s="29"/>
      <c r="AO317" s="29"/>
      <c r="AP317" s="29"/>
      <c r="AQ317" s="29"/>
      <c r="AR317" s="29"/>
      <c r="AS317" s="29"/>
      <c r="AT317" s="29"/>
      <c r="AU317" s="29"/>
      <c r="AV317" s="29"/>
      <c r="AW317" s="29"/>
      <c r="AX317" s="140"/>
      <c r="AY317" s="140"/>
      <c r="AZ317" s="141"/>
      <c r="BA317" s="137"/>
      <c r="BB317" s="29"/>
      <c r="BC317" s="29"/>
      <c r="BD317" s="29"/>
      <c r="BE317" s="29"/>
      <c r="BF317" s="29"/>
      <c r="BG317" s="29"/>
      <c r="BH317" s="29"/>
      <c r="BI317" s="29"/>
      <c r="BJ317" s="29"/>
      <c r="BK317" s="29"/>
      <c r="BL317" s="29"/>
      <c r="BM317" s="29"/>
      <c r="BN317" s="29"/>
      <c r="BO317" s="140"/>
      <c r="BP317" s="140"/>
      <c r="BQ317" s="141"/>
      <c r="BR317" s="137"/>
      <c r="BS317" s="29"/>
      <c r="BT317" s="29"/>
      <c r="BU317" s="29"/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140"/>
      <c r="CG317" s="140"/>
      <c r="CH317" s="141"/>
      <c r="CI317" s="137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140"/>
      <c r="CX317" s="140"/>
      <c r="CY317" s="141"/>
      <c r="CZ317" s="137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  <c r="DL317" s="29"/>
      <c r="DM317" s="29"/>
      <c r="DN317" s="140"/>
      <c r="DO317" s="140"/>
      <c r="DP317" s="141"/>
      <c r="DQ317" s="137"/>
      <c r="DR317" s="29"/>
      <c r="DS317" s="29"/>
      <c r="DT317" s="29"/>
      <c r="DU317" s="29"/>
      <c r="DV317" s="29"/>
      <c r="DW317" s="29"/>
      <c r="DX317" s="29"/>
      <c r="DY317" s="29"/>
      <c r="DZ317" s="29"/>
      <c r="EA317" s="29"/>
      <c r="EB317" s="29"/>
      <c r="EC317" s="29"/>
      <c r="ED317" s="29"/>
      <c r="EE317" s="140"/>
      <c r="EF317" s="140"/>
      <c r="EG317" s="141"/>
      <c r="EH317" s="137"/>
      <c r="EI317" s="29"/>
      <c r="EJ317" s="29"/>
      <c r="EK317" s="29"/>
      <c r="EL317" s="29"/>
      <c r="EM317" s="29"/>
      <c r="EN317" s="29"/>
      <c r="EO317" s="29"/>
      <c r="EP317" s="29"/>
      <c r="EQ317" s="29"/>
      <c r="ER317" s="29"/>
      <c r="ES317" s="29"/>
      <c r="ET317" s="29"/>
      <c r="EU317" s="29"/>
      <c r="EV317" s="140"/>
      <c r="EW317" s="140"/>
      <c r="EX317" s="144"/>
      <c r="EY317" s="137"/>
      <c r="EZ317" s="29"/>
      <c r="FA317" s="29"/>
      <c r="FB317" s="29"/>
      <c r="FC317" s="29"/>
      <c r="FD317" s="29"/>
      <c r="FE317" s="29"/>
      <c r="FF317" s="29"/>
      <c r="FG317" s="29"/>
      <c r="FH317" s="29"/>
      <c r="FI317" s="29"/>
      <c r="FJ317" s="29"/>
      <c r="FK317" s="29"/>
      <c r="FL317" s="29"/>
      <c r="FM317" s="140"/>
      <c r="FN317" s="140"/>
      <c r="FO317" s="141"/>
    </row>
    <row r="318" spans="1:171" x14ac:dyDescent="0.3">
      <c r="A318" s="137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140"/>
      <c r="P318" s="140"/>
      <c r="Q318" s="140"/>
      <c r="R318" s="141"/>
      <c r="S318" s="137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140"/>
      <c r="AH318" s="140"/>
      <c r="AI318" s="141"/>
      <c r="AJ318" s="137"/>
      <c r="AK318" s="29"/>
      <c r="AL318" s="29"/>
      <c r="AM318" s="29"/>
      <c r="AN318" s="29"/>
      <c r="AO318" s="29"/>
      <c r="AP318" s="29"/>
      <c r="AQ318" s="29"/>
      <c r="AR318" s="29"/>
      <c r="AS318" s="29"/>
      <c r="AT318" s="29"/>
      <c r="AU318" s="29"/>
      <c r="AV318" s="29"/>
      <c r="AW318" s="29"/>
      <c r="AX318" s="140"/>
      <c r="AY318" s="140"/>
      <c r="AZ318" s="141"/>
      <c r="BA318" s="137"/>
      <c r="BB318" s="29"/>
      <c r="BC318" s="29"/>
      <c r="BD318" s="29"/>
      <c r="BE318" s="29"/>
      <c r="BF318" s="29"/>
      <c r="BG318" s="29"/>
      <c r="BH318" s="29"/>
      <c r="BI318" s="29"/>
      <c r="BJ318" s="29"/>
      <c r="BK318" s="29"/>
      <c r="BL318" s="29"/>
      <c r="BM318" s="29"/>
      <c r="BN318" s="29"/>
      <c r="BO318" s="140"/>
      <c r="BP318" s="140"/>
      <c r="BQ318" s="141"/>
      <c r="BR318" s="137"/>
      <c r="BS318" s="29"/>
      <c r="BT318" s="29"/>
      <c r="BU318" s="29"/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140"/>
      <c r="CG318" s="140"/>
      <c r="CH318" s="141"/>
      <c r="CI318" s="137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140"/>
      <c r="CX318" s="140"/>
      <c r="CY318" s="141"/>
      <c r="CZ318" s="137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  <c r="DL318" s="29"/>
      <c r="DM318" s="29"/>
      <c r="DN318" s="140"/>
      <c r="DO318" s="140"/>
      <c r="DP318" s="141"/>
      <c r="DQ318" s="137"/>
      <c r="DR318" s="29"/>
      <c r="DS318" s="29"/>
      <c r="DT318" s="29"/>
      <c r="DU318" s="29"/>
      <c r="DV318" s="29"/>
      <c r="DW318" s="29"/>
      <c r="DX318" s="29"/>
      <c r="DY318" s="29"/>
      <c r="DZ318" s="29"/>
      <c r="EA318" s="29"/>
      <c r="EB318" s="29"/>
      <c r="EC318" s="29"/>
      <c r="ED318" s="29"/>
      <c r="EE318" s="140"/>
      <c r="EF318" s="140"/>
      <c r="EG318" s="141"/>
      <c r="EH318" s="137"/>
      <c r="EI318" s="29"/>
      <c r="EJ318" s="29"/>
      <c r="EK318" s="29"/>
      <c r="EL318" s="29"/>
      <c r="EM318" s="29"/>
      <c r="EN318" s="29"/>
      <c r="EO318" s="29"/>
      <c r="EP318" s="29"/>
      <c r="EQ318" s="29"/>
      <c r="ER318" s="29"/>
      <c r="ES318" s="29"/>
      <c r="ET318" s="29"/>
      <c r="EU318" s="29"/>
      <c r="EV318" s="140"/>
      <c r="EW318" s="140"/>
      <c r="EX318" s="144"/>
      <c r="EY318" s="137"/>
      <c r="EZ318" s="29"/>
      <c r="FA318" s="29"/>
      <c r="FB318" s="29"/>
      <c r="FC318" s="29"/>
      <c r="FD318" s="29"/>
      <c r="FE318" s="29"/>
      <c r="FF318" s="29"/>
      <c r="FG318" s="29"/>
      <c r="FH318" s="29"/>
      <c r="FI318" s="29"/>
      <c r="FJ318" s="29"/>
      <c r="FK318" s="29"/>
      <c r="FL318" s="29"/>
      <c r="FM318" s="140"/>
      <c r="FN318" s="140"/>
      <c r="FO318" s="141"/>
    </row>
    <row r="319" spans="1:171" x14ac:dyDescent="0.3">
      <c r="A319" s="137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140"/>
      <c r="P319" s="140"/>
      <c r="Q319" s="140"/>
      <c r="R319" s="141"/>
      <c r="S319" s="137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140"/>
      <c r="AH319" s="140"/>
      <c r="AI319" s="141"/>
      <c r="AJ319" s="137"/>
      <c r="AK319" s="29"/>
      <c r="AL319" s="29"/>
      <c r="AM319" s="29"/>
      <c r="AN319" s="29"/>
      <c r="AO319" s="29"/>
      <c r="AP319" s="29"/>
      <c r="AQ319" s="29"/>
      <c r="AR319" s="29"/>
      <c r="AS319" s="29"/>
      <c r="AT319" s="29"/>
      <c r="AU319" s="29"/>
      <c r="AV319" s="29"/>
      <c r="AW319" s="29"/>
      <c r="AX319" s="140"/>
      <c r="AY319" s="140"/>
      <c r="AZ319" s="141"/>
      <c r="BA319" s="137"/>
      <c r="BB319" s="29"/>
      <c r="BC319" s="29"/>
      <c r="BD319" s="29"/>
      <c r="BE319" s="29"/>
      <c r="BF319" s="29"/>
      <c r="BG319" s="29"/>
      <c r="BH319" s="29"/>
      <c r="BI319" s="29"/>
      <c r="BJ319" s="29"/>
      <c r="BK319" s="29"/>
      <c r="BL319" s="29"/>
      <c r="BM319" s="29"/>
      <c r="BN319" s="29"/>
      <c r="BO319" s="140"/>
      <c r="BP319" s="140"/>
      <c r="BQ319" s="141"/>
      <c r="BR319" s="137"/>
      <c r="BS319" s="29"/>
      <c r="BT319" s="29"/>
      <c r="BU319" s="29"/>
      <c r="BV319" s="29"/>
      <c r="BW319" s="29"/>
      <c r="BX319" s="29"/>
      <c r="BY319" s="29"/>
      <c r="BZ319" s="29"/>
      <c r="CA319" s="29"/>
      <c r="CB319" s="29"/>
      <c r="CC319" s="29"/>
      <c r="CD319" s="29"/>
      <c r="CE319" s="29"/>
      <c r="CF319" s="140"/>
      <c r="CG319" s="140"/>
      <c r="CH319" s="141"/>
      <c r="CI319" s="137"/>
      <c r="CJ319" s="29"/>
      <c r="CK319" s="29"/>
      <c r="CL319" s="29"/>
      <c r="CM319" s="29"/>
      <c r="CN319" s="29"/>
      <c r="CO319" s="29"/>
      <c r="CP319" s="29"/>
      <c r="CQ319" s="29"/>
      <c r="CR319" s="29"/>
      <c r="CS319" s="29"/>
      <c r="CT319" s="29"/>
      <c r="CU319" s="29"/>
      <c r="CV319" s="29"/>
      <c r="CW319" s="140"/>
      <c r="CX319" s="140"/>
      <c r="CY319" s="141"/>
      <c r="CZ319" s="137"/>
      <c r="DA319" s="29"/>
      <c r="DB319" s="29"/>
      <c r="DC319" s="29"/>
      <c r="DD319" s="29"/>
      <c r="DE319" s="29"/>
      <c r="DF319" s="29"/>
      <c r="DG319" s="29"/>
      <c r="DH319" s="29"/>
      <c r="DI319" s="29"/>
      <c r="DJ319" s="29"/>
      <c r="DK319" s="29"/>
      <c r="DL319" s="29"/>
      <c r="DM319" s="29"/>
      <c r="DN319" s="140"/>
      <c r="DO319" s="140"/>
      <c r="DP319" s="141"/>
      <c r="DQ319" s="137"/>
      <c r="DR319" s="29"/>
      <c r="DS319" s="29"/>
      <c r="DT319" s="29"/>
      <c r="DU319" s="29"/>
      <c r="DV319" s="29"/>
      <c r="DW319" s="29"/>
      <c r="DX319" s="29"/>
      <c r="DY319" s="29"/>
      <c r="DZ319" s="29"/>
      <c r="EA319" s="29"/>
      <c r="EB319" s="29"/>
      <c r="EC319" s="29"/>
      <c r="ED319" s="29"/>
      <c r="EE319" s="140"/>
      <c r="EF319" s="140"/>
      <c r="EG319" s="141"/>
      <c r="EH319" s="137"/>
      <c r="EI319" s="29"/>
      <c r="EJ319" s="29"/>
      <c r="EK319" s="29"/>
      <c r="EL319" s="29"/>
      <c r="EM319" s="29"/>
      <c r="EN319" s="29"/>
      <c r="EO319" s="29"/>
      <c r="EP319" s="29"/>
      <c r="EQ319" s="29"/>
      <c r="ER319" s="29"/>
      <c r="ES319" s="29"/>
      <c r="ET319" s="29"/>
      <c r="EU319" s="29"/>
      <c r="EV319" s="140"/>
      <c r="EW319" s="140"/>
      <c r="EX319" s="144"/>
      <c r="EY319" s="137"/>
      <c r="EZ319" s="29"/>
      <c r="FA319" s="29"/>
      <c r="FB319" s="29"/>
      <c r="FC319" s="29"/>
      <c r="FD319" s="29"/>
      <c r="FE319" s="29"/>
      <c r="FF319" s="29"/>
      <c r="FG319" s="29"/>
      <c r="FH319" s="29"/>
      <c r="FI319" s="29"/>
      <c r="FJ319" s="29"/>
      <c r="FK319" s="29"/>
      <c r="FL319" s="29"/>
      <c r="FM319" s="140"/>
      <c r="FN319" s="140"/>
      <c r="FO319" s="141"/>
    </row>
    <row r="320" spans="1:171" x14ac:dyDescent="0.3">
      <c r="A320" s="137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140"/>
      <c r="P320" s="140"/>
      <c r="Q320" s="140"/>
      <c r="R320" s="141"/>
      <c r="S320" s="137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140"/>
      <c r="AH320" s="140"/>
      <c r="AI320" s="141"/>
      <c r="AJ320" s="137"/>
      <c r="AK320" s="29"/>
      <c r="AL320" s="29"/>
      <c r="AM320" s="29"/>
      <c r="AN320" s="29"/>
      <c r="AO320" s="29"/>
      <c r="AP320" s="29"/>
      <c r="AQ320" s="29"/>
      <c r="AR320" s="29"/>
      <c r="AS320" s="29"/>
      <c r="AT320" s="29"/>
      <c r="AU320" s="29"/>
      <c r="AV320" s="29"/>
      <c r="AW320" s="29"/>
      <c r="AX320" s="140"/>
      <c r="AY320" s="140"/>
      <c r="AZ320" s="141"/>
      <c r="BA320" s="137"/>
      <c r="BB320" s="29"/>
      <c r="BC320" s="29"/>
      <c r="BD320" s="29"/>
      <c r="BE320" s="29"/>
      <c r="BF320" s="29"/>
      <c r="BG320" s="29"/>
      <c r="BH320" s="29"/>
      <c r="BI320" s="29"/>
      <c r="BJ320" s="29"/>
      <c r="BK320" s="29"/>
      <c r="BL320" s="29"/>
      <c r="BM320" s="29"/>
      <c r="BN320" s="29"/>
      <c r="BO320" s="140"/>
      <c r="BP320" s="140"/>
      <c r="BQ320" s="141"/>
      <c r="BR320" s="137"/>
      <c r="BS320" s="29"/>
      <c r="BT320" s="29"/>
      <c r="BU320" s="29"/>
      <c r="BV320" s="29"/>
      <c r="BW320" s="29"/>
      <c r="BX320" s="29"/>
      <c r="BY320" s="29"/>
      <c r="BZ320" s="29"/>
      <c r="CA320" s="29"/>
      <c r="CB320" s="29"/>
      <c r="CC320" s="29"/>
      <c r="CD320" s="29"/>
      <c r="CE320" s="29"/>
      <c r="CF320" s="140"/>
      <c r="CG320" s="140"/>
      <c r="CH320" s="141"/>
      <c r="CI320" s="137"/>
      <c r="CJ320" s="29"/>
      <c r="CK320" s="29"/>
      <c r="CL320" s="29"/>
      <c r="CM320" s="29"/>
      <c r="CN320" s="29"/>
      <c r="CO320" s="29"/>
      <c r="CP320" s="29"/>
      <c r="CQ320" s="29"/>
      <c r="CR320" s="29"/>
      <c r="CS320" s="29"/>
      <c r="CT320" s="29"/>
      <c r="CU320" s="29"/>
      <c r="CV320" s="29"/>
      <c r="CW320" s="140"/>
      <c r="CX320" s="140"/>
      <c r="CY320" s="141"/>
      <c r="CZ320" s="137"/>
      <c r="DA320" s="29"/>
      <c r="DB320" s="29"/>
      <c r="DC320" s="29"/>
      <c r="DD320" s="29"/>
      <c r="DE320" s="29"/>
      <c r="DF320" s="29"/>
      <c r="DG320" s="29"/>
      <c r="DH320" s="29"/>
      <c r="DI320" s="29"/>
      <c r="DJ320" s="29"/>
      <c r="DK320" s="29"/>
      <c r="DL320" s="29"/>
      <c r="DM320" s="29"/>
      <c r="DN320" s="140"/>
      <c r="DO320" s="140"/>
      <c r="DP320" s="141"/>
      <c r="DQ320" s="137"/>
      <c r="DR320" s="29"/>
      <c r="DS320" s="29"/>
      <c r="DT320" s="29"/>
      <c r="DU320" s="29"/>
      <c r="DV320" s="29"/>
      <c r="DW320" s="29"/>
      <c r="DX320" s="29"/>
      <c r="DY320" s="29"/>
      <c r="DZ320" s="29"/>
      <c r="EA320" s="29"/>
      <c r="EB320" s="29"/>
      <c r="EC320" s="29"/>
      <c r="ED320" s="29"/>
      <c r="EE320" s="140"/>
      <c r="EF320" s="140"/>
      <c r="EG320" s="141"/>
      <c r="EH320" s="137"/>
      <c r="EI320" s="29"/>
      <c r="EJ320" s="29"/>
      <c r="EK320" s="29"/>
      <c r="EL320" s="29"/>
      <c r="EM320" s="29"/>
      <c r="EN320" s="29"/>
      <c r="EO320" s="29"/>
      <c r="EP320" s="29"/>
      <c r="EQ320" s="29"/>
      <c r="ER320" s="29"/>
      <c r="ES320" s="29"/>
      <c r="ET320" s="29"/>
      <c r="EU320" s="29"/>
      <c r="EV320" s="140"/>
      <c r="EW320" s="140"/>
      <c r="EX320" s="144"/>
      <c r="EY320" s="137"/>
      <c r="EZ320" s="29"/>
      <c r="FA320" s="29"/>
      <c r="FB320" s="29"/>
      <c r="FC320" s="29"/>
      <c r="FD320" s="29"/>
      <c r="FE320" s="29"/>
      <c r="FF320" s="29"/>
      <c r="FG320" s="29"/>
      <c r="FH320" s="29"/>
      <c r="FI320" s="29"/>
      <c r="FJ320" s="29"/>
      <c r="FK320" s="29"/>
      <c r="FL320" s="29"/>
      <c r="FM320" s="140"/>
      <c r="FN320" s="140"/>
      <c r="FO320" s="141"/>
    </row>
    <row r="321" spans="1:171" x14ac:dyDescent="0.3">
      <c r="A321" s="137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140"/>
      <c r="P321" s="140"/>
      <c r="Q321" s="140"/>
      <c r="R321" s="141"/>
      <c r="S321" s="137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140"/>
      <c r="AH321" s="140"/>
      <c r="AI321" s="141"/>
      <c r="AJ321" s="137"/>
      <c r="AK321" s="29"/>
      <c r="AL321" s="29"/>
      <c r="AM321" s="29"/>
      <c r="AN321" s="29"/>
      <c r="AO321" s="29"/>
      <c r="AP321" s="29"/>
      <c r="AQ321" s="29"/>
      <c r="AR321" s="29"/>
      <c r="AS321" s="29"/>
      <c r="AT321" s="29"/>
      <c r="AU321" s="29"/>
      <c r="AV321" s="29"/>
      <c r="AW321" s="29"/>
      <c r="AX321" s="140"/>
      <c r="AY321" s="140"/>
      <c r="AZ321" s="141"/>
      <c r="BA321" s="137"/>
      <c r="BB321" s="29"/>
      <c r="BC321" s="29"/>
      <c r="BD321" s="29"/>
      <c r="BE321" s="29"/>
      <c r="BF321" s="29"/>
      <c r="BG321" s="29"/>
      <c r="BH321" s="29"/>
      <c r="BI321" s="29"/>
      <c r="BJ321" s="29"/>
      <c r="BK321" s="29"/>
      <c r="BL321" s="29"/>
      <c r="BM321" s="29"/>
      <c r="BN321" s="29"/>
      <c r="BO321" s="140"/>
      <c r="BP321" s="140"/>
      <c r="BQ321" s="141"/>
      <c r="BR321" s="137"/>
      <c r="BS321" s="29"/>
      <c r="BT321" s="29"/>
      <c r="BU321" s="29"/>
      <c r="BV321" s="29"/>
      <c r="BW321" s="29"/>
      <c r="BX321" s="29"/>
      <c r="BY321" s="29"/>
      <c r="BZ321" s="29"/>
      <c r="CA321" s="29"/>
      <c r="CB321" s="29"/>
      <c r="CC321" s="29"/>
      <c r="CD321" s="29"/>
      <c r="CE321" s="29"/>
      <c r="CF321" s="140"/>
      <c r="CG321" s="140"/>
      <c r="CH321" s="141"/>
      <c r="CI321" s="137"/>
      <c r="CJ321" s="29"/>
      <c r="CK321" s="29"/>
      <c r="CL321" s="29"/>
      <c r="CM321" s="29"/>
      <c r="CN321" s="29"/>
      <c r="CO321" s="29"/>
      <c r="CP321" s="29"/>
      <c r="CQ321" s="29"/>
      <c r="CR321" s="29"/>
      <c r="CS321" s="29"/>
      <c r="CT321" s="29"/>
      <c r="CU321" s="29"/>
      <c r="CV321" s="29"/>
      <c r="CW321" s="140"/>
      <c r="CX321" s="140"/>
      <c r="CY321" s="141"/>
      <c r="CZ321" s="137"/>
      <c r="DA321" s="29"/>
      <c r="DB321" s="29"/>
      <c r="DC321" s="29"/>
      <c r="DD321" s="29"/>
      <c r="DE321" s="29"/>
      <c r="DF321" s="29"/>
      <c r="DG321" s="29"/>
      <c r="DH321" s="29"/>
      <c r="DI321" s="29"/>
      <c r="DJ321" s="29"/>
      <c r="DK321" s="29"/>
      <c r="DL321" s="29"/>
      <c r="DM321" s="29"/>
      <c r="DN321" s="140"/>
      <c r="DO321" s="140"/>
      <c r="DP321" s="141"/>
      <c r="DQ321" s="137"/>
      <c r="DR321" s="29"/>
      <c r="DS321" s="29"/>
      <c r="DT321" s="29"/>
      <c r="DU321" s="29"/>
      <c r="DV321" s="29"/>
      <c r="DW321" s="29"/>
      <c r="DX321" s="29"/>
      <c r="DY321" s="29"/>
      <c r="DZ321" s="29"/>
      <c r="EA321" s="29"/>
      <c r="EB321" s="29"/>
      <c r="EC321" s="29"/>
      <c r="ED321" s="29"/>
      <c r="EE321" s="140"/>
      <c r="EF321" s="140"/>
      <c r="EG321" s="141"/>
      <c r="EH321" s="137"/>
      <c r="EI321" s="29"/>
      <c r="EJ321" s="29"/>
      <c r="EK321" s="29"/>
      <c r="EL321" s="29"/>
      <c r="EM321" s="29"/>
      <c r="EN321" s="29"/>
      <c r="EO321" s="29"/>
      <c r="EP321" s="29"/>
      <c r="EQ321" s="29"/>
      <c r="ER321" s="29"/>
      <c r="ES321" s="29"/>
      <c r="ET321" s="29"/>
      <c r="EU321" s="29"/>
      <c r="EV321" s="140"/>
      <c r="EW321" s="140"/>
      <c r="EX321" s="144"/>
      <c r="EY321" s="137"/>
      <c r="EZ321" s="29"/>
      <c r="FA321" s="29"/>
      <c r="FB321" s="29"/>
      <c r="FC321" s="29"/>
      <c r="FD321" s="29"/>
      <c r="FE321" s="29"/>
      <c r="FF321" s="29"/>
      <c r="FG321" s="29"/>
      <c r="FH321" s="29"/>
      <c r="FI321" s="29"/>
      <c r="FJ321" s="29"/>
      <c r="FK321" s="29"/>
      <c r="FL321" s="29"/>
      <c r="FM321" s="140"/>
      <c r="FN321" s="140"/>
      <c r="FO321" s="141"/>
    </row>
    <row r="322" spans="1:171" x14ac:dyDescent="0.3">
      <c r="A322" s="137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140"/>
      <c r="P322" s="140"/>
      <c r="Q322" s="140"/>
      <c r="R322" s="141"/>
      <c r="S322" s="137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140"/>
      <c r="AH322" s="140"/>
      <c r="AI322" s="141"/>
      <c r="AJ322" s="137"/>
      <c r="AK322" s="29"/>
      <c r="AL322" s="29"/>
      <c r="AM322" s="29"/>
      <c r="AN322" s="29"/>
      <c r="AO322" s="29"/>
      <c r="AP322" s="29"/>
      <c r="AQ322" s="29"/>
      <c r="AR322" s="29"/>
      <c r="AS322" s="29"/>
      <c r="AT322" s="29"/>
      <c r="AU322" s="29"/>
      <c r="AV322" s="29"/>
      <c r="AW322" s="29"/>
      <c r="AX322" s="140"/>
      <c r="AY322" s="140"/>
      <c r="AZ322" s="141"/>
      <c r="BA322" s="137"/>
      <c r="BB322" s="29"/>
      <c r="BC322" s="29"/>
      <c r="BD322" s="29"/>
      <c r="BE322" s="29"/>
      <c r="BF322" s="29"/>
      <c r="BG322" s="29"/>
      <c r="BH322" s="29"/>
      <c r="BI322" s="29"/>
      <c r="BJ322" s="29"/>
      <c r="BK322" s="29"/>
      <c r="BL322" s="29"/>
      <c r="BM322" s="29"/>
      <c r="BN322" s="29"/>
      <c r="BO322" s="140"/>
      <c r="BP322" s="140"/>
      <c r="BQ322" s="141"/>
      <c r="BR322" s="137"/>
      <c r="BS322" s="29"/>
      <c r="BT322" s="29"/>
      <c r="BU322" s="29"/>
      <c r="BV322" s="29"/>
      <c r="BW322" s="29"/>
      <c r="BX322" s="29"/>
      <c r="BY322" s="29"/>
      <c r="BZ322" s="29"/>
      <c r="CA322" s="29"/>
      <c r="CB322" s="29"/>
      <c r="CC322" s="29"/>
      <c r="CD322" s="29"/>
      <c r="CE322" s="29"/>
      <c r="CF322" s="140"/>
      <c r="CG322" s="140"/>
      <c r="CH322" s="141"/>
      <c r="CI322" s="137"/>
      <c r="CJ322" s="29"/>
      <c r="CK322" s="29"/>
      <c r="CL322" s="29"/>
      <c r="CM322" s="29"/>
      <c r="CN322" s="29"/>
      <c r="CO322" s="29"/>
      <c r="CP322" s="29"/>
      <c r="CQ322" s="29"/>
      <c r="CR322" s="29"/>
      <c r="CS322" s="29"/>
      <c r="CT322" s="29"/>
      <c r="CU322" s="29"/>
      <c r="CV322" s="29"/>
      <c r="CW322" s="140"/>
      <c r="CX322" s="140"/>
      <c r="CY322" s="141"/>
      <c r="CZ322" s="137"/>
      <c r="DA322" s="29"/>
      <c r="DB322" s="29"/>
      <c r="DC322" s="29"/>
      <c r="DD322" s="29"/>
      <c r="DE322" s="29"/>
      <c r="DF322" s="29"/>
      <c r="DG322" s="29"/>
      <c r="DH322" s="29"/>
      <c r="DI322" s="29"/>
      <c r="DJ322" s="29"/>
      <c r="DK322" s="29"/>
      <c r="DL322" s="29"/>
      <c r="DM322" s="29"/>
      <c r="DN322" s="140"/>
      <c r="DO322" s="140"/>
      <c r="DP322" s="141"/>
      <c r="DQ322" s="137"/>
      <c r="DR322" s="29"/>
      <c r="DS322" s="29"/>
      <c r="DT322" s="29"/>
      <c r="DU322" s="29"/>
      <c r="DV322" s="29"/>
      <c r="DW322" s="29"/>
      <c r="DX322" s="29"/>
      <c r="DY322" s="29"/>
      <c r="DZ322" s="29"/>
      <c r="EA322" s="29"/>
      <c r="EB322" s="29"/>
      <c r="EC322" s="29"/>
      <c r="ED322" s="29"/>
      <c r="EE322" s="140"/>
      <c r="EF322" s="140"/>
      <c r="EG322" s="141"/>
      <c r="EH322" s="137"/>
      <c r="EI322" s="29"/>
      <c r="EJ322" s="29"/>
      <c r="EK322" s="29"/>
      <c r="EL322" s="29"/>
      <c r="EM322" s="29"/>
      <c r="EN322" s="29"/>
      <c r="EO322" s="29"/>
      <c r="EP322" s="29"/>
      <c r="EQ322" s="29"/>
      <c r="ER322" s="29"/>
      <c r="ES322" s="29"/>
      <c r="ET322" s="29"/>
      <c r="EU322" s="29"/>
      <c r="EV322" s="140"/>
      <c r="EW322" s="140"/>
      <c r="EX322" s="144"/>
      <c r="EY322" s="137"/>
      <c r="EZ322" s="29"/>
      <c r="FA322" s="29"/>
      <c r="FB322" s="29"/>
      <c r="FC322" s="29"/>
      <c r="FD322" s="29"/>
      <c r="FE322" s="29"/>
      <c r="FF322" s="29"/>
      <c r="FG322" s="29"/>
      <c r="FH322" s="29"/>
      <c r="FI322" s="29"/>
      <c r="FJ322" s="29"/>
      <c r="FK322" s="29"/>
      <c r="FL322" s="29"/>
      <c r="FM322" s="140"/>
      <c r="FN322" s="140"/>
      <c r="FO322" s="141"/>
    </row>
    <row r="323" spans="1:171" x14ac:dyDescent="0.3">
      <c r="A323" s="137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140"/>
      <c r="P323" s="140"/>
      <c r="Q323" s="140"/>
      <c r="R323" s="141"/>
      <c r="S323" s="137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140"/>
      <c r="AH323" s="140"/>
      <c r="AI323" s="141"/>
      <c r="AJ323" s="137"/>
      <c r="AK323" s="29"/>
      <c r="AL323" s="29"/>
      <c r="AM323" s="29"/>
      <c r="AN323" s="29"/>
      <c r="AO323" s="29"/>
      <c r="AP323" s="29"/>
      <c r="AQ323" s="29"/>
      <c r="AR323" s="29"/>
      <c r="AS323" s="29"/>
      <c r="AT323" s="29"/>
      <c r="AU323" s="29"/>
      <c r="AV323" s="29"/>
      <c r="AW323" s="29"/>
      <c r="AX323" s="140"/>
      <c r="AY323" s="140"/>
      <c r="AZ323" s="141"/>
      <c r="BA323" s="137"/>
      <c r="BB323" s="29"/>
      <c r="BC323" s="29"/>
      <c r="BD323" s="29"/>
      <c r="BE323" s="29"/>
      <c r="BF323" s="29"/>
      <c r="BG323" s="29"/>
      <c r="BH323" s="29"/>
      <c r="BI323" s="29"/>
      <c r="BJ323" s="29"/>
      <c r="BK323" s="29"/>
      <c r="BL323" s="29"/>
      <c r="BM323" s="29"/>
      <c r="BN323" s="29"/>
      <c r="BO323" s="140"/>
      <c r="BP323" s="140"/>
      <c r="BQ323" s="141"/>
      <c r="BR323" s="137"/>
      <c r="BS323" s="29"/>
      <c r="BT323" s="29"/>
      <c r="BU323" s="29"/>
      <c r="BV323" s="29"/>
      <c r="BW323" s="29"/>
      <c r="BX323" s="29"/>
      <c r="BY323" s="29"/>
      <c r="BZ323" s="29"/>
      <c r="CA323" s="29"/>
      <c r="CB323" s="29"/>
      <c r="CC323" s="29"/>
      <c r="CD323" s="29"/>
      <c r="CE323" s="29"/>
      <c r="CF323" s="140"/>
      <c r="CG323" s="140"/>
      <c r="CH323" s="141"/>
      <c r="CI323" s="137"/>
      <c r="CJ323" s="29"/>
      <c r="CK323" s="29"/>
      <c r="CL323" s="29"/>
      <c r="CM323" s="29"/>
      <c r="CN323" s="29"/>
      <c r="CO323" s="29"/>
      <c r="CP323" s="29"/>
      <c r="CQ323" s="29"/>
      <c r="CR323" s="29"/>
      <c r="CS323" s="29"/>
      <c r="CT323" s="29"/>
      <c r="CU323" s="29"/>
      <c r="CV323" s="29"/>
      <c r="CW323" s="140"/>
      <c r="CX323" s="140"/>
      <c r="CY323" s="141"/>
      <c r="CZ323" s="137"/>
      <c r="DA323" s="29"/>
      <c r="DB323" s="29"/>
      <c r="DC323" s="29"/>
      <c r="DD323" s="29"/>
      <c r="DE323" s="29"/>
      <c r="DF323" s="29"/>
      <c r="DG323" s="29"/>
      <c r="DH323" s="29"/>
      <c r="DI323" s="29"/>
      <c r="DJ323" s="29"/>
      <c r="DK323" s="29"/>
      <c r="DL323" s="29"/>
      <c r="DM323" s="29"/>
      <c r="DN323" s="140"/>
      <c r="DO323" s="140"/>
      <c r="DP323" s="141"/>
      <c r="DQ323" s="137"/>
      <c r="DR323" s="29"/>
      <c r="DS323" s="29"/>
      <c r="DT323" s="29"/>
      <c r="DU323" s="29"/>
      <c r="DV323" s="29"/>
      <c r="DW323" s="29"/>
      <c r="DX323" s="29"/>
      <c r="DY323" s="29"/>
      <c r="DZ323" s="29"/>
      <c r="EA323" s="29"/>
      <c r="EB323" s="29"/>
      <c r="EC323" s="29"/>
      <c r="ED323" s="29"/>
      <c r="EE323" s="140"/>
      <c r="EF323" s="140"/>
      <c r="EG323" s="141"/>
      <c r="EH323" s="137"/>
      <c r="EI323" s="29"/>
      <c r="EJ323" s="29"/>
      <c r="EK323" s="29"/>
      <c r="EL323" s="29"/>
      <c r="EM323" s="29"/>
      <c r="EN323" s="29"/>
      <c r="EO323" s="29"/>
      <c r="EP323" s="29"/>
      <c r="EQ323" s="29"/>
      <c r="ER323" s="29"/>
      <c r="ES323" s="29"/>
      <c r="ET323" s="29"/>
      <c r="EU323" s="29"/>
      <c r="EV323" s="140"/>
      <c r="EW323" s="140"/>
      <c r="EX323" s="144"/>
      <c r="EY323" s="137"/>
      <c r="EZ323" s="29"/>
      <c r="FA323" s="29"/>
      <c r="FB323" s="29"/>
      <c r="FC323" s="29"/>
      <c r="FD323" s="29"/>
      <c r="FE323" s="29"/>
      <c r="FF323" s="29"/>
      <c r="FG323" s="29"/>
      <c r="FH323" s="29"/>
      <c r="FI323" s="29"/>
      <c r="FJ323" s="29"/>
      <c r="FK323" s="29"/>
      <c r="FL323" s="29"/>
      <c r="FM323" s="140"/>
      <c r="FN323" s="140"/>
      <c r="FO323" s="141"/>
    </row>
    <row r="324" spans="1:171" x14ac:dyDescent="0.3">
      <c r="A324" s="137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140"/>
      <c r="P324" s="140"/>
      <c r="Q324" s="140"/>
      <c r="R324" s="141"/>
      <c r="S324" s="137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140"/>
      <c r="AH324" s="140"/>
      <c r="AI324" s="141"/>
      <c r="AJ324" s="137"/>
      <c r="AK324" s="29"/>
      <c r="AL324" s="29"/>
      <c r="AM324" s="29"/>
      <c r="AN324" s="29"/>
      <c r="AO324" s="29"/>
      <c r="AP324" s="29"/>
      <c r="AQ324" s="29"/>
      <c r="AR324" s="29"/>
      <c r="AS324" s="29"/>
      <c r="AT324" s="29"/>
      <c r="AU324" s="29"/>
      <c r="AV324" s="29"/>
      <c r="AW324" s="29"/>
      <c r="AX324" s="140"/>
      <c r="AY324" s="140"/>
      <c r="AZ324" s="141"/>
      <c r="BA324" s="137"/>
      <c r="BB324" s="29"/>
      <c r="BC324" s="29"/>
      <c r="BD324" s="29"/>
      <c r="BE324" s="29"/>
      <c r="BF324" s="29"/>
      <c r="BG324" s="29"/>
      <c r="BH324" s="29"/>
      <c r="BI324" s="29"/>
      <c r="BJ324" s="29"/>
      <c r="BK324" s="29"/>
      <c r="BL324" s="29"/>
      <c r="BM324" s="29"/>
      <c r="BN324" s="29"/>
      <c r="BO324" s="140"/>
      <c r="BP324" s="140"/>
      <c r="BQ324" s="141"/>
      <c r="BR324" s="137"/>
      <c r="BS324" s="29"/>
      <c r="BT324" s="29"/>
      <c r="BU324" s="29"/>
      <c r="BV324" s="29"/>
      <c r="BW324" s="29"/>
      <c r="BX324" s="29"/>
      <c r="BY324" s="29"/>
      <c r="BZ324" s="29"/>
      <c r="CA324" s="29"/>
      <c r="CB324" s="29"/>
      <c r="CC324" s="29"/>
      <c r="CD324" s="29"/>
      <c r="CE324" s="29"/>
      <c r="CF324" s="140"/>
      <c r="CG324" s="140"/>
      <c r="CH324" s="141"/>
      <c r="CI324" s="137"/>
      <c r="CJ324" s="29"/>
      <c r="CK324" s="29"/>
      <c r="CL324" s="29"/>
      <c r="CM324" s="29"/>
      <c r="CN324" s="29"/>
      <c r="CO324" s="29"/>
      <c r="CP324" s="29"/>
      <c r="CQ324" s="29"/>
      <c r="CR324" s="29"/>
      <c r="CS324" s="29"/>
      <c r="CT324" s="29"/>
      <c r="CU324" s="29"/>
      <c r="CV324" s="29"/>
      <c r="CW324" s="140"/>
      <c r="CX324" s="140"/>
      <c r="CY324" s="141"/>
      <c r="CZ324" s="137"/>
      <c r="DA324" s="29"/>
      <c r="DB324" s="29"/>
      <c r="DC324" s="29"/>
      <c r="DD324" s="29"/>
      <c r="DE324" s="29"/>
      <c r="DF324" s="29"/>
      <c r="DG324" s="29"/>
      <c r="DH324" s="29"/>
      <c r="DI324" s="29"/>
      <c r="DJ324" s="29"/>
      <c r="DK324" s="29"/>
      <c r="DL324" s="29"/>
      <c r="DM324" s="29"/>
      <c r="DN324" s="140"/>
      <c r="DO324" s="140"/>
      <c r="DP324" s="141"/>
      <c r="DQ324" s="137"/>
      <c r="DR324" s="29"/>
      <c r="DS324" s="29"/>
      <c r="DT324" s="29"/>
      <c r="DU324" s="29"/>
      <c r="DV324" s="29"/>
      <c r="DW324" s="29"/>
      <c r="DX324" s="29"/>
      <c r="DY324" s="29"/>
      <c r="DZ324" s="29"/>
      <c r="EA324" s="29"/>
      <c r="EB324" s="29"/>
      <c r="EC324" s="29"/>
      <c r="ED324" s="29"/>
      <c r="EE324" s="140"/>
      <c r="EF324" s="140"/>
      <c r="EG324" s="141"/>
      <c r="EH324" s="137"/>
      <c r="EI324" s="29"/>
      <c r="EJ324" s="29"/>
      <c r="EK324" s="29"/>
      <c r="EL324" s="29"/>
      <c r="EM324" s="29"/>
      <c r="EN324" s="29"/>
      <c r="EO324" s="29"/>
      <c r="EP324" s="29"/>
      <c r="EQ324" s="29"/>
      <c r="ER324" s="29"/>
      <c r="ES324" s="29"/>
      <c r="ET324" s="29"/>
      <c r="EU324" s="29"/>
      <c r="EV324" s="140"/>
      <c r="EW324" s="140"/>
      <c r="EX324" s="144"/>
      <c r="EY324" s="137"/>
      <c r="EZ324" s="29"/>
      <c r="FA324" s="29"/>
      <c r="FB324" s="29"/>
      <c r="FC324" s="29"/>
      <c r="FD324" s="29"/>
      <c r="FE324" s="29"/>
      <c r="FF324" s="29"/>
      <c r="FG324" s="29"/>
      <c r="FH324" s="29"/>
      <c r="FI324" s="29"/>
      <c r="FJ324" s="29"/>
      <c r="FK324" s="29"/>
      <c r="FL324" s="29"/>
      <c r="FM324" s="140"/>
      <c r="FN324" s="140"/>
      <c r="FO324" s="141"/>
    </row>
    <row r="325" spans="1:171" x14ac:dyDescent="0.3">
      <c r="A325" s="137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140"/>
      <c r="P325" s="140"/>
      <c r="Q325" s="140"/>
      <c r="R325" s="141"/>
      <c r="S325" s="137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140"/>
      <c r="AH325" s="140"/>
      <c r="AI325" s="141"/>
      <c r="AJ325" s="137"/>
      <c r="AK325" s="29"/>
      <c r="AL325" s="29"/>
      <c r="AM325" s="29"/>
      <c r="AN325" s="29"/>
      <c r="AO325" s="29"/>
      <c r="AP325" s="29"/>
      <c r="AQ325" s="29"/>
      <c r="AR325" s="29"/>
      <c r="AS325" s="29"/>
      <c r="AT325" s="29"/>
      <c r="AU325" s="29"/>
      <c r="AV325" s="29"/>
      <c r="AW325" s="29"/>
      <c r="AX325" s="140"/>
      <c r="AY325" s="140"/>
      <c r="AZ325" s="141"/>
      <c r="BA325" s="137"/>
      <c r="BB325" s="29"/>
      <c r="BC325" s="29"/>
      <c r="BD325" s="29"/>
      <c r="BE325" s="29"/>
      <c r="BF325" s="29"/>
      <c r="BG325" s="29"/>
      <c r="BH325" s="29"/>
      <c r="BI325" s="29"/>
      <c r="BJ325" s="29"/>
      <c r="BK325" s="29"/>
      <c r="BL325" s="29"/>
      <c r="BM325" s="29"/>
      <c r="BN325" s="29"/>
      <c r="BO325" s="140"/>
      <c r="BP325" s="140"/>
      <c r="BQ325" s="141"/>
      <c r="BR325" s="137"/>
      <c r="BS325" s="29"/>
      <c r="BT325" s="29"/>
      <c r="BU325" s="29"/>
      <c r="BV325" s="29"/>
      <c r="BW325" s="29"/>
      <c r="BX325" s="29"/>
      <c r="BY325" s="29"/>
      <c r="BZ325" s="29"/>
      <c r="CA325" s="29"/>
      <c r="CB325" s="29"/>
      <c r="CC325" s="29"/>
      <c r="CD325" s="29"/>
      <c r="CE325" s="29"/>
      <c r="CF325" s="140"/>
      <c r="CG325" s="140"/>
      <c r="CH325" s="141"/>
      <c r="CI325" s="137"/>
      <c r="CJ325" s="29"/>
      <c r="CK325" s="29"/>
      <c r="CL325" s="29"/>
      <c r="CM325" s="29"/>
      <c r="CN325" s="29"/>
      <c r="CO325" s="29"/>
      <c r="CP325" s="29"/>
      <c r="CQ325" s="29"/>
      <c r="CR325" s="29"/>
      <c r="CS325" s="29"/>
      <c r="CT325" s="29"/>
      <c r="CU325" s="29"/>
      <c r="CV325" s="29"/>
      <c r="CW325" s="140"/>
      <c r="CX325" s="140"/>
      <c r="CY325" s="141"/>
      <c r="CZ325" s="137"/>
      <c r="DA325" s="29"/>
      <c r="DB325" s="29"/>
      <c r="DC325" s="29"/>
      <c r="DD325" s="29"/>
      <c r="DE325" s="29"/>
      <c r="DF325" s="29"/>
      <c r="DG325" s="29"/>
      <c r="DH325" s="29"/>
      <c r="DI325" s="29"/>
      <c r="DJ325" s="29"/>
      <c r="DK325" s="29"/>
      <c r="DL325" s="29"/>
      <c r="DM325" s="29"/>
      <c r="DN325" s="140"/>
      <c r="DO325" s="140"/>
      <c r="DP325" s="141"/>
      <c r="DQ325" s="137"/>
      <c r="DR325" s="29"/>
      <c r="DS325" s="29"/>
      <c r="DT325" s="29"/>
      <c r="DU325" s="29"/>
      <c r="DV325" s="29"/>
      <c r="DW325" s="29"/>
      <c r="DX325" s="29"/>
      <c r="DY325" s="29"/>
      <c r="DZ325" s="29"/>
      <c r="EA325" s="29"/>
      <c r="EB325" s="29"/>
      <c r="EC325" s="29"/>
      <c r="ED325" s="29"/>
      <c r="EE325" s="140"/>
      <c r="EF325" s="140"/>
      <c r="EG325" s="141"/>
      <c r="EH325" s="137"/>
      <c r="EI325" s="29"/>
      <c r="EJ325" s="29"/>
      <c r="EK325" s="29"/>
      <c r="EL325" s="29"/>
      <c r="EM325" s="29"/>
      <c r="EN325" s="29"/>
      <c r="EO325" s="29"/>
      <c r="EP325" s="29"/>
      <c r="EQ325" s="29"/>
      <c r="ER325" s="29"/>
      <c r="ES325" s="29"/>
      <c r="ET325" s="29"/>
      <c r="EU325" s="29"/>
      <c r="EV325" s="140"/>
      <c r="EW325" s="140"/>
      <c r="EX325" s="144"/>
      <c r="EY325" s="137"/>
      <c r="EZ325" s="29"/>
      <c r="FA325" s="29"/>
      <c r="FB325" s="29"/>
      <c r="FC325" s="29"/>
      <c r="FD325" s="29"/>
      <c r="FE325" s="29"/>
      <c r="FF325" s="29"/>
      <c r="FG325" s="29"/>
      <c r="FH325" s="29"/>
      <c r="FI325" s="29"/>
      <c r="FJ325" s="29"/>
      <c r="FK325" s="29"/>
      <c r="FL325" s="29"/>
      <c r="FM325" s="140"/>
      <c r="FN325" s="140"/>
      <c r="FO325" s="141"/>
    </row>
    <row r="326" spans="1:171" x14ac:dyDescent="0.3">
      <c r="A326" s="137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140"/>
      <c r="P326" s="140"/>
      <c r="Q326" s="140"/>
      <c r="R326" s="141"/>
      <c r="S326" s="137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140"/>
      <c r="AH326" s="140"/>
      <c r="AI326" s="141"/>
      <c r="AJ326" s="137"/>
      <c r="AK326" s="29"/>
      <c r="AL326" s="29"/>
      <c r="AM326" s="29"/>
      <c r="AN326" s="29"/>
      <c r="AO326" s="29"/>
      <c r="AP326" s="29"/>
      <c r="AQ326" s="29"/>
      <c r="AR326" s="29"/>
      <c r="AS326" s="29"/>
      <c r="AT326" s="29"/>
      <c r="AU326" s="29"/>
      <c r="AV326" s="29"/>
      <c r="AW326" s="29"/>
      <c r="AX326" s="140"/>
      <c r="AY326" s="140"/>
      <c r="AZ326" s="141"/>
      <c r="BA326" s="137"/>
      <c r="BB326" s="29"/>
      <c r="BC326" s="29"/>
      <c r="BD326" s="29"/>
      <c r="BE326" s="29"/>
      <c r="BF326" s="29"/>
      <c r="BG326" s="29"/>
      <c r="BH326" s="29"/>
      <c r="BI326" s="29"/>
      <c r="BJ326" s="29"/>
      <c r="BK326" s="29"/>
      <c r="BL326" s="29"/>
      <c r="BM326" s="29"/>
      <c r="BN326" s="29"/>
      <c r="BO326" s="140"/>
      <c r="BP326" s="140"/>
      <c r="BQ326" s="141"/>
      <c r="BR326" s="137"/>
      <c r="BS326" s="29"/>
      <c r="BT326" s="29"/>
      <c r="BU326" s="29"/>
      <c r="BV326" s="29"/>
      <c r="BW326" s="29"/>
      <c r="BX326" s="29"/>
      <c r="BY326" s="29"/>
      <c r="BZ326" s="29"/>
      <c r="CA326" s="29"/>
      <c r="CB326" s="29"/>
      <c r="CC326" s="29"/>
      <c r="CD326" s="29"/>
      <c r="CE326" s="29"/>
      <c r="CF326" s="140"/>
      <c r="CG326" s="140"/>
      <c r="CH326" s="141"/>
      <c r="CI326" s="137"/>
      <c r="CJ326" s="29"/>
      <c r="CK326" s="29"/>
      <c r="CL326" s="29"/>
      <c r="CM326" s="29"/>
      <c r="CN326" s="29"/>
      <c r="CO326" s="29"/>
      <c r="CP326" s="29"/>
      <c r="CQ326" s="29"/>
      <c r="CR326" s="29"/>
      <c r="CS326" s="29"/>
      <c r="CT326" s="29"/>
      <c r="CU326" s="29"/>
      <c r="CV326" s="29"/>
      <c r="CW326" s="140"/>
      <c r="CX326" s="140"/>
      <c r="CY326" s="141"/>
      <c r="CZ326" s="137"/>
      <c r="DA326" s="29"/>
      <c r="DB326" s="29"/>
      <c r="DC326" s="29"/>
      <c r="DD326" s="29"/>
      <c r="DE326" s="29"/>
      <c r="DF326" s="29"/>
      <c r="DG326" s="29"/>
      <c r="DH326" s="29"/>
      <c r="DI326" s="29"/>
      <c r="DJ326" s="29"/>
      <c r="DK326" s="29"/>
      <c r="DL326" s="29"/>
      <c r="DM326" s="29"/>
      <c r="DN326" s="140"/>
      <c r="DO326" s="140"/>
      <c r="DP326" s="141"/>
      <c r="DQ326" s="137"/>
      <c r="DR326" s="29"/>
      <c r="DS326" s="29"/>
      <c r="DT326" s="29"/>
      <c r="DU326" s="29"/>
      <c r="DV326" s="29"/>
      <c r="DW326" s="29"/>
      <c r="DX326" s="29"/>
      <c r="DY326" s="29"/>
      <c r="DZ326" s="29"/>
      <c r="EA326" s="29"/>
      <c r="EB326" s="29"/>
      <c r="EC326" s="29"/>
      <c r="ED326" s="29"/>
      <c r="EE326" s="140"/>
      <c r="EF326" s="140"/>
      <c r="EG326" s="141"/>
      <c r="EH326" s="137"/>
      <c r="EI326" s="29"/>
      <c r="EJ326" s="29"/>
      <c r="EK326" s="29"/>
      <c r="EL326" s="29"/>
      <c r="EM326" s="29"/>
      <c r="EN326" s="29"/>
      <c r="EO326" s="29"/>
      <c r="EP326" s="29"/>
      <c r="EQ326" s="29"/>
      <c r="ER326" s="29"/>
      <c r="ES326" s="29"/>
      <c r="ET326" s="29"/>
      <c r="EU326" s="29"/>
      <c r="EV326" s="140"/>
      <c r="EW326" s="140"/>
      <c r="EX326" s="144"/>
      <c r="EY326" s="137"/>
      <c r="EZ326" s="29"/>
      <c r="FA326" s="29"/>
      <c r="FB326" s="29"/>
      <c r="FC326" s="29"/>
      <c r="FD326" s="29"/>
      <c r="FE326" s="29"/>
      <c r="FF326" s="29"/>
      <c r="FG326" s="29"/>
      <c r="FH326" s="29"/>
      <c r="FI326" s="29"/>
      <c r="FJ326" s="29"/>
      <c r="FK326" s="29"/>
      <c r="FL326" s="29"/>
      <c r="FM326" s="140"/>
      <c r="FN326" s="140"/>
      <c r="FO326" s="141"/>
    </row>
    <row r="327" spans="1:171" x14ac:dyDescent="0.3">
      <c r="A327" s="137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140"/>
      <c r="P327" s="140"/>
      <c r="Q327" s="140"/>
      <c r="R327" s="141"/>
      <c r="S327" s="137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140"/>
      <c r="AH327" s="140"/>
      <c r="AI327" s="141"/>
      <c r="AJ327" s="137"/>
      <c r="AK327" s="29"/>
      <c r="AL327" s="29"/>
      <c r="AM327" s="29"/>
      <c r="AN327" s="29"/>
      <c r="AO327" s="29"/>
      <c r="AP327" s="29"/>
      <c r="AQ327" s="29"/>
      <c r="AR327" s="29"/>
      <c r="AS327" s="29"/>
      <c r="AT327" s="29"/>
      <c r="AU327" s="29"/>
      <c r="AV327" s="29"/>
      <c r="AW327" s="29"/>
      <c r="AX327" s="140"/>
      <c r="AY327" s="140"/>
      <c r="AZ327" s="141"/>
      <c r="BA327" s="137"/>
      <c r="BB327" s="29"/>
      <c r="BC327" s="29"/>
      <c r="BD327" s="29"/>
      <c r="BE327" s="29"/>
      <c r="BF327" s="29"/>
      <c r="BG327" s="29"/>
      <c r="BH327" s="29"/>
      <c r="BI327" s="29"/>
      <c r="BJ327" s="29"/>
      <c r="BK327" s="29"/>
      <c r="BL327" s="29"/>
      <c r="BM327" s="29"/>
      <c r="BN327" s="29"/>
      <c r="BO327" s="140"/>
      <c r="BP327" s="140"/>
      <c r="BQ327" s="141"/>
      <c r="BR327" s="137"/>
      <c r="BS327" s="29"/>
      <c r="BT327" s="29"/>
      <c r="BU327" s="29"/>
      <c r="BV327" s="29"/>
      <c r="BW327" s="29"/>
      <c r="BX327" s="29"/>
      <c r="BY327" s="29"/>
      <c r="BZ327" s="29"/>
      <c r="CA327" s="29"/>
      <c r="CB327" s="29"/>
      <c r="CC327" s="29"/>
      <c r="CD327" s="29"/>
      <c r="CE327" s="29"/>
      <c r="CF327" s="140"/>
      <c r="CG327" s="140"/>
      <c r="CH327" s="141"/>
      <c r="CI327" s="137"/>
      <c r="CJ327" s="29"/>
      <c r="CK327" s="29"/>
      <c r="CL327" s="29"/>
      <c r="CM327" s="29"/>
      <c r="CN327" s="29"/>
      <c r="CO327" s="29"/>
      <c r="CP327" s="29"/>
      <c r="CQ327" s="29"/>
      <c r="CR327" s="29"/>
      <c r="CS327" s="29"/>
      <c r="CT327" s="29"/>
      <c r="CU327" s="29"/>
      <c r="CV327" s="29"/>
      <c r="CW327" s="140"/>
      <c r="CX327" s="140"/>
      <c r="CY327" s="141"/>
      <c r="CZ327" s="137"/>
      <c r="DA327" s="29"/>
      <c r="DB327" s="29"/>
      <c r="DC327" s="29"/>
      <c r="DD327" s="29"/>
      <c r="DE327" s="29"/>
      <c r="DF327" s="29"/>
      <c r="DG327" s="29"/>
      <c r="DH327" s="29"/>
      <c r="DI327" s="29"/>
      <c r="DJ327" s="29"/>
      <c r="DK327" s="29"/>
      <c r="DL327" s="29"/>
      <c r="DM327" s="29"/>
      <c r="DN327" s="140"/>
      <c r="DO327" s="140"/>
      <c r="DP327" s="141"/>
      <c r="DQ327" s="137"/>
      <c r="DR327" s="29"/>
      <c r="DS327" s="29"/>
      <c r="DT327" s="29"/>
      <c r="DU327" s="29"/>
      <c r="DV327" s="29"/>
      <c r="DW327" s="29"/>
      <c r="DX327" s="29"/>
      <c r="DY327" s="29"/>
      <c r="DZ327" s="29"/>
      <c r="EA327" s="29"/>
      <c r="EB327" s="29"/>
      <c r="EC327" s="29"/>
      <c r="ED327" s="29"/>
      <c r="EE327" s="140"/>
      <c r="EF327" s="140"/>
      <c r="EG327" s="141"/>
      <c r="EH327" s="137"/>
      <c r="EI327" s="29"/>
      <c r="EJ327" s="29"/>
      <c r="EK327" s="29"/>
      <c r="EL327" s="29"/>
      <c r="EM327" s="29"/>
      <c r="EN327" s="29"/>
      <c r="EO327" s="29"/>
      <c r="EP327" s="29"/>
      <c r="EQ327" s="29"/>
      <c r="ER327" s="29"/>
      <c r="ES327" s="29"/>
      <c r="ET327" s="29"/>
      <c r="EU327" s="29"/>
      <c r="EV327" s="140"/>
      <c r="EW327" s="140"/>
      <c r="EX327" s="144"/>
      <c r="EY327" s="137"/>
      <c r="EZ327" s="29"/>
      <c r="FA327" s="29"/>
      <c r="FB327" s="29"/>
      <c r="FC327" s="29"/>
      <c r="FD327" s="29"/>
      <c r="FE327" s="29"/>
      <c r="FF327" s="29"/>
      <c r="FG327" s="29"/>
      <c r="FH327" s="29"/>
      <c r="FI327" s="29"/>
      <c r="FJ327" s="29"/>
      <c r="FK327" s="29"/>
      <c r="FL327" s="29"/>
      <c r="FM327" s="140"/>
      <c r="FN327" s="140"/>
      <c r="FO327" s="141"/>
    </row>
    <row r="328" spans="1:171" x14ac:dyDescent="0.3">
      <c r="A328" s="137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140"/>
      <c r="P328" s="140"/>
      <c r="Q328" s="140"/>
      <c r="R328" s="141"/>
      <c r="S328" s="137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140"/>
      <c r="AH328" s="140"/>
      <c r="AI328" s="141"/>
      <c r="AJ328" s="137"/>
      <c r="AK328" s="29"/>
      <c r="AL328" s="29"/>
      <c r="AM328" s="29"/>
      <c r="AN328" s="29"/>
      <c r="AO328" s="29"/>
      <c r="AP328" s="29"/>
      <c r="AQ328" s="29"/>
      <c r="AR328" s="29"/>
      <c r="AS328" s="29"/>
      <c r="AT328" s="29"/>
      <c r="AU328" s="29"/>
      <c r="AV328" s="29"/>
      <c r="AW328" s="29"/>
      <c r="AX328" s="140"/>
      <c r="AY328" s="140"/>
      <c r="AZ328" s="141"/>
      <c r="BA328" s="137"/>
      <c r="BB328" s="29"/>
      <c r="BC328" s="29"/>
      <c r="BD328" s="29"/>
      <c r="BE328" s="29"/>
      <c r="BF328" s="29"/>
      <c r="BG328" s="29"/>
      <c r="BH328" s="29"/>
      <c r="BI328" s="29"/>
      <c r="BJ328" s="29"/>
      <c r="BK328" s="29"/>
      <c r="BL328" s="29"/>
      <c r="BM328" s="29"/>
      <c r="BN328" s="29"/>
      <c r="BO328" s="140"/>
      <c r="BP328" s="140"/>
      <c r="BQ328" s="141"/>
      <c r="BR328" s="137"/>
      <c r="BS328" s="29"/>
      <c r="BT328" s="29"/>
      <c r="BU328" s="29"/>
      <c r="BV328" s="29"/>
      <c r="BW328" s="29"/>
      <c r="BX328" s="29"/>
      <c r="BY328" s="29"/>
      <c r="BZ328" s="29"/>
      <c r="CA328" s="29"/>
      <c r="CB328" s="29"/>
      <c r="CC328" s="29"/>
      <c r="CD328" s="29"/>
      <c r="CE328" s="29"/>
      <c r="CF328" s="140"/>
      <c r="CG328" s="140"/>
      <c r="CH328" s="141"/>
      <c r="CI328" s="137"/>
      <c r="CJ328" s="29"/>
      <c r="CK328" s="29"/>
      <c r="CL328" s="29"/>
      <c r="CM328" s="29"/>
      <c r="CN328" s="29"/>
      <c r="CO328" s="29"/>
      <c r="CP328" s="29"/>
      <c r="CQ328" s="29"/>
      <c r="CR328" s="29"/>
      <c r="CS328" s="29"/>
      <c r="CT328" s="29"/>
      <c r="CU328" s="29"/>
      <c r="CV328" s="29"/>
      <c r="CW328" s="140"/>
      <c r="CX328" s="140"/>
      <c r="CY328" s="141"/>
      <c r="CZ328" s="137"/>
      <c r="DA328" s="29"/>
      <c r="DB328" s="29"/>
      <c r="DC328" s="29"/>
      <c r="DD328" s="29"/>
      <c r="DE328" s="29"/>
      <c r="DF328" s="29"/>
      <c r="DG328" s="29"/>
      <c r="DH328" s="29"/>
      <c r="DI328" s="29"/>
      <c r="DJ328" s="29"/>
      <c r="DK328" s="29"/>
      <c r="DL328" s="29"/>
      <c r="DM328" s="29"/>
      <c r="DN328" s="140"/>
      <c r="DO328" s="140"/>
      <c r="DP328" s="141"/>
      <c r="DQ328" s="137"/>
      <c r="DR328" s="29"/>
      <c r="DS328" s="29"/>
      <c r="DT328" s="29"/>
      <c r="DU328" s="29"/>
      <c r="DV328" s="29"/>
      <c r="DW328" s="29"/>
      <c r="DX328" s="29"/>
      <c r="DY328" s="29"/>
      <c r="DZ328" s="29"/>
      <c r="EA328" s="29"/>
      <c r="EB328" s="29"/>
      <c r="EC328" s="29"/>
      <c r="ED328" s="29"/>
      <c r="EE328" s="140"/>
      <c r="EF328" s="140"/>
      <c r="EG328" s="141"/>
      <c r="EH328" s="137"/>
      <c r="EI328" s="29"/>
      <c r="EJ328" s="29"/>
      <c r="EK328" s="29"/>
      <c r="EL328" s="29"/>
      <c r="EM328" s="29"/>
      <c r="EN328" s="29"/>
      <c r="EO328" s="29"/>
      <c r="EP328" s="29"/>
      <c r="EQ328" s="29"/>
      <c r="ER328" s="29"/>
      <c r="ES328" s="29"/>
      <c r="ET328" s="29"/>
      <c r="EU328" s="29"/>
      <c r="EV328" s="140"/>
      <c r="EW328" s="140"/>
      <c r="EX328" s="144"/>
      <c r="EY328" s="137"/>
      <c r="EZ328" s="29"/>
      <c r="FA328" s="29"/>
      <c r="FB328" s="29"/>
      <c r="FC328" s="29"/>
      <c r="FD328" s="29"/>
      <c r="FE328" s="29"/>
      <c r="FF328" s="29"/>
      <c r="FG328" s="29"/>
      <c r="FH328" s="29"/>
      <c r="FI328" s="29"/>
      <c r="FJ328" s="29"/>
      <c r="FK328" s="29"/>
      <c r="FL328" s="29"/>
      <c r="FM328" s="140"/>
      <c r="FN328" s="140"/>
      <c r="FO328" s="141"/>
    </row>
    <row r="329" spans="1:171" x14ac:dyDescent="0.3">
      <c r="A329" s="137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140"/>
      <c r="P329" s="140"/>
      <c r="Q329" s="140"/>
      <c r="R329" s="141"/>
      <c r="S329" s="137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140"/>
      <c r="AH329" s="140"/>
      <c r="AI329" s="141"/>
      <c r="AJ329" s="137"/>
      <c r="AK329" s="29"/>
      <c r="AL329" s="29"/>
      <c r="AM329" s="29"/>
      <c r="AN329" s="29"/>
      <c r="AO329" s="29"/>
      <c r="AP329" s="29"/>
      <c r="AQ329" s="29"/>
      <c r="AR329" s="29"/>
      <c r="AS329" s="29"/>
      <c r="AT329" s="29"/>
      <c r="AU329" s="29"/>
      <c r="AV329" s="29"/>
      <c r="AW329" s="29"/>
      <c r="AX329" s="140"/>
      <c r="AY329" s="140"/>
      <c r="AZ329" s="141"/>
      <c r="BA329" s="137"/>
      <c r="BB329" s="29"/>
      <c r="BC329" s="29"/>
      <c r="BD329" s="29"/>
      <c r="BE329" s="29"/>
      <c r="BF329" s="29"/>
      <c r="BG329" s="29"/>
      <c r="BH329" s="29"/>
      <c r="BI329" s="29"/>
      <c r="BJ329" s="29"/>
      <c r="BK329" s="29"/>
      <c r="BL329" s="29"/>
      <c r="BM329" s="29"/>
      <c r="BN329" s="29"/>
      <c r="BO329" s="140"/>
      <c r="BP329" s="140"/>
      <c r="BQ329" s="141"/>
      <c r="BR329" s="137"/>
      <c r="BS329" s="29"/>
      <c r="BT329" s="29"/>
      <c r="BU329" s="29"/>
      <c r="BV329" s="29"/>
      <c r="BW329" s="29"/>
      <c r="BX329" s="29"/>
      <c r="BY329" s="29"/>
      <c r="BZ329" s="29"/>
      <c r="CA329" s="29"/>
      <c r="CB329" s="29"/>
      <c r="CC329" s="29"/>
      <c r="CD329" s="29"/>
      <c r="CE329" s="29"/>
      <c r="CF329" s="140"/>
      <c r="CG329" s="140"/>
      <c r="CH329" s="141"/>
      <c r="CI329" s="137"/>
      <c r="CJ329" s="29"/>
      <c r="CK329" s="29"/>
      <c r="CL329" s="29"/>
      <c r="CM329" s="29"/>
      <c r="CN329" s="29"/>
      <c r="CO329" s="29"/>
      <c r="CP329" s="29"/>
      <c r="CQ329" s="29"/>
      <c r="CR329" s="29"/>
      <c r="CS329" s="29"/>
      <c r="CT329" s="29"/>
      <c r="CU329" s="29"/>
      <c r="CV329" s="29"/>
      <c r="CW329" s="140"/>
      <c r="CX329" s="140"/>
      <c r="CY329" s="141"/>
      <c r="CZ329" s="137"/>
      <c r="DA329" s="29"/>
      <c r="DB329" s="29"/>
      <c r="DC329" s="29"/>
      <c r="DD329" s="29"/>
      <c r="DE329" s="29"/>
      <c r="DF329" s="29"/>
      <c r="DG329" s="29"/>
      <c r="DH329" s="29"/>
      <c r="DI329" s="29"/>
      <c r="DJ329" s="29"/>
      <c r="DK329" s="29"/>
      <c r="DL329" s="29"/>
      <c r="DM329" s="29"/>
      <c r="DN329" s="140"/>
      <c r="DO329" s="140"/>
      <c r="DP329" s="141"/>
      <c r="DQ329" s="137"/>
      <c r="DR329" s="29"/>
      <c r="DS329" s="29"/>
      <c r="DT329" s="29"/>
      <c r="DU329" s="29"/>
      <c r="DV329" s="29"/>
      <c r="DW329" s="29"/>
      <c r="DX329" s="29"/>
      <c r="DY329" s="29"/>
      <c r="DZ329" s="29"/>
      <c r="EA329" s="29"/>
      <c r="EB329" s="29"/>
      <c r="EC329" s="29"/>
      <c r="ED329" s="29"/>
      <c r="EE329" s="140"/>
      <c r="EF329" s="140"/>
      <c r="EG329" s="141"/>
      <c r="EH329" s="137"/>
      <c r="EI329" s="29"/>
      <c r="EJ329" s="29"/>
      <c r="EK329" s="29"/>
      <c r="EL329" s="29"/>
      <c r="EM329" s="29"/>
      <c r="EN329" s="29"/>
      <c r="EO329" s="29"/>
      <c r="EP329" s="29"/>
      <c r="EQ329" s="29"/>
      <c r="ER329" s="29"/>
      <c r="ES329" s="29"/>
      <c r="ET329" s="29"/>
      <c r="EU329" s="29"/>
      <c r="EV329" s="140"/>
      <c r="EW329" s="140"/>
      <c r="EX329" s="144"/>
      <c r="EY329" s="137"/>
      <c r="EZ329" s="29"/>
      <c r="FA329" s="29"/>
      <c r="FB329" s="29"/>
      <c r="FC329" s="29"/>
      <c r="FD329" s="29"/>
      <c r="FE329" s="29"/>
      <c r="FF329" s="29"/>
      <c r="FG329" s="29"/>
      <c r="FH329" s="29"/>
      <c r="FI329" s="29"/>
      <c r="FJ329" s="29"/>
      <c r="FK329" s="29"/>
      <c r="FL329" s="29"/>
      <c r="FM329" s="140"/>
      <c r="FN329" s="140"/>
      <c r="FO329" s="141"/>
    </row>
    <row r="330" spans="1:171" x14ac:dyDescent="0.3">
      <c r="A330" s="137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140"/>
      <c r="P330" s="140"/>
      <c r="Q330" s="140"/>
      <c r="R330" s="141"/>
      <c r="S330" s="137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140"/>
      <c r="AH330" s="140"/>
      <c r="AI330" s="141"/>
      <c r="AJ330" s="137"/>
      <c r="AK330" s="29"/>
      <c r="AL330" s="29"/>
      <c r="AM330" s="29"/>
      <c r="AN330" s="29"/>
      <c r="AO330" s="29"/>
      <c r="AP330" s="29"/>
      <c r="AQ330" s="29"/>
      <c r="AR330" s="29"/>
      <c r="AS330" s="29"/>
      <c r="AT330" s="29"/>
      <c r="AU330" s="29"/>
      <c r="AV330" s="29"/>
      <c r="AW330" s="29"/>
      <c r="AX330" s="140"/>
      <c r="AY330" s="140"/>
      <c r="AZ330" s="141"/>
      <c r="BA330" s="137"/>
      <c r="BB330" s="29"/>
      <c r="BC330" s="29"/>
      <c r="BD330" s="29"/>
      <c r="BE330" s="29"/>
      <c r="BF330" s="29"/>
      <c r="BG330" s="29"/>
      <c r="BH330" s="29"/>
      <c r="BI330" s="29"/>
      <c r="BJ330" s="29"/>
      <c r="BK330" s="29"/>
      <c r="BL330" s="29"/>
      <c r="BM330" s="29"/>
      <c r="BN330" s="29"/>
      <c r="BO330" s="140"/>
      <c r="BP330" s="140"/>
      <c r="BQ330" s="141"/>
      <c r="BR330" s="137"/>
      <c r="BS330" s="29"/>
      <c r="BT330" s="29"/>
      <c r="BU330" s="29"/>
      <c r="BV330" s="29"/>
      <c r="BW330" s="29"/>
      <c r="BX330" s="29"/>
      <c r="BY330" s="29"/>
      <c r="BZ330" s="29"/>
      <c r="CA330" s="29"/>
      <c r="CB330" s="29"/>
      <c r="CC330" s="29"/>
      <c r="CD330" s="29"/>
      <c r="CE330" s="29"/>
      <c r="CF330" s="140"/>
      <c r="CG330" s="140"/>
      <c r="CH330" s="141"/>
      <c r="CI330" s="137"/>
      <c r="CJ330" s="29"/>
      <c r="CK330" s="29"/>
      <c r="CL330" s="29"/>
      <c r="CM330" s="29"/>
      <c r="CN330" s="29"/>
      <c r="CO330" s="29"/>
      <c r="CP330" s="29"/>
      <c r="CQ330" s="29"/>
      <c r="CR330" s="29"/>
      <c r="CS330" s="29"/>
      <c r="CT330" s="29"/>
      <c r="CU330" s="29"/>
      <c r="CV330" s="29"/>
      <c r="CW330" s="140"/>
      <c r="CX330" s="140"/>
      <c r="CY330" s="141"/>
      <c r="CZ330" s="137"/>
      <c r="DA330" s="29"/>
      <c r="DB330" s="29"/>
      <c r="DC330" s="29"/>
      <c r="DD330" s="29"/>
      <c r="DE330" s="29"/>
      <c r="DF330" s="29"/>
      <c r="DG330" s="29"/>
      <c r="DH330" s="29"/>
      <c r="DI330" s="29"/>
      <c r="DJ330" s="29"/>
      <c r="DK330" s="29"/>
      <c r="DL330" s="29"/>
      <c r="DM330" s="29"/>
      <c r="DN330" s="140"/>
      <c r="DO330" s="140"/>
      <c r="DP330" s="141"/>
      <c r="DQ330" s="137"/>
      <c r="DR330" s="29"/>
      <c r="DS330" s="29"/>
      <c r="DT330" s="29"/>
      <c r="DU330" s="29"/>
      <c r="DV330" s="29"/>
      <c r="DW330" s="29"/>
      <c r="DX330" s="29"/>
      <c r="DY330" s="29"/>
      <c r="DZ330" s="29"/>
      <c r="EA330" s="29"/>
      <c r="EB330" s="29"/>
      <c r="EC330" s="29"/>
      <c r="ED330" s="29"/>
      <c r="EE330" s="140"/>
      <c r="EF330" s="140"/>
      <c r="EG330" s="141"/>
      <c r="EH330" s="137"/>
      <c r="EI330" s="29"/>
      <c r="EJ330" s="29"/>
      <c r="EK330" s="29"/>
      <c r="EL330" s="29"/>
      <c r="EM330" s="29"/>
      <c r="EN330" s="29"/>
      <c r="EO330" s="29"/>
      <c r="EP330" s="29"/>
      <c r="EQ330" s="29"/>
      <c r="ER330" s="29"/>
      <c r="ES330" s="29"/>
      <c r="ET330" s="29"/>
      <c r="EU330" s="29"/>
      <c r="EV330" s="140"/>
      <c r="EW330" s="140"/>
      <c r="EX330" s="144"/>
      <c r="EY330" s="137"/>
      <c r="EZ330" s="29"/>
      <c r="FA330" s="29"/>
      <c r="FB330" s="29"/>
      <c r="FC330" s="29"/>
      <c r="FD330" s="29"/>
      <c r="FE330" s="29"/>
      <c r="FF330" s="29"/>
      <c r="FG330" s="29"/>
      <c r="FH330" s="29"/>
      <c r="FI330" s="29"/>
      <c r="FJ330" s="29"/>
      <c r="FK330" s="29"/>
      <c r="FL330" s="29"/>
      <c r="FM330" s="140"/>
      <c r="FN330" s="140"/>
      <c r="FO330" s="141"/>
    </row>
    <row r="331" spans="1:171" x14ac:dyDescent="0.3">
      <c r="A331" s="137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140"/>
      <c r="P331" s="140"/>
      <c r="Q331" s="140"/>
      <c r="R331" s="141"/>
      <c r="S331" s="137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140"/>
      <c r="AH331" s="140"/>
      <c r="AI331" s="141"/>
      <c r="AJ331" s="137"/>
      <c r="AK331" s="29"/>
      <c r="AL331" s="29"/>
      <c r="AM331" s="29"/>
      <c r="AN331" s="29"/>
      <c r="AO331" s="29"/>
      <c r="AP331" s="29"/>
      <c r="AQ331" s="29"/>
      <c r="AR331" s="29"/>
      <c r="AS331" s="29"/>
      <c r="AT331" s="29"/>
      <c r="AU331" s="29"/>
      <c r="AV331" s="29"/>
      <c r="AW331" s="29"/>
      <c r="AX331" s="140"/>
      <c r="AY331" s="140"/>
      <c r="AZ331" s="141"/>
      <c r="BA331" s="137"/>
      <c r="BB331" s="29"/>
      <c r="BC331" s="29"/>
      <c r="BD331" s="29"/>
      <c r="BE331" s="29"/>
      <c r="BF331" s="29"/>
      <c r="BG331" s="29"/>
      <c r="BH331" s="29"/>
      <c r="BI331" s="29"/>
      <c r="BJ331" s="29"/>
      <c r="BK331" s="29"/>
      <c r="BL331" s="29"/>
      <c r="BM331" s="29"/>
      <c r="BN331" s="29"/>
      <c r="BO331" s="140"/>
      <c r="BP331" s="140"/>
      <c r="BQ331" s="141"/>
      <c r="BR331" s="137"/>
      <c r="BS331" s="29"/>
      <c r="BT331" s="29"/>
      <c r="BU331" s="29"/>
      <c r="BV331" s="29"/>
      <c r="BW331" s="29"/>
      <c r="BX331" s="29"/>
      <c r="BY331" s="29"/>
      <c r="BZ331" s="29"/>
      <c r="CA331" s="29"/>
      <c r="CB331" s="29"/>
      <c r="CC331" s="29"/>
      <c r="CD331" s="29"/>
      <c r="CE331" s="29"/>
      <c r="CF331" s="140"/>
      <c r="CG331" s="140"/>
      <c r="CH331" s="141"/>
      <c r="CI331" s="137"/>
      <c r="CJ331" s="29"/>
      <c r="CK331" s="29"/>
      <c r="CL331" s="29"/>
      <c r="CM331" s="29"/>
      <c r="CN331" s="29"/>
      <c r="CO331" s="29"/>
      <c r="CP331" s="29"/>
      <c r="CQ331" s="29"/>
      <c r="CR331" s="29"/>
      <c r="CS331" s="29"/>
      <c r="CT331" s="29"/>
      <c r="CU331" s="29"/>
      <c r="CV331" s="29"/>
      <c r="CW331" s="140"/>
      <c r="CX331" s="140"/>
      <c r="CY331" s="141"/>
      <c r="CZ331" s="137"/>
      <c r="DA331" s="29"/>
      <c r="DB331" s="29"/>
      <c r="DC331" s="29"/>
      <c r="DD331" s="29"/>
      <c r="DE331" s="29"/>
      <c r="DF331" s="29"/>
      <c r="DG331" s="29"/>
      <c r="DH331" s="29"/>
      <c r="DI331" s="29"/>
      <c r="DJ331" s="29"/>
      <c r="DK331" s="29"/>
      <c r="DL331" s="29"/>
      <c r="DM331" s="29"/>
      <c r="DN331" s="140"/>
      <c r="DO331" s="140"/>
      <c r="DP331" s="141"/>
      <c r="DQ331" s="137"/>
      <c r="DR331" s="29"/>
      <c r="DS331" s="29"/>
      <c r="DT331" s="29"/>
      <c r="DU331" s="29"/>
      <c r="DV331" s="29"/>
      <c r="DW331" s="29"/>
      <c r="DX331" s="29"/>
      <c r="DY331" s="29"/>
      <c r="DZ331" s="29"/>
      <c r="EA331" s="29"/>
      <c r="EB331" s="29"/>
      <c r="EC331" s="29"/>
      <c r="ED331" s="29"/>
      <c r="EE331" s="140"/>
      <c r="EF331" s="140"/>
      <c r="EG331" s="141"/>
      <c r="EH331" s="137"/>
      <c r="EI331" s="29"/>
      <c r="EJ331" s="29"/>
      <c r="EK331" s="29"/>
      <c r="EL331" s="29"/>
      <c r="EM331" s="29"/>
      <c r="EN331" s="29"/>
      <c r="EO331" s="29"/>
      <c r="EP331" s="29"/>
      <c r="EQ331" s="29"/>
      <c r="ER331" s="29"/>
      <c r="ES331" s="29"/>
      <c r="ET331" s="29"/>
      <c r="EU331" s="29"/>
      <c r="EV331" s="140"/>
      <c r="EW331" s="140"/>
      <c r="EX331" s="144"/>
      <c r="EY331" s="137"/>
      <c r="EZ331" s="29"/>
      <c r="FA331" s="29"/>
      <c r="FB331" s="29"/>
      <c r="FC331" s="29"/>
      <c r="FD331" s="29"/>
      <c r="FE331" s="29"/>
      <c r="FF331" s="29"/>
      <c r="FG331" s="29"/>
      <c r="FH331" s="29"/>
      <c r="FI331" s="29"/>
      <c r="FJ331" s="29"/>
      <c r="FK331" s="29"/>
      <c r="FL331" s="29"/>
      <c r="FM331" s="140"/>
      <c r="FN331" s="140"/>
      <c r="FO331" s="141"/>
    </row>
    <row r="332" spans="1:171" x14ac:dyDescent="0.3">
      <c r="A332" s="137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140"/>
      <c r="P332" s="140"/>
      <c r="Q332" s="140"/>
      <c r="R332" s="141"/>
      <c r="S332" s="137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140"/>
      <c r="AH332" s="140"/>
      <c r="AI332" s="141"/>
      <c r="AJ332" s="137"/>
      <c r="AK332" s="29"/>
      <c r="AL332" s="29"/>
      <c r="AM332" s="29"/>
      <c r="AN332" s="29"/>
      <c r="AO332" s="29"/>
      <c r="AP332" s="29"/>
      <c r="AQ332" s="29"/>
      <c r="AR332" s="29"/>
      <c r="AS332" s="29"/>
      <c r="AT332" s="29"/>
      <c r="AU332" s="29"/>
      <c r="AV332" s="29"/>
      <c r="AW332" s="29"/>
      <c r="AX332" s="140"/>
      <c r="AY332" s="140"/>
      <c r="AZ332" s="141"/>
      <c r="BA332" s="137"/>
      <c r="BB332" s="29"/>
      <c r="BC332" s="29"/>
      <c r="BD332" s="29"/>
      <c r="BE332" s="29"/>
      <c r="BF332" s="29"/>
      <c r="BG332" s="29"/>
      <c r="BH332" s="29"/>
      <c r="BI332" s="29"/>
      <c r="BJ332" s="29"/>
      <c r="BK332" s="29"/>
      <c r="BL332" s="29"/>
      <c r="BM332" s="29"/>
      <c r="BN332" s="29"/>
      <c r="BO332" s="140"/>
      <c r="BP332" s="140"/>
      <c r="BQ332" s="141"/>
      <c r="BR332" s="137"/>
      <c r="BS332" s="29"/>
      <c r="BT332" s="29"/>
      <c r="BU332" s="29"/>
      <c r="BV332" s="29"/>
      <c r="BW332" s="29"/>
      <c r="BX332" s="29"/>
      <c r="BY332" s="29"/>
      <c r="BZ332" s="29"/>
      <c r="CA332" s="29"/>
      <c r="CB332" s="29"/>
      <c r="CC332" s="29"/>
      <c r="CD332" s="29"/>
      <c r="CE332" s="29"/>
      <c r="CF332" s="140"/>
      <c r="CG332" s="140"/>
      <c r="CH332" s="141"/>
      <c r="CI332" s="137"/>
      <c r="CJ332" s="29"/>
      <c r="CK332" s="29"/>
      <c r="CL332" s="29"/>
      <c r="CM332" s="29"/>
      <c r="CN332" s="29"/>
      <c r="CO332" s="29"/>
      <c r="CP332" s="29"/>
      <c r="CQ332" s="29"/>
      <c r="CR332" s="29"/>
      <c r="CS332" s="29"/>
      <c r="CT332" s="29"/>
      <c r="CU332" s="29"/>
      <c r="CV332" s="29"/>
      <c r="CW332" s="140"/>
      <c r="CX332" s="140"/>
      <c r="CY332" s="141"/>
      <c r="CZ332" s="137"/>
      <c r="DA332" s="29"/>
      <c r="DB332" s="29"/>
      <c r="DC332" s="29"/>
      <c r="DD332" s="29"/>
      <c r="DE332" s="29"/>
      <c r="DF332" s="29"/>
      <c r="DG332" s="29"/>
      <c r="DH332" s="29"/>
      <c r="DI332" s="29"/>
      <c r="DJ332" s="29"/>
      <c r="DK332" s="29"/>
      <c r="DL332" s="29"/>
      <c r="DM332" s="29"/>
      <c r="DN332" s="140"/>
      <c r="DO332" s="140"/>
      <c r="DP332" s="141"/>
      <c r="DQ332" s="137"/>
      <c r="DR332" s="29"/>
      <c r="DS332" s="29"/>
      <c r="DT332" s="29"/>
      <c r="DU332" s="29"/>
      <c r="DV332" s="29"/>
      <c r="DW332" s="29"/>
      <c r="DX332" s="29"/>
      <c r="DY332" s="29"/>
      <c r="DZ332" s="29"/>
      <c r="EA332" s="29"/>
      <c r="EB332" s="29"/>
      <c r="EC332" s="29"/>
      <c r="ED332" s="29"/>
      <c r="EE332" s="140"/>
      <c r="EF332" s="140"/>
      <c r="EG332" s="141"/>
      <c r="EH332" s="137"/>
      <c r="EI332" s="29"/>
      <c r="EJ332" s="29"/>
      <c r="EK332" s="29"/>
      <c r="EL332" s="29"/>
      <c r="EM332" s="29"/>
      <c r="EN332" s="29"/>
      <c r="EO332" s="29"/>
      <c r="EP332" s="29"/>
      <c r="EQ332" s="29"/>
      <c r="ER332" s="29"/>
      <c r="ES332" s="29"/>
      <c r="ET332" s="29"/>
      <c r="EU332" s="29"/>
      <c r="EV332" s="140"/>
      <c r="EW332" s="140"/>
      <c r="EX332" s="144"/>
      <c r="EY332" s="137"/>
      <c r="EZ332" s="29"/>
      <c r="FA332" s="29"/>
      <c r="FB332" s="29"/>
      <c r="FC332" s="29"/>
      <c r="FD332" s="29"/>
      <c r="FE332" s="29"/>
      <c r="FF332" s="29"/>
      <c r="FG332" s="29"/>
      <c r="FH332" s="29"/>
      <c r="FI332" s="29"/>
      <c r="FJ332" s="29"/>
      <c r="FK332" s="29"/>
      <c r="FL332" s="29"/>
      <c r="FM332" s="140"/>
      <c r="FN332" s="140"/>
      <c r="FO332" s="141"/>
    </row>
    <row r="333" spans="1:171" x14ac:dyDescent="0.3">
      <c r="A333" s="137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140"/>
      <c r="P333" s="140"/>
      <c r="Q333" s="140"/>
      <c r="R333" s="141"/>
      <c r="S333" s="137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140"/>
      <c r="AH333" s="140"/>
      <c r="AI333" s="141"/>
      <c r="AJ333" s="137"/>
      <c r="AK333" s="29"/>
      <c r="AL333" s="29"/>
      <c r="AM333" s="29"/>
      <c r="AN333" s="29"/>
      <c r="AO333" s="29"/>
      <c r="AP333" s="29"/>
      <c r="AQ333" s="29"/>
      <c r="AR333" s="29"/>
      <c r="AS333" s="29"/>
      <c r="AT333" s="29"/>
      <c r="AU333" s="29"/>
      <c r="AV333" s="29"/>
      <c r="AW333" s="29"/>
      <c r="AX333" s="140"/>
      <c r="AY333" s="140"/>
      <c r="AZ333" s="141"/>
      <c r="BA333" s="137"/>
      <c r="BB333" s="29"/>
      <c r="BC333" s="29"/>
      <c r="BD333" s="29"/>
      <c r="BE333" s="29"/>
      <c r="BF333" s="29"/>
      <c r="BG333" s="29"/>
      <c r="BH333" s="29"/>
      <c r="BI333" s="29"/>
      <c r="BJ333" s="29"/>
      <c r="BK333" s="29"/>
      <c r="BL333" s="29"/>
      <c r="BM333" s="29"/>
      <c r="BN333" s="29"/>
      <c r="BO333" s="140"/>
      <c r="BP333" s="140"/>
      <c r="BQ333" s="141"/>
      <c r="BR333" s="137"/>
      <c r="BS333" s="29"/>
      <c r="BT333" s="29"/>
      <c r="BU333" s="29"/>
      <c r="BV333" s="29"/>
      <c r="BW333" s="29"/>
      <c r="BX333" s="29"/>
      <c r="BY333" s="29"/>
      <c r="BZ333" s="29"/>
      <c r="CA333" s="29"/>
      <c r="CB333" s="29"/>
      <c r="CC333" s="29"/>
      <c r="CD333" s="29"/>
      <c r="CE333" s="29"/>
      <c r="CF333" s="140"/>
      <c r="CG333" s="140"/>
      <c r="CH333" s="141"/>
      <c r="CI333" s="137"/>
      <c r="CJ333" s="29"/>
      <c r="CK333" s="29"/>
      <c r="CL333" s="29"/>
      <c r="CM333" s="29"/>
      <c r="CN333" s="29"/>
      <c r="CO333" s="29"/>
      <c r="CP333" s="29"/>
      <c r="CQ333" s="29"/>
      <c r="CR333" s="29"/>
      <c r="CS333" s="29"/>
      <c r="CT333" s="29"/>
      <c r="CU333" s="29"/>
      <c r="CV333" s="29"/>
      <c r="CW333" s="140"/>
      <c r="CX333" s="140"/>
      <c r="CY333" s="141"/>
      <c r="CZ333" s="137"/>
      <c r="DA333" s="29"/>
      <c r="DB333" s="29"/>
      <c r="DC333" s="29"/>
      <c r="DD333" s="29"/>
      <c r="DE333" s="29"/>
      <c r="DF333" s="29"/>
      <c r="DG333" s="29"/>
      <c r="DH333" s="29"/>
      <c r="DI333" s="29"/>
      <c r="DJ333" s="29"/>
      <c r="DK333" s="29"/>
      <c r="DL333" s="29"/>
      <c r="DM333" s="29"/>
      <c r="DN333" s="140"/>
      <c r="DO333" s="140"/>
      <c r="DP333" s="141"/>
      <c r="DQ333" s="137"/>
      <c r="DR333" s="29"/>
      <c r="DS333" s="29"/>
      <c r="DT333" s="29"/>
      <c r="DU333" s="29"/>
      <c r="DV333" s="29"/>
      <c r="DW333" s="29"/>
      <c r="DX333" s="29"/>
      <c r="DY333" s="29"/>
      <c r="DZ333" s="29"/>
      <c r="EA333" s="29"/>
      <c r="EB333" s="29"/>
      <c r="EC333" s="29"/>
      <c r="ED333" s="29"/>
      <c r="EE333" s="140"/>
      <c r="EF333" s="140"/>
      <c r="EG333" s="141"/>
      <c r="EH333" s="137"/>
      <c r="EI333" s="29"/>
      <c r="EJ333" s="29"/>
      <c r="EK333" s="29"/>
      <c r="EL333" s="29"/>
      <c r="EM333" s="29"/>
      <c r="EN333" s="29"/>
      <c r="EO333" s="29"/>
      <c r="EP333" s="29"/>
      <c r="EQ333" s="29"/>
      <c r="ER333" s="29"/>
      <c r="ES333" s="29"/>
      <c r="ET333" s="29"/>
      <c r="EU333" s="29"/>
      <c r="EV333" s="140"/>
      <c r="EW333" s="140"/>
      <c r="EX333" s="144"/>
      <c r="EY333" s="137"/>
      <c r="EZ333" s="29"/>
      <c r="FA333" s="29"/>
      <c r="FB333" s="29"/>
      <c r="FC333" s="29"/>
      <c r="FD333" s="29"/>
      <c r="FE333" s="29"/>
      <c r="FF333" s="29"/>
      <c r="FG333" s="29"/>
      <c r="FH333" s="29"/>
      <c r="FI333" s="29"/>
      <c r="FJ333" s="29"/>
      <c r="FK333" s="29"/>
      <c r="FL333" s="29"/>
      <c r="FM333" s="140"/>
      <c r="FN333" s="140"/>
      <c r="FO333" s="141"/>
    </row>
    <row r="334" spans="1:171" x14ac:dyDescent="0.3">
      <c r="A334" s="137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140"/>
      <c r="P334" s="140"/>
      <c r="Q334" s="140"/>
      <c r="R334" s="141"/>
      <c r="S334" s="137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140"/>
      <c r="AH334" s="140"/>
      <c r="AI334" s="141"/>
      <c r="AJ334" s="137"/>
      <c r="AK334" s="29"/>
      <c r="AL334" s="29"/>
      <c r="AM334" s="29"/>
      <c r="AN334" s="29"/>
      <c r="AO334" s="29"/>
      <c r="AP334" s="29"/>
      <c r="AQ334" s="29"/>
      <c r="AR334" s="29"/>
      <c r="AS334" s="29"/>
      <c r="AT334" s="29"/>
      <c r="AU334" s="29"/>
      <c r="AV334" s="29"/>
      <c r="AW334" s="29"/>
      <c r="AX334" s="140"/>
      <c r="AY334" s="140"/>
      <c r="AZ334" s="141"/>
      <c r="BA334" s="137"/>
      <c r="BB334" s="29"/>
      <c r="BC334" s="29"/>
      <c r="BD334" s="29"/>
      <c r="BE334" s="29"/>
      <c r="BF334" s="29"/>
      <c r="BG334" s="29"/>
      <c r="BH334" s="29"/>
      <c r="BI334" s="29"/>
      <c r="BJ334" s="29"/>
      <c r="BK334" s="29"/>
      <c r="BL334" s="29"/>
      <c r="BM334" s="29"/>
      <c r="BN334" s="29"/>
      <c r="BO334" s="140"/>
      <c r="BP334" s="140"/>
      <c r="BQ334" s="141"/>
      <c r="BR334" s="137"/>
      <c r="BS334" s="29"/>
      <c r="BT334" s="29"/>
      <c r="BU334" s="29"/>
      <c r="BV334" s="29"/>
      <c r="BW334" s="29"/>
      <c r="BX334" s="29"/>
      <c r="BY334" s="29"/>
      <c r="BZ334" s="29"/>
      <c r="CA334" s="29"/>
      <c r="CB334" s="29"/>
      <c r="CC334" s="29"/>
      <c r="CD334" s="29"/>
      <c r="CE334" s="29"/>
      <c r="CF334" s="140"/>
      <c r="CG334" s="140"/>
      <c r="CH334" s="141"/>
      <c r="CI334" s="137"/>
      <c r="CJ334" s="29"/>
      <c r="CK334" s="29"/>
      <c r="CL334" s="29"/>
      <c r="CM334" s="29"/>
      <c r="CN334" s="29"/>
      <c r="CO334" s="29"/>
      <c r="CP334" s="29"/>
      <c r="CQ334" s="29"/>
      <c r="CR334" s="29"/>
      <c r="CS334" s="29"/>
      <c r="CT334" s="29"/>
      <c r="CU334" s="29"/>
      <c r="CV334" s="29"/>
      <c r="CW334" s="140"/>
      <c r="CX334" s="140"/>
      <c r="CY334" s="141"/>
      <c r="CZ334" s="137"/>
      <c r="DA334" s="29"/>
      <c r="DB334" s="29"/>
      <c r="DC334" s="29"/>
      <c r="DD334" s="29"/>
      <c r="DE334" s="29"/>
      <c r="DF334" s="29"/>
      <c r="DG334" s="29"/>
      <c r="DH334" s="29"/>
      <c r="DI334" s="29"/>
      <c r="DJ334" s="29"/>
      <c r="DK334" s="29"/>
      <c r="DL334" s="29"/>
      <c r="DM334" s="29"/>
      <c r="DN334" s="140"/>
      <c r="DO334" s="140"/>
      <c r="DP334" s="141"/>
      <c r="DQ334" s="137"/>
      <c r="DR334" s="29"/>
      <c r="DS334" s="29"/>
      <c r="DT334" s="29"/>
      <c r="DU334" s="29"/>
      <c r="DV334" s="29"/>
      <c r="DW334" s="29"/>
      <c r="DX334" s="29"/>
      <c r="DY334" s="29"/>
      <c r="DZ334" s="29"/>
      <c r="EA334" s="29"/>
      <c r="EB334" s="29"/>
      <c r="EC334" s="29"/>
      <c r="ED334" s="29"/>
      <c r="EE334" s="140"/>
      <c r="EF334" s="140"/>
      <c r="EG334" s="141"/>
      <c r="EH334" s="137"/>
      <c r="EI334" s="29"/>
      <c r="EJ334" s="29"/>
      <c r="EK334" s="29"/>
      <c r="EL334" s="29"/>
      <c r="EM334" s="29"/>
      <c r="EN334" s="29"/>
      <c r="EO334" s="29"/>
      <c r="EP334" s="29"/>
      <c r="EQ334" s="29"/>
      <c r="ER334" s="29"/>
      <c r="ES334" s="29"/>
      <c r="ET334" s="29"/>
      <c r="EU334" s="29"/>
      <c r="EV334" s="140"/>
      <c r="EW334" s="140"/>
      <c r="EX334" s="144"/>
      <c r="EY334" s="137"/>
      <c r="EZ334" s="29"/>
      <c r="FA334" s="29"/>
      <c r="FB334" s="29"/>
      <c r="FC334" s="29"/>
      <c r="FD334" s="29"/>
      <c r="FE334" s="29"/>
      <c r="FF334" s="29"/>
      <c r="FG334" s="29"/>
      <c r="FH334" s="29"/>
      <c r="FI334" s="29"/>
      <c r="FJ334" s="29"/>
      <c r="FK334" s="29"/>
      <c r="FL334" s="29"/>
      <c r="FM334" s="140"/>
      <c r="FN334" s="140"/>
      <c r="FO334" s="141"/>
    </row>
    <row r="335" spans="1:171" x14ac:dyDescent="0.3">
      <c r="A335" s="137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140"/>
      <c r="P335" s="140"/>
      <c r="Q335" s="140"/>
      <c r="R335" s="141"/>
      <c r="S335" s="137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140"/>
      <c r="AH335" s="140"/>
      <c r="AI335" s="141"/>
      <c r="AJ335" s="137"/>
      <c r="AK335" s="29"/>
      <c r="AL335" s="29"/>
      <c r="AM335" s="29"/>
      <c r="AN335" s="29"/>
      <c r="AO335" s="29"/>
      <c r="AP335" s="29"/>
      <c r="AQ335" s="29"/>
      <c r="AR335" s="29"/>
      <c r="AS335" s="29"/>
      <c r="AT335" s="29"/>
      <c r="AU335" s="29"/>
      <c r="AV335" s="29"/>
      <c r="AW335" s="29"/>
      <c r="AX335" s="140"/>
      <c r="AY335" s="140"/>
      <c r="AZ335" s="141"/>
      <c r="BA335" s="137"/>
      <c r="BB335" s="29"/>
      <c r="BC335" s="29"/>
      <c r="BD335" s="29"/>
      <c r="BE335" s="29"/>
      <c r="BF335" s="29"/>
      <c r="BG335" s="29"/>
      <c r="BH335" s="29"/>
      <c r="BI335" s="29"/>
      <c r="BJ335" s="29"/>
      <c r="BK335" s="29"/>
      <c r="BL335" s="29"/>
      <c r="BM335" s="29"/>
      <c r="BN335" s="29"/>
      <c r="BO335" s="140"/>
      <c r="BP335" s="140"/>
      <c r="BQ335" s="141"/>
      <c r="BR335" s="137"/>
      <c r="BS335" s="29"/>
      <c r="BT335" s="29"/>
      <c r="BU335" s="29"/>
      <c r="BV335" s="29"/>
      <c r="BW335" s="29"/>
      <c r="BX335" s="29"/>
      <c r="BY335" s="29"/>
      <c r="BZ335" s="29"/>
      <c r="CA335" s="29"/>
      <c r="CB335" s="29"/>
      <c r="CC335" s="29"/>
      <c r="CD335" s="29"/>
      <c r="CE335" s="29"/>
      <c r="CF335" s="140"/>
      <c r="CG335" s="140"/>
      <c r="CH335" s="141"/>
      <c r="CI335" s="137"/>
      <c r="CJ335" s="29"/>
      <c r="CK335" s="29"/>
      <c r="CL335" s="29"/>
      <c r="CM335" s="29"/>
      <c r="CN335" s="29"/>
      <c r="CO335" s="29"/>
      <c r="CP335" s="29"/>
      <c r="CQ335" s="29"/>
      <c r="CR335" s="29"/>
      <c r="CS335" s="29"/>
      <c r="CT335" s="29"/>
      <c r="CU335" s="29"/>
      <c r="CV335" s="29"/>
      <c r="CW335" s="140"/>
      <c r="CX335" s="140"/>
      <c r="CY335" s="141"/>
      <c r="CZ335" s="137"/>
      <c r="DA335" s="29"/>
      <c r="DB335" s="29"/>
      <c r="DC335" s="29"/>
      <c r="DD335" s="29"/>
      <c r="DE335" s="29"/>
      <c r="DF335" s="29"/>
      <c r="DG335" s="29"/>
      <c r="DH335" s="29"/>
      <c r="DI335" s="29"/>
      <c r="DJ335" s="29"/>
      <c r="DK335" s="29"/>
      <c r="DL335" s="29"/>
      <c r="DM335" s="29"/>
      <c r="DN335" s="140"/>
      <c r="DO335" s="140"/>
      <c r="DP335" s="141"/>
      <c r="DQ335" s="137"/>
      <c r="DR335" s="29"/>
      <c r="DS335" s="29"/>
      <c r="DT335" s="29"/>
      <c r="DU335" s="29"/>
      <c r="DV335" s="29"/>
      <c r="DW335" s="29"/>
      <c r="DX335" s="29"/>
      <c r="DY335" s="29"/>
      <c r="DZ335" s="29"/>
      <c r="EA335" s="29"/>
      <c r="EB335" s="29"/>
      <c r="EC335" s="29"/>
      <c r="ED335" s="29"/>
      <c r="EE335" s="140"/>
      <c r="EF335" s="140"/>
      <c r="EG335" s="141"/>
      <c r="EH335" s="137"/>
      <c r="EI335" s="29"/>
      <c r="EJ335" s="29"/>
      <c r="EK335" s="29"/>
      <c r="EL335" s="29"/>
      <c r="EM335" s="29"/>
      <c r="EN335" s="29"/>
      <c r="EO335" s="29"/>
      <c r="EP335" s="29"/>
      <c r="EQ335" s="29"/>
      <c r="ER335" s="29"/>
      <c r="ES335" s="29"/>
      <c r="ET335" s="29"/>
      <c r="EU335" s="29"/>
      <c r="EV335" s="140"/>
      <c r="EW335" s="140"/>
      <c r="EX335" s="144"/>
      <c r="EY335" s="137"/>
      <c r="EZ335" s="29"/>
      <c r="FA335" s="29"/>
      <c r="FB335" s="29"/>
      <c r="FC335" s="29"/>
      <c r="FD335" s="29"/>
      <c r="FE335" s="29"/>
      <c r="FF335" s="29"/>
      <c r="FG335" s="29"/>
      <c r="FH335" s="29"/>
      <c r="FI335" s="29"/>
      <c r="FJ335" s="29"/>
      <c r="FK335" s="29"/>
      <c r="FL335" s="29"/>
      <c r="FM335" s="140"/>
      <c r="FN335" s="140"/>
      <c r="FO335" s="141"/>
    </row>
    <row r="336" spans="1:171" x14ac:dyDescent="0.3">
      <c r="A336" s="137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140"/>
      <c r="P336" s="140"/>
      <c r="Q336" s="140"/>
      <c r="R336" s="141"/>
      <c r="S336" s="137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140"/>
      <c r="AH336" s="140"/>
      <c r="AI336" s="141"/>
      <c r="AJ336" s="137"/>
      <c r="AK336" s="29"/>
      <c r="AL336" s="29"/>
      <c r="AM336" s="29"/>
      <c r="AN336" s="29"/>
      <c r="AO336" s="29"/>
      <c r="AP336" s="29"/>
      <c r="AQ336" s="29"/>
      <c r="AR336" s="29"/>
      <c r="AS336" s="29"/>
      <c r="AT336" s="29"/>
      <c r="AU336" s="29"/>
      <c r="AV336" s="29"/>
      <c r="AW336" s="29"/>
      <c r="AX336" s="140"/>
      <c r="AY336" s="140"/>
      <c r="AZ336" s="141"/>
      <c r="BA336" s="137"/>
      <c r="BB336" s="29"/>
      <c r="BC336" s="29"/>
      <c r="BD336" s="29"/>
      <c r="BE336" s="29"/>
      <c r="BF336" s="29"/>
      <c r="BG336" s="29"/>
      <c r="BH336" s="29"/>
      <c r="BI336" s="29"/>
      <c r="BJ336" s="29"/>
      <c r="BK336" s="29"/>
      <c r="BL336" s="29"/>
      <c r="BM336" s="29"/>
      <c r="BN336" s="29"/>
      <c r="BO336" s="140"/>
      <c r="BP336" s="140"/>
      <c r="BQ336" s="141"/>
      <c r="BR336" s="137"/>
      <c r="BS336" s="29"/>
      <c r="BT336" s="29"/>
      <c r="BU336" s="29"/>
      <c r="BV336" s="29"/>
      <c r="BW336" s="29"/>
      <c r="BX336" s="29"/>
      <c r="BY336" s="29"/>
      <c r="BZ336" s="29"/>
      <c r="CA336" s="29"/>
      <c r="CB336" s="29"/>
      <c r="CC336" s="29"/>
      <c r="CD336" s="29"/>
      <c r="CE336" s="29"/>
      <c r="CF336" s="140"/>
      <c r="CG336" s="140"/>
      <c r="CH336" s="141"/>
      <c r="CI336" s="137"/>
      <c r="CJ336" s="29"/>
      <c r="CK336" s="29"/>
      <c r="CL336" s="29"/>
      <c r="CM336" s="29"/>
      <c r="CN336" s="29"/>
      <c r="CO336" s="29"/>
      <c r="CP336" s="29"/>
      <c r="CQ336" s="29"/>
      <c r="CR336" s="29"/>
      <c r="CS336" s="29"/>
      <c r="CT336" s="29"/>
      <c r="CU336" s="29"/>
      <c r="CV336" s="29"/>
      <c r="CW336" s="140"/>
      <c r="CX336" s="140"/>
      <c r="CY336" s="141"/>
      <c r="CZ336" s="137"/>
      <c r="DA336" s="29"/>
      <c r="DB336" s="29"/>
      <c r="DC336" s="29"/>
      <c r="DD336" s="29"/>
      <c r="DE336" s="29"/>
      <c r="DF336" s="29"/>
      <c r="DG336" s="29"/>
      <c r="DH336" s="29"/>
      <c r="DI336" s="29"/>
      <c r="DJ336" s="29"/>
      <c r="DK336" s="29"/>
      <c r="DL336" s="29"/>
      <c r="DM336" s="29"/>
      <c r="DN336" s="140"/>
      <c r="DO336" s="140"/>
      <c r="DP336" s="141"/>
      <c r="DQ336" s="137"/>
      <c r="DR336" s="29"/>
      <c r="DS336" s="29"/>
      <c r="DT336" s="29"/>
      <c r="DU336" s="29"/>
      <c r="DV336" s="29"/>
      <c r="DW336" s="29"/>
      <c r="DX336" s="29"/>
      <c r="DY336" s="29"/>
      <c r="DZ336" s="29"/>
      <c r="EA336" s="29"/>
      <c r="EB336" s="29"/>
      <c r="EC336" s="29"/>
      <c r="ED336" s="29"/>
      <c r="EE336" s="140"/>
      <c r="EF336" s="140"/>
      <c r="EG336" s="141"/>
      <c r="EH336" s="137"/>
      <c r="EI336" s="29"/>
      <c r="EJ336" s="29"/>
      <c r="EK336" s="29"/>
      <c r="EL336" s="29"/>
      <c r="EM336" s="29"/>
      <c r="EN336" s="29"/>
      <c r="EO336" s="29"/>
      <c r="EP336" s="29"/>
      <c r="EQ336" s="29"/>
      <c r="ER336" s="29"/>
      <c r="ES336" s="29"/>
      <c r="ET336" s="29"/>
      <c r="EU336" s="29"/>
      <c r="EV336" s="140"/>
      <c r="EW336" s="140"/>
      <c r="EX336" s="144"/>
      <c r="EY336" s="137"/>
      <c r="EZ336" s="29"/>
      <c r="FA336" s="29"/>
      <c r="FB336" s="29"/>
      <c r="FC336" s="29"/>
      <c r="FD336" s="29"/>
      <c r="FE336" s="29"/>
      <c r="FF336" s="29"/>
      <c r="FG336" s="29"/>
      <c r="FH336" s="29"/>
      <c r="FI336" s="29"/>
      <c r="FJ336" s="29"/>
      <c r="FK336" s="29"/>
      <c r="FL336" s="29"/>
      <c r="FM336" s="140"/>
      <c r="FN336" s="140"/>
      <c r="FO336" s="141"/>
    </row>
    <row r="337" spans="1:171" x14ac:dyDescent="0.3">
      <c r="A337" s="137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140"/>
      <c r="P337" s="140"/>
      <c r="Q337" s="140"/>
      <c r="R337" s="141"/>
      <c r="S337" s="137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140"/>
      <c r="AH337" s="140"/>
      <c r="AI337" s="141"/>
      <c r="AJ337" s="137"/>
      <c r="AK337" s="29"/>
      <c r="AL337" s="29"/>
      <c r="AM337" s="29"/>
      <c r="AN337" s="29"/>
      <c r="AO337" s="29"/>
      <c r="AP337" s="29"/>
      <c r="AQ337" s="29"/>
      <c r="AR337" s="29"/>
      <c r="AS337" s="29"/>
      <c r="AT337" s="29"/>
      <c r="AU337" s="29"/>
      <c r="AV337" s="29"/>
      <c r="AW337" s="29"/>
      <c r="AX337" s="140"/>
      <c r="AY337" s="140"/>
      <c r="AZ337" s="141"/>
      <c r="BA337" s="137"/>
      <c r="BB337" s="29"/>
      <c r="BC337" s="29"/>
      <c r="BD337" s="29"/>
      <c r="BE337" s="29"/>
      <c r="BF337" s="29"/>
      <c r="BG337" s="29"/>
      <c r="BH337" s="29"/>
      <c r="BI337" s="29"/>
      <c r="BJ337" s="29"/>
      <c r="BK337" s="29"/>
      <c r="BL337" s="29"/>
      <c r="BM337" s="29"/>
      <c r="BN337" s="29"/>
      <c r="BO337" s="140"/>
      <c r="BP337" s="140"/>
      <c r="BQ337" s="141"/>
      <c r="BR337" s="137"/>
      <c r="BS337" s="29"/>
      <c r="BT337" s="29"/>
      <c r="BU337" s="29"/>
      <c r="BV337" s="29"/>
      <c r="BW337" s="29"/>
      <c r="BX337" s="29"/>
      <c r="BY337" s="29"/>
      <c r="BZ337" s="29"/>
      <c r="CA337" s="29"/>
      <c r="CB337" s="29"/>
      <c r="CC337" s="29"/>
      <c r="CD337" s="29"/>
      <c r="CE337" s="29"/>
      <c r="CF337" s="140"/>
      <c r="CG337" s="140"/>
      <c r="CH337" s="141"/>
      <c r="CI337" s="137"/>
      <c r="CJ337" s="29"/>
      <c r="CK337" s="29"/>
      <c r="CL337" s="29"/>
      <c r="CM337" s="29"/>
      <c r="CN337" s="29"/>
      <c r="CO337" s="29"/>
      <c r="CP337" s="29"/>
      <c r="CQ337" s="29"/>
      <c r="CR337" s="29"/>
      <c r="CS337" s="29"/>
      <c r="CT337" s="29"/>
      <c r="CU337" s="29"/>
      <c r="CV337" s="29"/>
      <c r="CW337" s="140"/>
      <c r="CX337" s="140"/>
      <c r="CY337" s="141"/>
      <c r="CZ337" s="137"/>
      <c r="DA337" s="29"/>
      <c r="DB337" s="29"/>
      <c r="DC337" s="29"/>
      <c r="DD337" s="29"/>
      <c r="DE337" s="29"/>
      <c r="DF337" s="29"/>
      <c r="DG337" s="29"/>
      <c r="DH337" s="29"/>
      <c r="DI337" s="29"/>
      <c r="DJ337" s="29"/>
      <c r="DK337" s="29"/>
      <c r="DL337" s="29"/>
      <c r="DM337" s="29"/>
      <c r="DN337" s="140"/>
      <c r="DO337" s="140"/>
      <c r="DP337" s="141"/>
      <c r="DQ337" s="137"/>
      <c r="DR337" s="29"/>
      <c r="DS337" s="29"/>
      <c r="DT337" s="29"/>
      <c r="DU337" s="29"/>
      <c r="DV337" s="29"/>
      <c r="DW337" s="29"/>
      <c r="DX337" s="29"/>
      <c r="DY337" s="29"/>
      <c r="DZ337" s="29"/>
      <c r="EA337" s="29"/>
      <c r="EB337" s="29"/>
      <c r="EC337" s="29"/>
      <c r="ED337" s="29"/>
      <c r="EE337" s="140"/>
      <c r="EF337" s="140"/>
      <c r="EG337" s="141"/>
      <c r="EH337" s="137"/>
      <c r="EI337" s="29"/>
      <c r="EJ337" s="29"/>
      <c r="EK337" s="29"/>
      <c r="EL337" s="29"/>
      <c r="EM337" s="29"/>
      <c r="EN337" s="29"/>
      <c r="EO337" s="29"/>
      <c r="EP337" s="29"/>
      <c r="EQ337" s="29"/>
      <c r="ER337" s="29"/>
      <c r="ES337" s="29"/>
      <c r="ET337" s="29"/>
      <c r="EU337" s="29"/>
      <c r="EV337" s="140"/>
      <c r="EW337" s="140"/>
      <c r="EX337" s="144"/>
      <c r="EY337" s="137"/>
      <c r="EZ337" s="29"/>
      <c r="FA337" s="29"/>
      <c r="FB337" s="29"/>
      <c r="FC337" s="29"/>
      <c r="FD337" s="29"/>
      <c r="FE337" s="29"/>
      <c r="FF337" s="29"/>
      <c r="FG337" s="29"/>
      <c r="FH337" s="29"/>
      <c r="FI337" s="29"/>
      <c r="FJ337" s="29"/>
      <c r="FK337" s="29"/>
      <c r="FL337" s="29"/>
      <c r="FM337" s="140"/>
      <c r="FN337" s="140"/>
      <c r="FO337" s="141"/>
    </row>
    <row r="338" spans="1:171" x14ac:dyDescent="0.3">
      <c r="A338" s="137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140"/>
      <c r="P338" s="140"/>
      <c r="Q338" s="140"/>
      <c r="R338" s="141"/>
      <c r="S338" s="137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140"/>
      <c r="AH338" s="140"/>
      <c r="AI338" s="141"/>
      <c r="AJ338" s="137"/>
      <c r="AK338" s="29"/>
      <c r="AL338" s="29"/>
      <c r="AM338" s="29"/>
      <c r="AN338" s="29"/>
      <c r="AO338" s="29"/>
      <c r="AP338" s="29"/>
      <c r="AQ338" s="29"/>
      <c r="AR338" s="29"/>
      <c r="AS338" s="29"/>
      <c r="AT338" s="29"/>
      <c r="AU338" s="29"/>
      <c r="AV338" s="29"/>
      <c r="AW338" s="29"/>
      <c r="AX338" s="140"/>
      <c r="AY338" s="140"/>
      <c r="AZ338" s="141"/>
      <c r="BA338" s="137"/>
      <c r="BB338" s="29"/>
      <c r="BC338" s="29"/>
      <c r="BD338" s="29"/>
      <c r="BE338" s="29"/>
      <c r="BF338" s="29"/>
      <c r="BG338" s="29"/>
      <c r="BH338" s="29"/>
      <c r="BI338" s="29"/>
      <c r="BJ338" s="29"/>
      <c r="BK338" s="29"/>
      <c r="BL338" s="29"/>
      <c r="BM338" s="29"/>
      <c r="BN338" s="29"/>
      <c r="BO338" s="140"/>
      <c r="BP338" s="140"/>
      <c r="BQ338" s="141"/>
      <c r="BR338" s="137"/>
      <c r="BS338" s="29"/>
      <c r="BT338" s="29"/>
      <c r="BU338" s="29"/>
      <c r="BV338" s="29"/>
      <c r="BW338" s="29"/>
      <c r="BX338" s="29"/>
      <c r="BY338" s="29"/>
      <c r="BZ338" s="29"/>
      <c r="CA338" s="29"/>
      <c r="CB338" s="29"/>
      <c r="CC338" s="29"/>
      <c r="CD338" s="29"/>
      <c r="CE338" s="29"/>
      <c r="CF338" s="140"/>
      <c r="CG338" s="140"/>
      <c r="CH338" s="141"/>
      <c r="CI338" s="137"/>
      <c r="CJ338" s="29"/>
      <c r="CK338" s="29"/>
      <c r="CL338" s="29"/>
      <c r="CM338" s="29"/>
      <c r="CN338" s="29"/>
      <c r="CO338" s="29"/>
      <c r="CP338" s="29"/>
      <c r="CQ338" s="29"/>
      <c r="CR338" s="29"/>
      <c r="CS338" s="29"/>
      <c r="CT338" s="29"/>
      <c r="CU338" s="29"/>
      <c r="CV338" s="29"/>
      <c r="CW338" s="140"/>
      <c r="CX338" s="140"/>
      <c r="CY338" s="141"/>
      <c r="CZ338" s="137"/>
      <c r="DA338" s="29"/>
      <c r="DB338" s="29"/>
      <c r="DC338" s="29"/>
      <c r="DD338" s="29"/>
      <c r="DE338" s="29"/>
      <c r="DF338" s="29"/>
      <c r="DG338" s="29"/>
      <c r="DH338" s="29"/>
      <c r="DI338" s="29"/>
      <c r="DJ338" s="29"/>
      <c r="DK338" s="29"/>
      <c r="DL338" s="29"/>
      <c r="DM338" s="29"/>
      <c r="DN338" s="140"/>
      <c r="DO338" s="140"/>
      <c r="DP338" s="141"/>
      <c r="DQ338" s="137"/>
      <c r="DR338" s="29"/>
      <c r="DS338" s="29"/>
      <c r="DT338" s="29"/>
      <c r="DU338" s="29"/>
      <c r="DV338" s="29"/>
      <c r="DW338" s="29"/>
      <c r="DX338" s="29"/>
      <c r="DY338" s="29"/>
      <c r="DZ338" s="29"/>
      <c r="EA338" s="29"/>
      <c r="EB338" s="29"/>
      <c r="EC338" s="29"/>
      <c r="ED338" s="29"/>
      <c r="EE338" s="140"/>
      <c r="EF338" s="140"/>
      <c r="EG338" s="141"/>
      <c r="EH338" s="137"/>
      <c r="EI338" s="29"/>
      <c r="EJ338" s="29"/>
      <c r="EK338" s="29"/>
      <c r="EL338" s="29"/>
      <c r="EM338" s="29"/>
      <c r="EN338" s="29"/>
      <c r="EO338" s="29"/>
      <c r="EP338" s="29"/>
      <c r="EQ338" s="29"/>
      <c r="ER338" s="29"/>
      <c r="ES338" s="29"/>
      <c r="ET338" s="29"/>
      <c r="EU338" s="29"/>
      <c r="EV338" s="140"/>
      <c r="EW338" s="140"/>
      <c r="EX338" s="144"/>
      <c r="EY338" s="137"/>
      <c r="EZ338" s="29"/>
      <c r="FA338" s="29"/>
      <c r="FB338" s="29"/>
      <c r="FC338" s="29"/>
      <c r="FD338" s="29"/>
      <c r="FE338" s="29"/>
      <c r="FF338" s="29"/>
      <c r="FG338" s="29"/>
      <c r="FH338" s="29"/>
      <c r="FI338" s="29"/>
      <c r="FJ338" s="29"/>
      <c r="FK338" s="29"/>
      <c r="FL338" s="29"/>
      <c r="FM338" s="140"/>
      <c r="FN338" s="140"/>
      <c r="FO338" s="141"/>
    </row>
    <row r="339" spans="1:171" x14ac:dyDescent="0.3">
      <c r="A339" s="137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140"/>
      <c r="P339" s="140"/>
      <c r="Q339" s="140"/>
      <c r="R339" s="141"/>
      <c r="S339" s="137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140"/>
      <c r="AH339" s="140"/>
      <c r="AI339" s="141"/>
      <c r="AJ339" s="137"/>
      <c r="AK339" s="29"/>
      <c r="AL339" s="29"/>
      <c r="AM339" s="29"/>
      <c r="AN339" s="29"/>
      <c r="AO339" s="29"/>
      <c r="AP339" s="29"/>
      <c r="AQ339" s="29"/>
      <c r="AR339" s="29"/>
      <c r="AS339" s="29"/>
      <c r="AT339" s="29"/>
      <c r="AU339" s="29"/>
      <c r="AV339" s="29"/>
      <c r="AW339" s="29"/>
      <c r="AX339" s="140"/>
      <c r="AY339" s="140"/>
      <c r="AZ339" s="141"/>
      <c r="BA339" s="137"/>
      <c r="BB339" s="29"/>
      <c r="BC339" s="29"/>
      <c r="BD339" s="29"/>
      <c r="BE339" s="29"/>
      <c r="BF339" s="29"/>
      <c r="BG339" s="29"/>
      <c r="BH339" s="29"/>
      <c r="BI339" s="29"/>
      <c r="BJ339" s="29"/>
      <c r="BK339" s="29"/>
      <c r="BL339" s="29"/>
      <c r="BM339" s="29"/>
      <c r="BN339" s="29"/>
      <c r="BO339" s="140"/>
      <c r="BP339" s="140"/>
      <c r="BQ339" s="141"/>
      <c r="BR339" s="137"/>
      <c r="BS339" s="29"/>
      <c r="BT339" s="29"/>
      <c r="BU339" s="29"/>
      <c r="BV339" s="29"/>
      <c r="BW339" s="29"/>
      <c r="BX339" s="29"/>
      <c r="BY339" s="29"/>
      <c r="BZ339" s="29"/>
      <c r="CA339" s="29"/>
      <c r="CB339" s="29"/>
      <c r="CC339" s="29"/>
      <c r="CD339" s="29"/>
      <c r="CE339" s="29"/>
      <c r="CF339" s="140"/>
      <c r="CG339" s="140"/>
      <c r="CH339" s="141"/>
      <c r="CI339" s="137"/>
      <c r="CJ339" s="29"/>
      <c r="CK339" s="29"/>
      <c r="CL339" s="29"/>
      <c r="CM339" s="29"/>
      <c r="CN339" s="29"/>
      <c r="CO339" s="29"/>
      <c r="CP339" s="29"/>
      <c r="CQ339" s="29"/>
      <c r="CR339" s="29"/>
      <c r="CS339" s="29"/>
      <c r="CT339" s="29"/>
      <c r="CU339" s="29"/>
      <c r="CV339" s="29"/>
      <c r="CW339" s="140"/>
      <c r="CX339" s="140"/>
      <c r="CY339" s="141"/>
      <c r="CZ339" s="137"/>
      <c r="DA339" s="29"/>
      <c r="DB339" s="29"/>
      <c r="DC339" s="29"/>
      <c r="DD339" s="29"/>
      <c r="DE339" s="29"/>
      <c r="DF339" s="29"/>
      <c r="DG339" s="29"/>
      <c r="DH339" s="29"/>
      <c r="DI339" s="29"/>
      <c r="DJ339" s="29"/>
      <c r="DK339" s="29"/>
      <c r="DL339" s="29"/>
      <c r="DM339" s="29"/>
      <c r="DN339" s="140"/>
      <c r="DO339" s="140"/>
      <c r="DP339" s="141"/>
      <c r="DQ339" s="137"/>
      <c r="DR339" s="29"/>
      <c r="DS339" s="29"/>
      <c r="DT339" s="29"/>
      <c r="DU339" s="29"/>
      <c r="DV339" s="29"/>
      <c r="DW339" s="29"/>
      <c r="DX339" s="29"/>
      <c r="DY339" s="29"/>
      <c r="DZ339" s="29"/>
      <c r="EA339" s="29"/>
      <c r="EB339" s="29"/>
      <c r="EC339" s="29"/>
      <c r="ED339" s="29"/>
      <c r="EE339" s="140"/>
      <c r="EF339" s="140"/>
      <c r="EG339" s="141"/>
      <c r="EH339" s="137"/>
      <c r="EI339" s="29"/>
      <c r="EJ339" s="29"/>
      <c r="EK339" s="29"/>
      <c r="EL339" s="29"/>
      <c r="EM339" s="29"/>
      <c r="EN339" s="29"/>
      <c r="EO339" s="29"/>
      <c r="EP339" s="29"/>
      <c r="EQ339" s="29"/>
      <c r="ER339" s="29"/>
      <c r="ES339" s="29"/>
      <c r="ET339" s="29"/>
      <c r="EU339" s="29"/>
      <c r="EV339" s="140"/>
      <c r="EW339" s="140"/>
      <c r="EX339" s="144"/>
      <c r="EY339" s="137"/>
      <c r="EZ339" s="29"/>
      <c r="FA339" s="29"/>
      <c r="FB339" s="29"/>
      <c r="FC339" s="29"/>
      <c r="FD339" s="29"/>
      <c r="FE339" s="29"/>
      <c r="FF339" s="29"/>
      <c r="FG339" s="29"/>
      <c r="FH339" s="29"/>
      <c r="FI339" s="29"/>
      <c r="FJ339" s="29"/>
      <c r="FK339" s="29"/>
      <c r="FL339" s="29"/>
      <c r="FM339" s="140"/>
      <c r="FN339" s="140"/>
      <c r="FO339" s="141"/>
    </row>
    <row r="340" spans="1:171" x14ac:dyDescent="0.3">
      <c r="A340" s="137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140"/>
      <c r="P340" s="140"/>
      <c r="Q340" s="140"/>
      <c r="R340" s="141"/>
      <c r="S340" s="137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140"/>
      <c r="AH340" s="140"/>
      <c r="AI340" s="141"/>
      <c r="AJ340" s="137"/>
      <c r="AK340" s="29"/>
      <c r="AL340" s="29"/>
      <c r="AM340" s="29"/>
      <c r="AN340" s="29"/>
      <c r="AO340" s="29"/>
      <c r="AP340" s="29"/>
      <c r="AQ340" s="29"/>
      <c r="AR340" s="29"/>
      <c r="AS340" s="29"/>
      <c r="AT340" s="29"/>
      <c r="AU340" s="29"/>
      <c r="AV340" s="29"/>
      <c r="AW340" s="29"/>
      <c r="AX340" s="140"/>
      <c r="AY340" s="140"/>
      <c r="AZ340" s="141"/>
      <c r="BA340" s="137"/>
      <c r="BB340" s="29"/>
      <c r="BC340" s="29"/>
      <c r="BD340" s="29"/>
      <c r="BE340" s="29"/>
      <c r="BF340" s="29"/>
      <c r="BG340" s="29"/>
      <c r="BH340" s="29"/>
      <c r="BI340" s="29"/>
      <c r="BJ340" s="29"/>
      <c r="BK340" s="29"/>
      <c r="BL340" s="29"/>
      <c r="BM340" s="29"/>
      <c r="BN340" s="29"/>
      <c r="BO340" s="140"/>
      <c r="BP340" s="140"/>
      <c r="BQ340" s="141"/>
      <c r="BR340" s="137"/>
      <c r="BS340" s="29"/>
      <c r="BT340" s="29"/>
      <c r="BU340" s="29"/>
      <c r="BV340" s="29"/>
      <c r="BW340" s="29"/>
      <c r="BX340" s="29"/>
      <c r="BY340" s="29"/>
      <c r="BZ340" s="29"/>
      <c r="CA340" s="29"/>
      <c r="CB340" s="29"/>
      <c r="CC340" s="29"/>
      <c r="CD340" s="29"/>
      <c r="CE340" s="29"/>
      <c r="CF340" s="140"/>
      <c r="CG340" s="140"/>
      <c r="CH340" s="141"/>
      <c r="CI340" s="137"/>
      <c r="CJ340" s="29"/>
      <c r="CK340" s="29"/>
      <c r="CL340" s="29"/>
      <c r="CM340" s="29"/>
      <c r="CN340" s="29"/>
      <c r="CO340" s="29"/>
      <c r="CP340" s="29"/>
      <c r="CQ340" s="29"/>
      <c r="CR340" s="29"/>
      <c r="CS340" s="29"/>
      <c r="CT340" s="29"/>
      <c r="CU340" s="29"/>
      <c r="CV340" s="29"/>
      <c r="CW340" s="140"/>
      <c r="CX340" s="140"/>
      <c r="CY340" s="141"/>
      <c r="CZ340" s="137"/>
      <c r="DA340" s="29"/>
      <c r="DB340" s="29"/>
      <c r="DC340" s="29"/>
      <c r="DD340" s="29"/>
      <c r="DE340" s="29"/>
      <c r="DF340" s="29"/>
      <c r="DG340" s="29"/>
      <c r="DH340" s="29"/>
      <c r="DI340" s="29"/>
      <c r="DJ340" s="29"/>
      <c r="DK340" s="29"/>
      <c r="DL340" s="29"/>
      <c r="DM340" s="29"/>
      <c r="DN340" s="140"/>
      <c r="DO340" s="140"/>
      <c r="DP340" s="141"/>
      <c r="DQ340" s="137"/>
      <c r="DR340" s="29"/>
      <c r="DS340" s="29"/>
      <c r="DT340" s="29"/>
      <c r="DU340" s="29"/>
      <c r="DV340" s="29"/>
      <c r="DW340" s="29"/>
      <c r="DX340" s="29"/>
      <c r="DY340" s="29"/>
      <c r="DZ340" s="29"/>
      <c r="EA340" s="29"/>
      <c r="EB340" s="29"/>
      <c r="EC340" s="29"/>
      <c r="ED340" s="29"/>
      <c r="EE340" s="140"/>
      <c r="EF340" s="140"/>
      <c r="EG340" s="141"/>
      <c r="EH340" s="137"/>
      <c r="EI340" s="29"/>
      <c r="EJ340" s="29"/>
      <c r="EK340" s="29"/>
      <c r="EL340" s="29"/>
      <c r="EM340" s="29"/>
      <c r="EN340" s="29"/>
      <c r="EO340" s="29"/>
      <c r="EP340" s="29"/>
      <c r="EQ340" s="29"/>
      <c r="ER340" s="29"/>
      <c r="ES340" s="29"/>
      <c r="ET340" s="29"/>
      <c r="EU340" s="29"/>
      <c r="EV340" s="140"/>
      <c r="EW340" s="140"/>
      <c r="EX340" s="144"/>
      <c r="EY340" s="137"/>
      <c r="EZ340" s="29"/>
      <c r="FA340" s="29"/>
      <c r="FB340" s="29"/>
      <c r="FC340" s="29"/>
      <c r="FD340" s="29"/>
      <c r="FE340" s="29"/>
      <c r="FF340" s="29"/>
      <c r="FG340" s="29"/>
      <c r="FH340" s="29"/>
      <c r="FI340" s="29"/>
      <c r="FJ340" s="29"/>
      <c r="FK340" s="29"/>
      <c r="FL340" s="29"/>
      <c r="FM340" s="140"/>
      <c r="FN340" s="140"/>
      <c r="FO340" s="141"/>
    </row>
    <row r="341" spans="1:171" x14ac:dyDescent="0.3">
      <c r="A341" s="137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140"/>
      <c r="P341" s="140"/>
      <c r="Q341" s="140"/>
      <c r="R341" s="141"/>
      <c r="S341" s="137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140"/>
      <c r="AH341" s="140"/>
      <c r="AI341" s="141"/>
      <c r="AJ341" s="137"/>
      <c r="AK341" s="29"/>
      <c r="AL341" s="29"/>
      <c r="AM341" s="29"/>
      <c r="AN341" s="29"/>
      <c r="AO341" s="29"/>
      <c r="AP341" s="29"/>
      <c r="AQ341" s="29"/>
      <c r="AR341" s="29"/>
      <c r="AS341" s="29"/>
      <c r="AT341" s="29"/>
      <c r="AU341" s="29"/>
      <c r="AV341" s="29"/>
      <c r="AW341" s="29"/>
      <c r="AX341" s="140"/>
      <c r="AY341" s="140"/>
      <c r="AZ341" s="141"/>
      <c r="BA341" s="137"/>
      <c r="BB341" s="29"/>
      <c r="BC341" s="29"/>
      <c r="BD341" s="29"/>
      <c r="BE341" s="29"/>
      <c r="BF341" s="29"/>
      <c r="BG341" s="29"/>
      <c r="BH341" s="29"/>
      <c r="BI341" s="29"/>
      <c r="BJ341" s="29"/>
      <c r="BK341" s="29"/>
      <c r="BL341" s="29"/>
      <c r="BM341" s="29"/>
      <c r="BN341" s="29"/>
      <c r="BO341" s="140"/>
      <c r="BP341" s="140"/>
      <c r="BQ341" s="141"/>
      <c r="BR341" s="137"/>
      <c r="BS341" s="29"/>
      <c r="BT341" s="29"/>
      <c r="BU341" s="29"/>
      <c r="BV341" s="29"/>
      <c r="BW341" s="29"/>
      <c r="BX341" s="29"/>
      <c r="BY341" s="29"/>
      <c r="BZ341" s="29"/>
      <c r="CA341" s="29"/>
      <c r="CB341" s="29"/>
      <c r="CC341" s="29"/>
      <c r="CD341" s="29"/>
      <c r="CE341" s="29"/>
      <c r="CF341" s="140"/>
      <c r="CG341" s="140"/>
      <c r="CH341" s="141"/>
      <c r="CI341" s="137"/>
      <c r="CJ341" s="29"/>
      <c r="CK341" s="29"/>
      <c r="CL341" s="29"/>
      <c r="CM341" s="29"/>
      <c r="CN341" s="29"/>
      <c r="CO341" s="29"/>
      <c r="CP341" s="29"/>
      <c r="CQ341" s="29"/>
      <c r="CR341" s="29"/>
      <c r="CS341" s="29"/>
      <c r="CT341" s="29"/>
      <c r="CU341" s="29"/>
      <c r="CV341" s="29"/>
      <c r="CW341" s="140"/>
      <c r="CX341" s="140"/>
      <c r="CY341" s="141"/>
      <c r="CZ341" s="137"/>
      <c r="DA341" s="29"/>
      <c r="DB341" s="29"/>
      <c r="DC341" s="29"/>
      <c r="DD341" s="29"/>
      <c r="DE341" s="29"/>
      <c r="DF341" s="29"/>
      <c r="DG341" s="29"/>
      <c r="DH341" s="29"/>
      <c r="DI341" s="29"/>
      <c r="DJ341" s="29"/>
      <c r="DK341" s="29"/>
      <c r="DL341" s="29"/>
      <c r="DM341" s="29"/>
      <c r="DN341" s="140"/>
      <c r="DO341" s="140"/>
      <c r="DP341" s="141"/>
      <c r="DQ341" s="137"/>
      <c r="DR341" s="29"/>
      <c r="DS341" s="29"/>
      <c r="DT341" s="29"/>
      <c r="DU341" s="29"/>
      <c r="DV341" s="29"/>
      <c r="DW341" s="29"/>
      <c r="DX341" s="29"/>
      <c r="DY341" s="29"/>
      <c r="DZ341" s="29"/>
      <c r="EA341" s="29"/>
      <c r="EB341" s="29"/>
      <c r="EC341" s="29"/>
      <c r="ED341" s="29"/>
      <c r="EE341" s="140"/>
      <c r="EF341" s="140"/>
      <c r="EG341" s="141"/>
      <c r="EH341" s="137"/>
      <c r="EI341" s="29"/>
      <c r="EJ341" s="29"/>
      <c r="EK341" s="29"/>
      <c r="EL341" s="29"/>
      <c r="EM341" s="29"/>
      <c r="EN341" s="29"/>
      <c r="EO341" s="29"/>
      <c r="EP341" s="29"/>
      <c r="EQ341" s="29"/>
      <c r="ER341" s="29"/>
      <c r="ES341" s="29"/>
      <c r="ET341" s="29"/>
      <c r="EU341" s="29"/>
      <c r="EV341" s="140"/>
      <c r="EW341" s="140"/>
      <c r="EX341" s="144"/>
      <c r="EY341" s="137"/>
      <c r="EZ341" s="29"/>
      <c r="FA341" s="29"/>
      <c r="FB341" s="29"/>
      <c r="FC341" s="29"/>
      <c r="FD341" s="29"/>
      <c r="FE341" s="29"/>
      <c r="FF341" s="29"/>
      <c r="FG341" s="29"/>
      <c r="FH341" s="29"/>
      <c r="FI341" s="29"/>
      <c r="FJ341" s="29"/>
      <c r="FK341" s="29"/>
      <c r="FL341" s="29"/>
      <c r="FM341" s="140"/>
      <c r="FN341" s="140"/>
      <c r="FO341" s="141"/>
    </row>
    <row r="342" spans="1:171" x14ac:dyDescent="0.3">
      <c r="A342" s="137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140"/>
      <c r="P342" s="140"/>
      <c r="Q342" s="140"/>
      <c r="R342" s="141"/>
      <c r="S342" s="137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140"/>
      <c r="AH342" s="140"/>
      <c r="AI342" s="141"/>
      <c r="AJ342" s="137"/>
      <c r="AK342" s="29"/>
      <c r="AL342" s="29"/>
      <c r="AM342" s="29"/>
      <c r="AN342" s="29"/>
      <c r="AO342" s="29"/>
      <c r="AP342" s="29"/>
      <c r="AQ342" s="29"/>
      <c r="AR342" s="29"/>
      <c r="AS342" s="29"/>
      <c r="AT342" s="29"/>
      <c r="AU342" s="29"/>
      <c r="AV342" s="29"/>
      <c r="AW342" s="29"/>
      <c r="AX342" s="140"/>
      <c r="AY342" s="140"/>
      <c r="AZ342" s="141"/>
      <c r="BA342" s="137"/>
      <c r="BB342" s="29"/>
      <c r="BC342" s="29"/>
      <c r="BD342" s="29"/>
      <c r="BE342" s="29"/>
      <c r="BF342" s="29"/>
      <c r="BG342" s="29"/>
      <c r="BH342" s="29"/>
      <c r="BI342" s="29"/>
      <c r="BJ342" s="29"/>
      <c r="BK342" s="29"/>
      <c r="BL342" s="29"/>
      <c r="BM342" s="29"/>
      <c r="BN342" s="29"/>
      <c r="BO342" s="140"/>
      <c r="BP342" s="140"/>
      <c r="BQ342" s="141"/>
      <c r="BR342" s="137"/>
      <c r="BS342" s="29"/>
      <c r="BT342" s="29"/>
      <c r="BU342" s="29"/>
      <c r="BV342" s="29"/>
      <c r="BW342" s="29"/>
      <c r="BX342" s="29"/>
      <c r="BY342" s="29"/>
      <c r="BZ342" s="29"/>
      <c r="CA342" s="29"/>
      <c r="CB342" s="29"/>
      <c r="CC342" s="29"/>
      <c r="CD342" s="29"/>
      <c r="CE342" s="29"/>
      <c r="CF342" s="140"/>
      <c r="CG342" s="140"/>
      <c r="CH342" s="141"/>
      <c r="CI342" s="137"/>
      <c r="CJ342" s="29"/>
      <c r="CK342" s="29"/>
      <c r="CL342" s="29"/>
      <c r="CM342" s="29"/>
      <c r="CN342" s="29"/>
      <c r="CO342" s="29"/>
      <c r="CP342" s="29"/>
      <c r="CQ342" s="29"/>
      <c r="CR342" s="29"/>
      <c r="CS342" s="29"/>
      <c r="CT342" s="29"/>
      <c r="CU342" s="29"/>
      <c r="CV342" s="29"/>
      <c r="CW342" s="140"/>
      <c r="CX342" s="140"/>
      <c r="CY342" s="141"/>
      <c r="CZ342" s="137"/>
      <c r="DA342" s="29"/>
      <c r="DB342" s="29"/>
      <c r="DC342" s="29"/>
      <c r="DD342" s="29"/>
      <c r="DE342" s="29"/>
      <c r="DF342" s="29"/>
      <c r="DG342" s="29"/>
      <c r="DH342" s="29"/>
      <c r="DI342" s="29"/>
      <c r="DJ342" s="29"/>
      <c r="DK342" s="29"/>
      <c r="DL342" s="29"/>
      <c r="DM342" s="29"/>
      <c r="DN342" s="140"/>
      <c r="DO342" s="140"/>
      <c r="DP342" s="141"/>
      <c r="DQ342" s="137"/>
      <c r="DR342" s="29"/>
      <c r="DS342" s="29"/>
      <c r="DT342" s="29"/>
      <c r="DU342" s="29"/>
      <c r="DV342" s="29"/>
      <c r="DW342" s="29"/>
      <c r="DX342" s="29"/>
      <c r="DY342" s="29"/>
      <c r="DZ342" s="29"/>
      <c r="EA342" s="29"/>
      <c r="EB342" s="29"/>
      <c r="EC342" s="29"/>
      <c r="ED342" s="29"/>
      <c r="EE342" s="140"/>
      <c r="EF342" s="140"/>
      <c r="EG342" s="141"/>
      <c r="EH342" s="137"/>
      <c r="EI342" s="29"/>
      <c r="EJ342" s="29"/>
      <c r="EK342" s="29"/>
      <c r="EL342" s="29"/>
      <c r="EM342" s="29"/>
      <c r="EN342" s="29"/>
      <c r="EO342" s="29"/>
      <c r="EP342" s="29"/>
      <c r="EQ342" s="29"/>
      <c r="ER342" s="29"/>
      <c r="ES342" s="29"/>
      <c r="ET342" s="29"/>
      <c r="EU342" s="29"/>
      <c r="EV342" s="140"/>
      <c r="EW342" s="140"/>
      <c r="EX342" s="144"/>
      <c r="EY342" s="137"/>
      <c r="EZ342" s="29"/>
      <c r="FA342" s="29"/>
      <c r="FB342" s="29"/>
      <c r="FC342" s="29"/>
      <c r="FD342" s="29"/>
      <c r="FE342" s="29"/>
      <c r="FF342" s="29"/>
      <c r="FG342" s="29"/>
      <c r="FH342" s="29"/>
      <c r="FI342" s="29"/>
      <c r="FJ342" s="29"/>
      <c r="FK342" s="29"/>
      <c r="FL342" s="29"/>
      <c r="FM342" s="140"/>
      <c r="FN342" s="140"/>
      <c r="FO342" s="141"/>
    </row>
    <row r="343" spans="1:171" x14ac:dyDescent="0.3">
      <c r="A343" s="137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140"/>
      <c r="P343" s="140"/>
      <c r="Q343" s="140"/>
      <c r="R343" s="141"/>
      <c r="S343" s="137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140"/>
      <c r="AH343" s="140"/>
      <c r="AI343" s="141"/>
      <c r="AJ343" s="137"/>
      <c r="AK343" s="29"/>
      <c r="AL343" s="29"/>
      <c r="AM343" s="29"/>
      <c r="AN343" s="29"/>
      <c r="AO343" s="29"/>
      <c r="AP343" s="29"/>
      <c r="AQ343" s="29"/>
      <c r="AR343" s="29"/>
      <c r="AS343" s="29"/>
      <c r="AT343" s="29"/>
      <c r="AU343" s="29"/>
      <c r="AV343" s="29"/>
      <c r="AW343" s="29"/>
      <c r="AX343" s="140"/>
      <c r="AY343" s="140"/>
      <c r="AZ343" s="141"/>
      <c r="BA343" s="137"/>
      <c r="BB343" s="29"/>
      <c r="BC343" s="29"/>
      <c r="BD343" s="29"/>
      <c r="BE343" s="29"/>
      <c r="BF343" s="29"/>
      <c r="BG343" s="29"/>
      <c r="BH343" s="29"/>
      <c r="BI343" s="29"/>
      <c r="BJ343" s="29"/>
      <c r="BK343" s="29"/>
      <c r="BL343" s="29"/>
      <c r="BM343" s="29"/>
      <c r="BN343" s="29"/>
      <c r="BO343" s="140"/>
      <c r="BP343" s="140"/>
      <c r="BQ343" s="141"/>
      <c r="BR343" s="137"/>
      <c r="BS343" s="29"/>
      <c r="BT343" s="29"/>
      <c r="BU343" s="29"/>
      <c r="BV343" s="29"/>
      <c r="BW343" s="29"/>
      <c r="BX343" s="29"/>
      <c r="BY343" s="29"/>
      <c r="BZ343" s="29"/>
      <c r="CA343" s="29"/>
      <c r="CB343" s="29"/>
      <c r="CC343" s="29"/>
      <c r="CD343" s="29"/>
      <c r="CE343" s="29"/>
      <c r="CF343" s="140"/>
      <c r="CG343" s="140"/>
      <c r="CH343" s="141"/>
      <c r="CI343" s="137"/>
      <c r="CJ343" s="29"/>
      <c r="CK343" s="29"/>
      <c r="CL343" s="29"/>
      <c r="CM343" s="29"/>
      <c r="CN343" s="29"/>
      <c r="CO343" s="29"/>
      <c r="CP343" s="29"/>
      <c r="CQ343" s="29"/>
      <c r="CR343" s="29"/>
      <c r="CS343" s="29"/>
      <c r="CT343" s="29"/>
      <c r="CU343" s="29"/>
      <c r="CV343" s="29"/>
      <c r="CW343" s="140"/>
      <c r="CX343" s="140"/>
      <c r="CY343" s="141"/>
      <c r="CZ343" s="137"/>
      <c r="DA343" s="29"/>
      <c r="DB343" s="29"/>
      <c r="DC343" s="29"/>
      <c r="DD343" s="29"/>
      <c r="DE343" s="29"/>
      <c r="DF343" s="29"/>
      <c r="DG343" s="29"/>
      <c r="DH343" s="29"/>
      <c r="DI343" s="29"/>
      <c r="DJ343" s="29"/>
      <c r="DK343" s="29"/>
      <c r="DL343" s="29"/>
      <c r="DM343" s="29"/>
      <c r="DN343" s="140"/>
      <c r="DO343" s="140"/>
      <c r="DP343" s="141"/>
      <c r="DQ343" s="137"/>
      <c r="DR343" s="29"/>
      <c r="DS343" s="29"/>
      <c r="DT343" s="29"/>
      <c r="DU343" s="29"/>
      <c r="DV343" s="29"/>
      <c r="DW343" s="29"/>
      <c r="DX343" s="29"/>
      <c r="DY343" s="29"/>
      <c r="DZ343" s="29"/>
      <c r="EA343" s="29"/>
      <c r="EB343" s="29"/>
      <c r="EC343" s="29"/>
      <c r="ED343" s="29"/>
      <c r="EE343" s="140"/>
      <c r="EF343" s="140"/>
      <c r="EG343" s="141"/>
      <c r="EH343" s="137"/>
      <c r="EI343" s="29"/>
      <c r="EJ343" s="29"/>
      <c r="EK343" s="29"/>
      <c r="EL343" s="29"/>
      <c r="EM343" s="29"/>
      <c r="EN343" s="29"/>
      <c r="EO343" s="29"/>
      <c r="EP343" s="29"/>
      <c r="EQ343" s="29"/>
      <c r="ER343" s="29"/>
      <c r="ES343" s="29"/>
      <c r="ET343" s="29"/>
      <c r="EU343" s="29"/>
      <c r="EV343" s="140"/>
      <c r="EW343" s="140"/>
      <c r="EX343" s="144"/>
      <c r="EY343" s="137"/>
      <c r="EZ343" s="29"/>
      <c r="FA343" s="29"/>
      <c r="FB343" s="29"/>
      <c r="FC343" s="29"/>
      <c r="FD343" s="29"/>
      <c r="FE343" s="29"/>
      <c r="FF343" s="29"/>
      <c r="FG343" s="29"/>
      <c r="FH343" s="29"/>
      <c r="FI343" s="29"/>
      <c r="FJ343" s="29"/>
      <c r="FK343" s="29"/>
      <c r="FL343" s="29"/>
      <c r="FM343" s="140"/>
      <c r="FN343" s="140"/>
      <c r="FO343" s="141"/>
    </row>
    <row r="344" spans="1:171" x14ac:dyDescent="0.3">
      <c r="A344" s="137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140"/>
      <c r="P344" s="140"/>
      <c r="Q344" s="140"/>
      <c r="R344" s="141"/>
      <c r="S344" s="137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140"/>
      <c r="AH344" s="140"/>
      <c r="AI344" s="141"/>
      <c r="AJ344" s="137"/>
      <c r="AK344" s="29"/>
      <c r="AL344" s="29"/>
      <c r="AM344" s="29"/>
      <c r="AN344" s="29"/>
      <c r="AO344" s="29"/>
      <c r="AP344" s="29"/>
      <c r="AQ344" s="29"/>
      <c r="AR344" s="29"/>
      <c r="AS344" s="29"/>
      <c r="AT344" s="29"/>
      <c r="AU344" s="29"/>
      <c r="AV344" s="29"/>
      <c r="AW344" s="29"/>
      <c r="AX344" s="140"/>
      <c r="AY344" s="140"/>
      <c r="AZ344" s="141"/>
      <c r="BA344" s="137"/>
      <c r="BB344" s="29"/>
      <c r="BC344" s="29"/>
      <c r="BD344" s="29"/>
      <c r="BE344" s="29"/>
      <c r="BF344" s="29"/>
      <c r="BG344" s="29"/>
      <c r="BH344" s="29"/>
      <c r="BI344" s="29"/>
      <c r="BJ344" s="29"/>
      <c r="BK344" s="29"/>
      <c r="BL344" s="29"/>
      <c r="BM344" s="29"/>
      <c r="BN344" s="29"/>
      <c r="BO344" s="140"/>
      <c r="BP344" s="140"/>
      <c r="BQ344" s="141"/>
      <c r="BR344" s="137"/>
      <c r="BS344" s="29"/>
      <c r="BT344" s="29"/>
      <c r="BU344" s="29"/>
      <c r="BV344" s="29"/>
      <c r="BW344" s="29"/>
      <c r="BX344" s="29"/>
      <c r="BY344" s="29"/>
      <c r="BZ344" s="29"/>
      <c r="CA344" s="29"/>
      <c r="CB344" s="29"/>
      <c r="CC344" s="29"/>
      <c r="CD344" s="29"/>
      <c r="CE344" s="29"/>
      <c r="CF344" s="140"/>
      <c r="CG344" s="140"/>
      <c r="CH344" s="141"/>
      <c r="CI344" s="137"/>
      <c r="CJ344" s="29"/>
      <c r="CK344" s="29"/>
      <c r="CL344" s="29"/>
      <c r="CM344" s="29"/>
      <c r="CN344" s="29"/>
      <c r="CO344" s="29"/>
      <c r="CP344" s="29"/>
      <c r="CQ344" s="29"/>
      <c r="CR344" s="29"/>
      <c r="CS344" s="29"/>
      <c r="CT344" s="29"/>
      <c r="CU344" s="29"/>
      <c r="CV344" s="29"/>
      <c r="CW344" s="140"/>
      <c r="CX344" s="140"/>
      <c r="CY344" s="141"/>
      <c r="CZ344" s="137"/>
      <c r="DA344" s="29"/>
      <c r="DB344" s="29"/>
      <c r="DC344" s="29"/>
      <c r="DD344" s="29"/>
      <c r="DE344" s="29"/>
      <c r="DF344" s="29"/>
      <c r="DG344" s="29"/>
      <c r="DH344" s="29"/>
      <c r="DI344" s="29"/>
      <c r="DJ344" s="29"/>
      <c r="DK344" s="29"/>
      <c r="DL344" s="29"/>
      <c r="DM344" s="29"/>
      <c r="DN344" s="140"/>
      <c r="DO344" s="140"/>
      <c r="DP344" s="141"/>
      <c r="DQ344" s="137"/>
      <c r="DR344" s="29"/>
      <c r="DS344" s="29"/>
      <c r="DT344" s="29"/>
      <c r="DU344" s="29"/>
      <c r="DV344" s="29"/>
      <c r="DW344" s="29"/>
      <c r="DX344" s="29"/>
      <c r="DY344" s="29"/>
      <c r="DZ344" s="29"/>
      <c r="EA344" s="29"/>
      <c r="EB344" s="29"/>
      <c r="EC344" s="29"/>
      <c r="ED344" s="29"/>
      <c r="EE344" s="140"/>
      <c r="EF344" s="140"/>
      <c r="EG344" s="141"/>
      <c r="EH344" s="137"/>
      <c r="EI344" s="29"/>
      <c r="EJ344" s="29"/>
      <c r="EK344" s="29"/>
      <c r="EL344" s="29"/>
      <c r="EM344" s="29"/>
      <c r="EN344" s="29"/>
      <c r="EO344" s="29"/>
      <c r="EP344" s="29"/>
      <c r="EQ344" s="29"/>
      <c r="ER344" s="29"/>
      <c r="ES344" s="29"/>
      <c r="ET344" s="29"/>
      <c r="EU344" s="29"/>
      <c r="EV344" s="140"/>
      <c r="EW344" s="140"/>
      <c r="EX344" s="144"/>
      <c r="EY344" s="137"/>
      <c r="EZ344" s="29"/>
      <c r="FA344" s="29"/>
      <c r="FB344" s="29"/>
      <c r="FC344" s="29"/>
      <c r="FD344" s="29"/>
      <c r="FE344" s="29"/>
      <c r="FF344" s="29"/>
      <c r="FG344" s="29"/>
      <c r="FH344" s="29"/>
      <c r="FI344" s="29"/>
      <c r="FJ344" s="29"/>
      <c r="FK344" s="29"/>
      <c r="FL344" s="29"/>
      <c r="FM344" s="140"/>
      <c r="FN344" s="140"/>
      <c r="FO344" s="141"/>
    </row>
    <row r="345" spans="1:171" x14ac:dyDescent="0.3">
      <c r="A345" s="137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140"/>
      <c r="P345" s="140"/>
      <c r="Q345" s="140"/>
      <c r="R345" s="141"/>
      <c r="S345" s="137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140"/>
      <c r="AH345" s="140"/>
      <c r="AI345" s="141"/>
      <c r="AJ345" s="137"/>
      <c r="AK345" s="29"/>
      <c r="AL345" s="29"/>
      <c r="AM345" s="29"/>
      <c r="AN345" s="29"/>
      <c r="AO345" s="29"/>
      <c r="AP345" s="29"/>
      <c r="AQ345" s="29"/>
      <c r="AR345" s="29"/>
      <c r="AS345" s="29"/>
      <c r="AT345" s="29"/>
      <c r="AU345" s="29"/>
      <c r="AV345" s="29"/>
      <c r="AW345" s="29"/>
      <c r="AX345" s="140"/>
      <c r="AY345" s="140"/>
      <c r="AZ345" s="141"/>
      <c r="BA345" s="137"/>
      <c r="BB345" s="29"/>
      <c r="BC345" s="29"/>
      <c r="BD345" s="29"/>
      <c r="BE345" s="29"/>
      <c r="BF345" s="29"/>
      <c r="BG345" s="29"/>
      <c r="BH345" s="29"/>
      <c r="BI345" s="29"/>
      <c r="BJ345" s="29"/>
      <c r="BK345" s="29"/>
      <c r="BL345" s="29"/>
      <c r="BM345" s="29"/>
      <c r="BN345" s="29"/>
      <c r="BO345" s="140"/>
      <c r="BP345" s="140"/>
      <c r="BQ345" s="141"/>
      <c r="BR345" s="137"/>
      <c r="BS345" s="29"/>
      <c r="BT345" s="29"/>
      <c r="BU345" s="29"/>
      <c r="BV345" s="29"/>
      <c r="BW345" s="29"/>
      <c r="BX345" s="29"/>
      <c r="BY345" s="29"/>
      <c r="BZ345" s="29"/>
      <c r="CA345" s="29"/>
      <c r="CB345" s="29"/>
      <c r="CC345" s="29"/>
      <c r="CD345" s="29"/>
      <c r="CE345" s="29"/>
      <c r="CF345" s="140"/>
      <c r="CG345" s="140"/>
      <c r="CH345" s="141"/>
      <c r="CI345" s="137"/>
      <c r="CJ345" s="29"/>
      <c r="CK345" s="29"/>
      <c r="CL345" s="29"/>
      <c r="CM345" s="29"/>
      <c r="CN345" s="29"/>
      <c r="CO345" s="29"/>
      <c r="CP345" s="29"/>
      <c r="CQ345" s="29"/>
      <c r="CR345" s="29"/>
      <c r="CS345" s="29"/>
      <c r="CT345" s="29"/>
      <c r="CU345" s="29"/>
      <c r="CV345" s="29"/>
      <c r="CW345" s="140"/>
      <c r="CX345" s="140"/>
      <c r="CY345" s="141"/>
      <c r="CZ345" s="137"/>
      <c r="DA345" s="29"/>
      <c r="DB345" s="29"/>
      <c r="DC345" s="29"/>
      <c r="DD345" s="29"/>
      <c r="DE345" s="29"/>
      <c r="DF345" s="29"/>
      <c r="DG345" s="29"/>
      <c r="DH345" s="29"/>
      <c r="DI345" s="29"/>
      <c r="DJ345" s="29"/>
      <c r="DK345" s="29"/>
      <c r="DL345" s="29"/>
      <c r="DM345" s="29"/>
      <c r="DN345" s="140"/>
      <c r="DO345" s="140"/>
      <c r="DP345" s="141"/>
      <c r="DQ345" s="137"/>
      <c r="DR345" s="29"/>
      <c r="DS345" s="29"/>
      <c r="DT345" s="29"/>
      <c r="DU345" s="29"/>
      <c r="DV345" s="29"/>
      <c r="DW345" s="29"/>
      <c r="DX345" s="29"/>
      <c r="DY345" s="29"/>
      <c r="DZ345" s="29"/>
      <c r="EA345" s="29"/>
      <c r="EB345" s="29"/>
      <c r="EC345" s="29"/>
      <c r="ED345" s="29"/>
      <c r="EE345" s="140"/>
      <c r="EF345" s="140"/>
      <c r="EG345" s="141"/>
      <c r="EH345" s="137"/>
      <c r="EI345" s="29"/>
      <c r="EJ345" s="29"/>
      <c r="EK345" s="29"/>
      <c r="EL345" s="29"/>
      <c r="EM345" s="29"/>
      <c r="EN345" s="29"/>
      <c r="EO345" s="29"/>
      <c r="EP345" s="29"/>
      <c r="EQ345" s="29"/>
      <c r="ER345" s="29"/>
      <c r="ES345" s="29"/>
      <c r="ET345" s="29"/>
      <c r="EU345" s="29"/>
      <c r="EV345" s="140"/>
      <c r="EW345" s="140"/>
      <c r="EX345" s="144"/>
      <c r="EY345" s="137"/>
      <c r="EZ345" s="29"/>
      <c r="FA345" s="29"/>
      <c r="FB345" s="29"/>
      <c r="FC345" s="29"/>
      <c r="FD345" s="29"/>
      <c r="FE345" s="29"/>
      <c r="FF345" s="29"/>
      <c r="FG345" s="29"/>
      <c r="FH345" s="29"/>
      <c r="FI345" s="29"/>
      <c r="FJ345" s="29"/>
      <c r="FK345" s="29"/>
      <c r="FL345" s="29"/>
      <c r="FM345" s="140"/>
      <c r="FN345" s="140"/>
      <c r="FO345" s="141"/>
    </row>
    <row r="346" spans="1:171" x14ac:dyDescent="0.3">
      <c r="A346" s="137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140"/>
      <c r="P346" s="140"/>
      <c r="Q346" s="140"/>
      <c r="R346" s="141"/>
      <c r="S346" s="137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140"/>
      <c r="AH346" s="140"/>
      <c r="AI346" s="141"/>
      <c r="AJ346" s="137"/>
      <c r="AK346" s="29"/>
      <c r="AL346" s="29"/>
      <c r="AM346" s="29"/>
      <c r="AN346" s="29"/>
      <c r="AO346" s="29"/>
      <c r="AP346" s="29"/>
      <c r="AQ346" s="29"/>
      <c r="AR346" s="29"/>
      <c r="AS346" s="29"/>
      <c r="AT346" s="29"/>
      <c r="AU346" s="29"/>
      <c r="AV346" s="29"/>
      <c r="AW346" s="29"/>
      <c r="AX346" s="140"/>
      <c r="AY346" s="140"/>
      <c r="AZ346" s="141"/>
      <c r="BA346" s="137"/>
      <c r="BB346" s="29"/>
      <c r="BC346" s="29"/>
      <c r="BD346" s="29"/>
      <c r="BE346" s="29"/>
      <c r="BF346" s="29"/>
      <c r="BG346" s="29"/>
      <c r="BH346" s="29"/>
      <c r="BI346" s="29"/>
      <c r="BJ346" s="29"/>
      <c r="BK346" s="29"/>
      <c r="BL346" s="29"/>
      <c r="BM346" s="29"/>
      <c r="BN346" s="29"/>
      <c r="BO346" s="140"/>
      <c r="BP346" s="140"/>
      <c r="BQ346" s="141"/>
      <c r="BR346" s="137"/>
      <c r="BS346" s="29"/>
      <c r="BT346" s="29"/>
      <c r="BU346" s="29"/>
      <c r="BV346" s="29"/>
      <c r="BW346" s="29"/>
      <c r="BX346" s="29"/>
      <c r="BY346" s="29"/>
      <c r="BZ346" s="29"/>
      <c r="CA346" s="29"/>
      <c r="CB346" s="29"/>
      <c r="CC346" s="29"/>
      <c r="CD346" s="29"/>
      <c r="CE346" s="29"/>
      <c r="CF346" s="140"/>
      <c r="CG346" s="140"/>
      <c r="CH346" s="141"/>
      <c r="CI346" s="137"/>
      <c r="CJ346" s="29"/>
      <c r="CK346" s="29"/>
      <c r="CL346" s="29"/>
      <c r="CM346" s="29"/>
      <c r="CN346" s="29"/>
      <c r="CO346" s="29"/>
      <c r="CP346" s="29"/>
      <c r="CQ346" s="29"/>
      <c r="CR346" s="29"/>
      <c r="CS346" s="29"/>
      <c r="CT346" s="29"/>
      <c r="CU346" s="29"/>
      <c r="CV346" s="29"/>
      <c r="CW346" s="140"/>
      <c r="CX346" s="140"/>
      <c r="CY346" s="141"/>
      <c r="CZ346" s="137"/>
      <c r="DA346" s="29"/>
      <c r="DB346" s="29"/>
      <c r="DC346" s="29"/>
      <c r="DD346" s="29"/>
      <c r="DE346" s="29"/>
      <c r="DF346" s="29"/>
      <c r="DG346" s="29"/>
      <c r="DH346" s="29"/>
      <c r="DI346" s="29"/>
      <c r="DJ346" s="29"/>
      <c r="DK346" s="29"/>
      <c r="DL346" s="29"/>
      <c r="DM346" s="29"/>
      <c r="DN346" s="140"/>
      <c r="DO346" s="140"/>
      <c r="DP346" s="141"/>
      <c r="DQ346" s="137"/>
      <c r="DR346" s="29"/>
      <c r="DS346" s="29"/>
      <c r="DT346" s="29"/>
      <c r="DU346" s="29"/>
      <c r="DV346" s="29"/>
      <c r="DW346" s="29"/>
      <c r="DX346" s="29"/>
      <c r="DY346" s="29"/>
      <c r="DZ346" s="29"/>
      <c r="EA346" s="29"/>
      <c r="EB346" s="29"/>
      <c r="EC346" s="29"/>
      <c r="ED346" s="29"/>
      <c r="EE346" s="140"/>
      <c r="EF346" s="140"/>
      <c r="EG346" s="141"/>
      <c r="EH346" s="137"/>
      <c r="EI346" s="29"/>
      <c r="EJ346" s="29"/>
      <c r="EK346" s="29"/>
      <c r="EL346" s="29"/>
      <c r="EM346" s="29"/>
      <c r="EN346" s="29"/>
      <c r="EO346" s="29"/>
      <c r="EP346" s="29"/>
      <c r="EQ346" s="29"/>
      <c r="ER346" s="29"/>
      <c r="ES346" s="29"/>
      <c r="ET346" s="29"/>
      <c r="EU346" s="29"/>
      <c r="EV346" s="140"/>
      <c r="EW346" s="140"/>
      <c r="EX346" s="144"/>
      <c r="EY346" s="137"/>
      <c r="EZ346" s="29"/>
      <c r="FA346" s="29"/>
      <c r="FB346" s="29"/>
      <c r="FC346" s="29"/>
      <c r="FD346" s="29"/>
      <c r="FE346" s="29"/>
      <c r="FF346" s="29"/>
      <c r="FG346" s="29"/>
      <c r="FH346" s="29"/>
      <c r="FI346" s="29"/>
      <c r="FJ346" s="29"/>
      <c r="FK346" s="29"/>
      <c r="FL346" s="29"/>
      <c r="FM346" s="140"/>
      <c r="FN346" s="140"/>
      <c r="FO346" s="141"/>
    </row>
    <row r="347" spans="1:171" x14ac:dyDescent="0.3">
      <c r="A347" s="137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140"/>
      <c r="P347" s="140"/>
      <c r="Q347" s="140"/>
      <c r="R347" s="141"/>
      <c r="S347" s="137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140"/>
      <c r="AH347" s="140"/>
      <c r="AI347" s="141"/>
      <c r="AJ347" s="137"/>
      <c r="AK347" s="29"/>
      <c r="AL347" s="29"/>
      <c r="AM347" s="29"/>
      <c r="AN347" s="29"/>
      <c r="AO347" s="29"/>
      <c r="AP347" s="29"/>
      <c r="AQ347" s="29"/>
      <c r="AR347" s="29"/>
      <c r="AS347" s="29"/>
      <c r="AT347" s="29"/>
      <c r="AU347" s="29"/>
      <c r="AV347" s="29"/>
      <c r="AW347" s="29"/>
      <c r="AX347" s="140"/>
      <c r="AY347" s="140"/>
      <c r="AZ347" s="141"/>
      <c r="BA347" s="137"/>
      <c r="BB347" s="29"/>
      <c r="BC347" s="29"/>
      <c r="BD347" s="29"/>
      <c r="BE347" s="29"/>
      <c r="BF347" s="29"/>
      <c r="BG347" s="29"/>
      <c r="BH347" s="29"/>
      <c r="BI347" s="29"/>
      <c r="BJ347" s="29"/>
      <c r="BK347" s="29"/>
      <c r="BL347" s="29"/>
      <c r="BM347" s="29"/>
      <c r="BN347" s="29"/>
      <c r="BO347" s="140"/>
      <c r="BP347" s="140"/>
      <c r="BQ347" s="141"/>
      <c r="BR347" s="137"/>
      <c r="BS347" s="29"/>
      <c r="BT347" s="29"/>
      <c r="BU347" s="29"/>
      <c r="BV347" s="29"/>
      <c r="BW347" s="29"/>
      <c r="BX347" s="29"/>
      <c r="BY347" s="29"/>
      <c r="BZ347" s="29"/>
      <c r="CA347" s="29"/>
      <c r="CB347" s="29"/>
      <c r="CC347" s="29"/>
      <c r="CD347" s="29"/>
      <c r="CE347" s="29"/>
      <c r="CF347" s="140"/>
      <c r="CG347" s="140"/>
      <c r="CH347" s="141"/>
      <c r="CI347" s="137"/>
      <c r="CJ347" s="29"/>
      <c r="CK347" s="29"/>
      <c r="CL347" s="29"/>
      <c r="CM347" s="29"/>
      <c r="CN347" s="29"/>
      <c r="CO347" s="29"/>
      <c r="CP347" s="29"/>
      <c r="CQ347" s="29"/>
      <c r="CR347" s="29"/>
      <c r="CS347" s="29"/>
      <c r="CT347" s="29"/>
      <c r="CU347" s="29"/>
      <c r="CV347" s="29"/>
      <c r="CW347" s="140"/>
      <c r="CX347" s="140"/>
      <c r="CY347" s="141"/>
      <c r="CZ347" s="137"/>
      <c r="DA347" s="29"/>
      <c r="DB347" s="29"/>
      <c r="DC347" s="29"/>
      <c r="DD347" s="29"/>
      <c r="DE347" s="29"/>
      <c r="DF347" s="29"/>
      <c r="DG347" s="29"/>
      <c r="DH347" s="29"/>
      <c r="DI347" s="29"/>
      <c r="DJ347" s="29"/>
      <c r="DK347" s="29"/>
      <c r="DL347" s="29"/>
      <c r="DM347" s="29"/>
      <c r="DN347" s="140"/>
      <c r="DO347" s="140"/>
      <c r="DP347" s="141"/>
      <c r="DQ347" s="137"/>
      <c r="DR347" s="29"/>
      <c r="DS347" s="29"/>
      <c r="DT347" s="29"/>
      <c r="DU347" s="29"/>
      <c r="DV347" s="29"/>
      <c r="DW347" s="29"/>
      <c r="DX347" s="29"/>
      <c r="DY347" s="29"/>
      <c r="DZ347" s="29"/>
      <c r="EA347" s="29"/>
      <c r="EB347" s="29"/>
      <c r="EC347" s="29"/>
      <c r="ED347" s="29"/>
      <c r="EE347" s="140"/>
      <c r="EF347" s="140"/>
      <c r="EG347" s="141"/>
      <c r="EH347" s="137"/>
      <c r="EI347" s="29"/>
      <c r="EJ347" s="29"/>
      <c r="EK347" s="29"/>
      <c r="EL347" s="29"/>
      <c r="EM347" s="29"/>
      <c r="EN347" s="29"/>
      <c r="EO347" s="29"/>
      <c r="EP347" s="29"/>
      <c r="EQ347" s="29"/>
      <c r="ER347" s="29"/>
      <c r="ES347" s="29"/>
      <c r="ET347" s="29"/>
      <c r="EU347" s="29"/>
      <c r="EV347" s="140"/>
      <c r="EW347" s="140"/>
      <c r="EX347" s="144"/>
      <c r="EY347" s="137"/>
      <c r="EZ347" s="29"/>
      <c r="FA347" s="29"/>
      <c r="FB347" s="29"/>
      <c r="FC347" s="29"/>
      <c r="FD347" s="29"/>
      <c r="FE347" s="29"/>
      <c r="FF347" s="29"/>
      <c r="FG347" s="29"/>
      <c r="FH347" s="29"/>
      <c r="FI347" s="29"/>
      <c r="FJ347" s="29"/>
      <c r="FK347" s="29"/>
      <c r="FL347" s="29"/>
      <c r="FM347" s="140"/>
      <c r="FN347" s="140"/>
      <c r="FO347" s="141"/>
    </row>
    <row r="348" spans="1:171" x14ac:dyDescent="0.3">
      <c r="A348" s="137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140"/>
      <c r="P348" s="140"/>
      <c r="Q348" s="140"/>
      <c r="R348" s="141"/>
      <c r="S348" s="137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140"/>
      <c r="AH348" s="140"/>
      <c r="AI348" s="141"/>
      <c r="AJ348" s="137"/>
      <c r="AK348" s="29"/>
      <c r="AL348" s="29"/>
      <c r="AM348" s="29"/>
      <c r="AN348" s="29"/>
      <c r="AO348" s="29"/>
      <c r="AP348" s="29"/>
      <c r="AQ348" s="29"/>
      <c r="AR348" s="29"/>
      <c r="AS348" s="29"/>
      <c r="AT348" s="29"/>
      <c r="AU348" s="29"/>
      <c r="AV348" s="29"/>
      <c r="AW348" s="29"/>
      <c r="AX348" s="140"/>
      <c r="AY348" s="140"/>
      <c r="AZ348" s="141"/>
      <c r="BA348" s="137"/>
      <c r="BB348" s="29"/>
      <c r="BC348" s="29"/>
      <c r="BD348" s="29"/>
      <c r="BE348" s="29"/>
      <c r="BF348" s="29"/>
      <c r="BG348" s="29"/>
      <c r="BH348" s="29"/>
      <c r="BI348" s="29"/>
      <c r="BJ348" s="29"/>
      <c r="BK348" s="29"/>
      <c r="BL348" s="29"/>
      <c r="BM348" s="29"/>
      <c r="BN348" s="29"/>
      <c r="BO348" s="140"/>
      <c r="BP348" s="140"/>
      <c r="BQ348" s="141"/>
      <c r="BR348" s="137"/>
      <c r="BS348" s="29"/>
      <c r="BT348" s="29"/>
      <c r="BU348" s="29"/>
      <c r="BV348" s="29"/>
      <c r="BW348" s="29"/>
      <c r="BX348" s="29"/>
      <c r="BY348" s="29"/>
      <c r="BZ348" s="29"/>
      <c r="CA348" s="29"/>
      <c r="CB348" s="29"/>
      <c r="CC348" s="29"/>
      <c r="CD348" s="29"/>
      <c r="CE348" s="29"/>
      <c r="CF348" s="140"/>
      <c r="CG348" s="140"/>
      <c r="CH348" s="141"/>
      <c r="CI348" s="137"/>
      <c r="CJ348" s="29"/>
      <c r="CK348" s="29"/>
      <c r="CL348" s="29"/>
      <c r="CM348" s="29"/>
      <c r="CN348" s="29"/>
      <c r="CO348" s="29"/>
      <c r="CP348" s="29"/>
      <c r="CQ348" s="29"/>
      <c r="CR348" s="29"/>
      <c r="CS348" s="29"/>
      <c r="CT348" s="29"/>
      <c r="CU348" s="29"/>
      <c r="CV348" s="29"/>
      <c r="CW348" s="140"/>
      <c r="CX348" s="140"/>
      <c r="CY348" s="141"/>
      <c r="CZ348" s="137"/>
      <c r="DA348" s="29"/>
      <c r="DB348" s="29"/>
      <c r="DC348" s="29"/>
      <c r="DD348" s="29"/>
      <c r="DE348" s="29"/>
      <c r="DF348" s="29"/>
      <c r="DG348" s="29"/>
      <c r="DH348" s="29"/>
      <c r="DI348" s="29"/>
      <c r="DJ348" s="29"/>
      <c r="DK348" s="29"/>
      <c r="DL348" s="29"/>
      <c r="DM348" s="29"/>
      <c r="DN348" s="140"/>
      <c r="DO348" s="140"/>
      <c r="DP348" s="141"/>
      <c r="DQ348" s="137"/>
      <c r="DR348" s="29"/>
      <c r="DS348" s="29"/>
      <c r="DT348" s="29"/>
      <c r="DU348" s="29"/>
      <c r="DV348" s="29"/>
      <c r="DW348" s="29"/>
      <c r="DX348" s="29"/>
      <c r="DY348" s="29"/>
      <c r="DZ348" s="29"/>
      <c r="EA348" s="29"/>
      <c r="EB348" s="29"/>
      <c r="EC348" s="29"/>
      <c r="ED348" s="29"/>
      <c r="EE348" s="140"/>
      <c r="EF348" s="140"/>
      <c r="EG348" s="141"/>
      <c r="EH348" s="137"/>
      <c r="EI348" s="29"/>
      <c r="EJ348" s="29"/>
      <c r="EK348" s="29"/>
      <c r="EL348" s="29"/>
      <c r="EM348" s="29"/>
      <c r="EN348" s="29"/>
      <c r="EO348" s="29"/>
      <c r="EP348" s="29"/>
      <c r="EQ348" s="29"/>
      <c r="ER348" s="29"/>
      <c r="ES348" s="29"/>
      <c r="ET348" s="29"/>
      <c r="EU348" s="29"/>
      <c r="EV348" s="140"/>
      <c r="EW348" s="140"/>
      <c r="EX348" s="144"/>
      <c r="EY348" s="137"/>
      <c r="EZ348" s="29"/>
      <c r="FA348" s="29"/>
      <c r="FB348" s="29"/>
      <c r="FC348" s="29"/>
      <c r="FD348" s="29"/>
      <c r="FE348" s="29"/>
      <c r="FF348" s="29"/>
      <c r="FG348" s="29"/>
      <c r="FH348" s="29"/>
      <c r="FI348" s="29"/>
      <c r="FJ348" s="29"/>
      <c r="FK348" s="29"/>
      <c r="FL348" s="29"/>
      <c r="FM348" s="140"/>
      <c r="FN348" s="140"/>
      <c r="FO348" s="141"/>
    </row>
    <row r="349" spans="1:171" x14ac:dyDescent="0.3">
      <c r="A349" s="137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140"/>
      <c r="P349" s="140"/>
      <c r="Q349" s="140"/>
      <c r="R349" s="141"/>
      <c r="S349" s="137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140"/>
      <c r="AH349" s="140"/>
      <c r="AI349" s="141"/>
      <c r="AJ349" s="137"/>
      <c r="AK349" s="29"/>
      <c r="AL349" s="29"/>
      <c r="AM349" s="29"/>
      <c r="AN349" s="29"/>
      <c r="AO349" s="29"/>
      <c r="AP349" s="29"/>
      <c r="AQ349" s="29"/>
      <c r="AR349" s="29"/>
      <c r="AS349" s="29"/>
      <c r="AT349" s="29"/>
      <c r="AU349" s="29"/>
      <c r="AV349" s="29"/>
      <c r="AW349" s="29"/>
      <c r="AX349" s="140"/>
      <c r="AY349" s="140"/>
      <c r="AZ349" s="141"/>
      <c r="BA349" s="137"/>
      <c r="BB349" s="29"/>
      <c r="BC349" s="29"/>
      <c r="BD349" s="29"/>
      <c r="BE349" s="29"/>
      <c r="BF349" s="29"/>
      <c r="BG349" s="29"/>
      <c r="BH349" s="29"/>
      <c r="BI349" s="29"/>
      <c r="BJ349" s="29"/>
      <c r="BK349" s="29"/>
      <c r="BL349" s="29"/>
      <c r="BM349" s="29"/>
      <c r="BN349" s="29"/>
      <c r="BO349" s="140"/>
      <c r="BP349" s="140"/>
      <c r="BQ349" s="141"/>
      <c r="BR349" s="137"/>
      <c r="BS349" s="29"/>
      <c r="BT349" s="29"/>
      <c r="BU349" s="29"/>
      <c r="BV349" s="29"/>
      <c r="BW349" s="29"/>
      <c r="BX349" s="29"/>
      <c r="BY349" s="29"/>
      <c r="BZ349" s="29"/>
      <c r="CA349" s="29"/>
      <c r="CB349" s="29"/>
      <c r="CC349" s="29"/>
      <c r="CD349" s="29"/>
      <c r="CE349" s="29"/>
      <c r="CF349" s="140"/>
      <c r="CG349" s="140"/>
      <c r="CH349" s="141"/>
      <c r="CI349" s="137"/>
      <c r="CJ349" s="29"/>
      <c r="CK349" s="29"/>
      <c r="CL349" s="29"/>
      <c r="CM349" s="29"/>
      <c r="CN349" s="29"/>
      <c r="CO349" s="29"/>
      <c r="CP349" s="29"/>
      <c r="CQ349" s="29"/>
      <c r="CR349" s="29"/>
      <c r="CS349" s="29"/>
      <c r="CT349" s="29"/>
      <c r="CU349" s="29"/>
      <c r="CV349" s="29"/>
      <c r="CW349" s="140"/>
      <c r="CX349" s="140"/>
      <c r="CY349" s="141"/>
      <c r="CZ349" s="137"/>
      <c r="DA349" s="29"/>
      <c r="DB349" s="29"/>
      <c r="DC349" s="29"/>
      <c r="DD349" s="29"/>
      <c r="DE349" s="29"/>
      <c r="DF349" s="29"/>
      <c r="DG349" s="29"/>
      <c r="DH349" s="29"/>
      <c r="DI349" s="29"/>
      <c r="DJ349" s="29"/>
      <c r="DK349" s="29"/>
      <c r="DL349" s="29"/>
      <c r="DM349" s="29"/>
      <c r="DN349" s="140"/>
      <c r="DO349" s="140"/>
      <c r="DP349" s="141"/>
      <c r="DQ349" s="137"/>
      <c r="DR349" s="29"/>
      <c r="DS349" s="29"/>
      <c r="DT349" s="29"/>
      <c r="DU349" s="29"/>
      <c r="DV349" s="29"/>
      <c r="DW349" s="29"/>
      <c r="DX349" s="29"/>
      <c r="DY349" s="29"/>
      <c r="DZ349" s="29"/>
      <c r="EA349" s="29"/>
      <c r="EB349" s="29"/>
      <c r="EC349" s="29"/>
      <c r="ED349" s="29"/>
      <c r="EE349" s="140"/>
      <c r="EF349" s="140"/>
      <c r="EG349" s="141"/>
      <c r="EH349" s="137"/>
      <c r="EI349" s="29"/>
      <c r="EJ349" s="29"/>
      <c r="EK349" s="29"/>
      <c r="EL349" s="29"/>
      <c r="EM349" s="29"/>
      <c r="EN349" s="29"/>
      <c r="EO349" s="29"/>
      <c r="EP349" s="29"/>
      <c r="EQ349" s="29"/>
      <c r="ER349" s="29"/>
      <c r="ES349" s="29"/>
      <c r="ET349" s="29"/>
      <c r="EU349" s="29"/>
      <c r="EV349" s="140"/>
      <c r="EW349" s="140"/>
      <c r="EX349" s="144"/>
      <c r="EY349" s="137"/>
      <c r="EZ349" s="29"/>
      <c r="FA349" s="29"/>
      <c r="FB349" s="29"/>
      <c r="FC349" s="29"/>
      <c r="FD349" s="29"/>
      <c r="FE349" s="29"/>
      <c r="FF349" s="29"/>
      <c r="FG349" s="29"/>
      <c r="FH349" s="29"/>
      <c r="FI349" s="29"/>
      <c r="FJ349" s="29"/>
      <c r="FK349" s="29"/>
      <c r="FL349" s="29"/>
      <c r="FM349" s="140"/>
      <c r="FN349" s="140"/>
      <c r="FO349" s="141"/>
    </row>
    <row r="350" spans="1:171" x14ac:dyDescent="0.3">
      <c r="A350" s="137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140"/>
      <c r="P350" s="140"/>
      <c r="Q350" s="140"/>
      <c r="R350" s="141"/>
      <c r="S350" s="137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140"/>
      <c r="AH350" s="140"/>
      <c r="AI350" s="141"/>
      <c r="AJ350" s="137"/>
      <c r="AK350" s="29"/>
      <c r="AL350" s="29"/>
      <c r="AM350" s="29"/>
      <c r="AN350" s="29"/>
      <c r="AO350" s="29"/>
      <c r="AP350" s="29"/>
      <c r="AQ350" s="29"/>
      <c r="AR350" s="29"/>
      <c r="AS350" s="29"/>
      <c r="AT350" s="29"/>
      <c r="AU350" s="29"/>
      <c r="AV350" s="29"/>
      <c r="AW350" s="29"/>
      <c r="AX350" s="140"/>
      <c r="AY350" s="140"/>
      <c r="AZ350" s="141"/>
      <c r="BA350" s="137"/>
      <c r="BB350" s="29"/>
      <c r="BC350" s="29"/>
      <c r="BD350" s="29"/>
      <c r="BE350" s="29"/>
      <c r="BF350" s="29"/>
      <c r="BG350" s="29"/>
      <c r="BH350" s="29"/>
      <c r="BI350" s="29"/>
      <c r="BJ350" s="29"/>
      <c r="BK350" s="29"/>
      <c r="BL350" s="29"/>
      <c r="BM350" s="29"/>
      <c r="BN350" s="29"/>
      <c r="BO350" s="140"/>
      <c r="BP350" s="140"/>
      <c r="BQ350" s="141"/>
      <c r="BR350" s="137"/>
      <c r="BS350" s="29"/>
      <c r="BT350" s="29"/>
      <c r="BU350" s="29"/>
      <c r="BV350" s="29"/>
      <c r="BW350" s="29"/>
      <c r="BX350" s="29"/>
      <c r="BY350" s="29"/>
      <c r="BZ350" s="29"/>
      <c r="CA350" s="29"/>
      <c r="CB350" s="29"/>
      <c r="CC350" s="29"/>
      <c r="CD350" s="29"/>
      <c r="CE350" s="29"/>
      <c r="CF350" s="140"/>
      <c r="CG350" s="140"/>
      <c r="CH350" s="141"/>
      <c r="CI350" s="137"/>
      <c r="CJ350" s="29"/>
      <c r="CK350" s="29"/>
      <c r="CL350" s="29"/>
      <c r="CM350" s="29"/>
      <c r="CN350" s="29"/>
      <c r="CO350" s="29"/>
      <c r="CP350" s="29"/>
      <c r="CQ350" s="29"/>
      <c r="CR350" s="29"/>
      <c r="CS350" s="29"/>
      <c r="CT350" s="29"/>
      <c r="CU350" s="29"/>
      <c r="CV350" s="29"/>
      <c r="CW350" s="140"/>
      <c r="CX350" s="140"/>
      <c r="CY350" s="141"/>
      <c r="CZ350" s="137"/>
      <c r="DA350" s="29"/>
      <c r="DB350" s="29"/>
      <c r="DC350" s="29"/>
      <c r="DD350" s="29"/>
      <c r="DE350" s="29"/>
      <c r="DF350" s="29"/>
      <c r="DG350" s="29"/>
      <c r="DH350" s="29"/>
      <c r="DI350" s="29"/>
      <c r="DJ350" s="29"/>
      <c r="DK350" s="29"/>
      <c r="DL350" s="29"/>
      <c r="DM350" s="29"/>
      <c r="DN350" s="140"/>
      <c r="DO350" s="140"/>
      <c r="DP350" s="141"/>
      <c r="DQ350" s="137"/>
      <c r="DR350" s="29"/>
      <c r="DS350" s="29"/>
      <c r="DT350" s="29"/>
      <c r="DU350" s="29"/>
      <c r="DV350" s="29"/>
      <c r="DW350" s="29"/>
      <c r="DX350" s="29"/>
      <c r="DY350" s="29"/>
      <c r="DZ350" s="29"/>
      <c r="EA350" s="29"/>
      <c r="EB350" s="29"/>
      <c r="EC350" s="29"/>
      <c r="ED350" s="29"/>
      <c r="EE350" s="140"/>
      <c r="EF350" s="140"/>
      <c r="EG350" s="141"/>
      <c r="EH350" s="137"/>
      <c r="EI350" s="29"/>
      <c r="EJ350" s="29"/>
      <c r="EK350" s="29"/>
      <c r="EL350" s="29"/>
      <c r="EM350" s="29"/>
      <c r="EN350" s="29"/>
      <c r="EO350" s="29"/>
      <c r="EP350" s="29"/>
      <c r="EQ350" s="29"/>
      <c r="ER350" s="29"/>
      <c r="ES350" s="29"/>
      <c r="ET350" s="29"/>
      <c r="EU350" s="29"/>
      <c r="EV350" s="140"/>
      <c r="EW350" s="140"/>
      <c r="EX350" s="144"/>
      <c r="EY350" s="137"/>
      <c r="EZ350" s="29"/>
      <c r="FA350" s="29"/>
      <c r="FB350" s="29"/>
      <c r="FC350" s="29"/>
      <c r="FD350" s="29"/>
      <c r="FE350" s="29"/>
      <c r="FF350" s="29"/>
      <c r="FG350" s="29"/>
      <c r="FH350" s="29"/>
      <c r="FI350" s="29"/>
      <c r="FJ350" s="29"/>
      <c r="FK350" s="29"/>
      <c r="FL350" s="29"/>
      <c r="FM350" s="140"/>
      <c r="FN350" s="140"/>
      <c r="FO350" s="141"/>
    </row>
    <row r="351" spans="1:171" x14ac:dyDescent="0.3">
      <c r="A351" s="137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140"/>
      <c r="P351" s="140"/>
      <c r="Q351" s="140"/>
      <c r="R351" s="141"/>
      <c r="S351" s="137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140"/>
      <c r="AH351" s="140"/>
      <c r="AI351" s="141"/>
      <c r="AJ351" s="137"/>
      <c r="AK351" s="29"/>
      <c r="AL351" s="29"/>
      <c r="AM351" s="29"/>
      <c r="AN351" s="29"/>
      <c r="AO351" s="29"/>
      <c r="AP351" s="29"/>
      <c r="AQ351" s="29"/>
      <c r="AR351" s="29"/>
      <c r="AS351" s="29"/>
      <c r="AT351" s="29"/>
      <c r="AU351" s="29"/>
      <c r="AV351" s="29"/>
      <c r="AW351" s="29"/>
      <c r="AX351" s="140"/>
      <c r="AY351" s="140"/>
      <c r="AZ351" s="141"/>
      <c r="BA351" s="137"/>
      <c r="BB351" s="29"/>
      <c r="BC351" s="29"/>
      <c r="BD351" s="29"/>
      <c r="BE351" s="29"/>
      <c r="BF351" s="29"/>
      <c r="BG351" s="29"/>
      <c r="BH351" s="29"/>
      <c r="BI351" s="29"/>
      <c r="BJ351" s="29"/>
      <c r="BK351" s="29"/>
      <c r="BL351" s="29"/>
      <c r="BM351" s="29"/>
      <c r="BN351" s="29"/>
      <c r="BO351" s="140"/>
      <c r="BP351" s="140"/>
      <c r="BQ351" s="141"/>
      <c r="BR351" s="137"/>
      <c r="BS351" s="29"/>
      <c r="BT351" s="29"/>
      <c r="BU351" s="29"/>
      <c r="BV351" s="29"/>
      <c r="BW351" s="29"/>
      <c r="BX351" s="29"/>
      <c r="BY351" s="29"/>
      <c r="BZ351" s="29"/>
      <c r="CA351" s="29"/>
      <c r="CB351" s="29"/>
      <c r="CC351" s="29"/>
      <c r="CD351" s="29"/>
      <c r="CE351" s="29"/>
      <c r="CF351" s="140"/>
      <c r="CG351" s="140"/>
      <c r="CH351" s="141"/>
      <c r="CI351" s="137"/>
      <c r="CJ351" s="29"/>
      <c r="CK351" s="29"/>
      <c r="CL351" s="29"/>
      <c r="CM351" s="29"/>
      <c r="CN351" s="29"/>
      <c r="CO351" s="29"/>
      <c r="CP351" s="29"/>
      <c r="CQ351" s="29"/>
      <c r="CR351" s="29"/>
      <c r="CS351" s="29"/>
      <c r="CT351" s="29"/>
      <c r="CU351" s="29"/>
      <c r="CV351" s="29"/>
      <c r="CW351" s="140"/>
      <c r="CX351" s="140"/>
      <c r="CY351" s="141"/>
      <c r="CZ351" s="137"/>
      <c r="DA351" s="29"/>
      <c r="DB351" s="29"/>
      <c r="DC351" s="29"/>
      <c r="DD351" s="29"/>
      <c r="DE351" s="29"/>
      <c r="DF351" s="29"/>
      <c r="DG351" s="29"/>
      <c r="DH351" s="29"/>
      <c r="DI351" s="29"/>
      <c r="DJ351" s="29"/>
      <c r="DK351" s="29"/>
      <c r="DL351" s="29"/>
      <c r="DM351" s="29"/>
      <c r="DN351" s="140"/>
      <c r="DO351" s="140"/>
      <c r="DP351" s="141"/>
      <c r="DQ351" s="137"/>
      <c r="DR351" s="29"/>
      <c r="DS351" s="29"/>
      <c r="DT351" s="29"/>
      <c r="DU351" s="29"/>
      <c r="DV351" s="29"/>
      <c r="DW351" s="29"/>
      <c r="DX351" s="29"/>
      <c r="DY351" s="29"/>
      <c r="DZ351" s="29"/>
      <c r="EA351" s="29"/>
      <c r="EB351" s="29"/>
      <c r="EC351" s="29"/>
      <c r="ED351" s="29"/>
      <c r="EE351" s="140"/>
      <c r="EF351" s="140"/>
      <c r="EG351" s="141"/>
      <c r="EH351" s="137"/>
      <c r="EI351" s="29"/>
      <c r="EJ351" s="29"/>
      <c r="EK351" s="29"/>
      <c r="EL351" s="29"/>
      <c r="EM351" s="29"/>
      <c r="EN351" s="29"/>
      <c r="EO351" s="29"/>
      <c r="EP351" s="29"/>
      <c r="EQ351" s="29"/>
      <c r="ER351" s="29"/>
      <c r="ES351" s="29"/>
      <c r="ET351" s="29"/>
      <c r="EU351" s="29"/>
      <c r="EV351" s="140"/>
      <c r="EW351" s="140"/>
      <c r="EX351" s="144"/>
      <c r="EY351" s="137"/>
      <c r="EZ351" s="29"/>
      <c r="FA351" s="29"/>
      <c r="FB351" s="29"/>
      <c r="FC351" s="29"/>
      <c r="FD351" s="29"/>
      <c r="FE351" s="29"/>
      <c r="FF351" s="29"/>
      <c r="FG351" s="29"/>
      <c r="FH351" s="29"/>
      <c r="FI351" s="29"/>
      <c r="FJ351" s="29"/>
      <c r="FK351" s="29"/>
      <c r="FL351" s="29"/>
      <c r="FM351" s="140"/>
      <c r="FN351" s="140"/>
      <c r="FO351" s="141"/>
    </row>
    <row r="352" spans="1:171" x14ac:dyDescent="0.3">
      <c r="A352" s="137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140"/>
      <c r="P352" s="140"/>
      <c r="Q352" s="140"/>
      <c r="R352" s="141"/>
      <c r="S352" s="137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140"/>
      <c r="AH352" s="140"/>
      <c r="AI352" s="141"/>
      <c r="AJ352" s="137"/>
      <c r="AK352" s="29"/>
      <c r="AL352" s="29"/>
      <c r="AM352" s="29"/>
      <c r="AN352" s="29"/>
      <c r="AO352" s="29"/>
      <c r="AP352" s="29"/>
      <c r="AQ352" s="29"/>
      <c r="AR352" s="29"/>
      <c r="AS352" s="29"/>
      <c r="AT352" s="29"/>
      <c r="AU352" s="29"/>
      <c r="AV352" s="29"/>
      <c r="AW352" s="29"/>
      <c r="AX352" s="140"/>
      <c r="AY352" s="140"/>
      <c r="AZ352" s="141"/>
      <c r="BA352" s="137"/>
      <c r="BB352" s="29"/>
      <c r="BC352" s="29"/>
      <c r="BD352" s="29"/>
      <c r="BE352" s="29"/>
      <c r="BF352" s="29"/>
      <c r="BG352" s="29"/>
      <c r="BH352" s="29"/>
      <c r="BI352" s="29"/>
      <c r="BJ352" s="29"/>
      <c r="BK352" s="29"/>
      <c r="BL352" s="29"/>
      <c r="BM352" s="29"/>
      <c r="BN352" s="29"/>
      <c r="BO352" s="140"/>
      <c r="BP352" s="140"/>
      <c r="BQ352" s="141"/>
      <c r="BR352" s="137"/>
      <c r="BS352" s="29"/>
      <c r="BT352" s="29"/>
      <c r="BU352" s="29"/>
      <c r="BV352" s="29"/>
      <c r="BW352" s="29"/>
      <c r="BX352" s="29"/>
      <c r="BY352" s="29"/>
      <c r="BZ352" s="29"/>
      <c r="CA352" s="29"/>
      <c r="CB352" s="29"/>
      <c r="CC352" s="29"/>
      <c r="CD352" s="29"/>
      <c r="CE352" s="29"/>
      <c r="CF352" s="140"/>
      <c r="CG352" s="140"/>
      <c r="CH352" s="141"/>
      <c r="CI352" s="137"/>
      <c r="CJ352" s="29"/>
      <c r="CK352" s="29"/>
      <c r="CL352" s="29"/>
      <c r="CM352" s="29"/>
      <c r="CN352" s="29"/>
      <c r="CO352" s="29"/>
      <c r="CP352" s="29"/>
      <c r="CQ352" s="29"/>
      <c r="CR352" s="29"/>
      <c r="CS352" s="29"/>
      <c r="CT352" s="29"/>
      <c r="CU352" s="29"/>
      <c r="CV352" s="29"/>
      <c r="CW352" s="140"/>
      <c r="CX352" s="140"/>
      <c r="CY352" s="141"/>
      <c r="CZ352" s="137"/>
      <c r="DA352" s="29"/>
      <c r="DB352" s="29"/>
      <c r="DC352" s="29"/>
      <c r="DD352" s="29"/>
      <c r="DE352" s="29"/>
      <c r="DF352" s="29"/>
      <c r="DG352" s="29"/>
      <c r="DH352" s="29"/>
      <c r="DI352" s="29"/>
      <c r="DJ352" s="29"/>
      <c r="DK352" s="29"/>
      <c r="DL352" s="29"/>
      <c r="DM352" s="29"/>
      <c r="DN352" s="140"/>
      <c r="DO352" s="140"/>
      <c r="DP352" s="141"/>
      <c r="DQ352" s="137"/>
      <c r="DR352" s="29"/>
      <c r="DS352" s="29"/>
      <c r="DT352" s="29"/>
      <c r="DU352" s="29"/>
      <c r="DV352" s="29"/>
      <c r="DW352" s="29"/>
      <c r="DX352" s="29"/>
      <c r="DY352" s="29"/>
      <c r="DZ352" s="29"/>
      <c r="EA352" s="29"/>
      <c r="EB352" s="29"/>
      <c r="EC352" s="29"/>
      <c r="ED352" s="29"/>
      <c r="EE352" s="140"/>
      <c r="EF352" s="140"/>
      <c r="EG352" s="141"/>
      <c r="EH352" s="137"/>
      <c r="EI352" s="29"/>
      <c r="EJ352" s="29"/>
      <c r="EK352" s="29"/>
      <c r="EL352" s="29"/>
      <c r="EM352" s="29"/>
      <c r="EN352" s="29"/>
      <c r="EO352" s="29"/>
      <c r="EP352" s="29"/>
      <c r="EQ352" s="29"/>
      <c r="ER352" s="29"/>
      <c r="ES352" s="29"/>
      <c r="ET352" s="29"/>
      <c r="EU352" s="29"/>
      <c r="EV352" s="140"/>
      <c r="EW352" s="140"/>
      <c r="EX352" s="144"/>
      <c r="EY352" s="137"/>
      <c r="EZ352" s="29"/>
      <c r="FA352" s="29"/>
      <c r="FB352" s="29"/>
      <c r="FC352" s="29"/>
      <c r="FD352" s="29"/>
      <c r="FE352" s="29"/>
      <c r="FF352" s="29"/>
      <c r="FG352" s="29"/>
      <c r="FH352" s="29"/>
      <c r="FI352" s="29"/>
      <c r="FJ352" s="29"/>
      <c r="FK352" s="29"/>
      <c r="FL352" s="29"/>
      <c r="FM352" s="140"/>
      <c r="FN352" s="140"/>
      <c r="FO352" s="141"/>
    </row>
    <row r="353" spans="1:171" x14ac:dyDescent="0.3">
      <c r="A353" s="137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140"/>
      <c r="P353" s="140"/>
      <c r="Q353" s="140"/>
      <c r="R353" s="141"/>
      <c r="S353" s="137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140"/>
      <c r="AH353" s="140"/>
      <c r="AI353" s="141"/>
      <c r="AJ353" s="137"/>
      <c r="AK353" s="29"/>
      <c r="AL353" s="29"/>
      <c r="AM353" s="29"/>
      <c r="AN353" s="29"/>
      <c r="AO353" s="29"/>
      <c r="AP353" s="29"/>
      <c r="AQ353" s="29"/>
      <c r="AR353" s="29"/>
      <c r="AS353" s="29"/>
      <c r="AT353" s="29"/>
      <c r="AU353" s="29"/>
      <c r="AV353" s="29"/>
      <c r="AW353" s="29"/>
      <c r="AX353" s="140"/>
      <c r="AY353" s="140"/>
      <c r="AZ353" s="141"/>
      <c r="BA353" s="137"/>
      <c r="BB353" s="29"/>
      <c r="BC353" s="29"/>
      <c r="BD353" s="29"/>
      <c r="BE353" s="29"/>
      <c r="BF353" s="29"/>
      <c r="BG353" s="29"/>
      <c r="BH353" s="29"/>
      <c r="BI353" s="29"/>
      <c r="BJ353" s="29"/>
      <c r="BK353" s="29"/>
      <c r="BL353" s="29"/>
      <c r="BM353" s="29"/>
      <c r="BN353" s="29"/>
      <c r="BO353" s="140"/>
      <c r="BP353" s="140"/>
      <c r="BQ353" s="141"/>
      <c r="BR353" s="137"/>
      <c r="BS353" s="29"/>
      <c r="BT353" s="29"/>
      <c r="BU353" s="29"/>
      <c r="BV353" s="29"/>
      <c r="BW353" s="29"/>
      <c r="BX353" s="29"/>
      <c r="BY353" s="29"/>
      <c r="BZ353" s="29"/>
      <c r="CA353" s="29"/>
      <c r="CB353" s="29"/>
      <c r="CC353" s="29"/>
      <c r="CD353" s="29"/>
      <c r="CE353" s="29"/>
      <c r="CF353" s="140"/>
      <c r="CG353" s="140"/>
      <c r="CH353" s="141"/>
      <c r="CI353" s="137"/>
      <c r="CJ353" s="29"/>
      <c r="CK353" s="29"/>
      <c r="CL353" s="29"/>
      <c r="CM353" s="29"/>
      <c r="CN353" s="29"/>
      <c r="CO353" s="29"/>
      <c r="CP353" s="29"/>
      <c r="CQ353" s="29"/>
      <c r="CR353" s="29"/>
      <c r="CS353" s="29"/>
      <c r="CT353" s="29"/>
      <c r="CU353" s="29"/>
      <c r="CV353" s="29"/>
      <c r="CW353" s="140"/>
      <c r="CX353" s="140"/>
      <c r="CY353" s="141"/>
      <c r="CZ353" s="137"/>
      <c r="DA353" s="29"/>
      <c r="DB353" s="29"/>
      <c r="DC353" s="29"/>
      <c r="DD353" s="29"/>
      <c r="DE353" s="29"/>
      <c r="DF353" s="29"/>
      <c r="DG353" s="29"/>
      <c r="DH353" s="29"/>
      <c r="DI353" s="29"/>
      <c r="DJ353" s="29"/>
      <c r="DK353" s="29"/>
      <c r="DL353" s="29"/>
      <c r="DM353" s="29"/>
      <c r="DN353" s="140"/>
      <c r="DO353" s="140"/>
      <c r="DP353" s="141"/>
      <c r="DQ353" s="137"/>
      <c r="DR353" s="29"/>
      <c r="DS353" s="29"/>
      <c r="DT353" s="29"/>
      <c r="DU353" s="29"/>
      <c r="DV353" s="29"/>
      <c r="DW353" s="29"/>
      <c r="DX353" s="29"/>
      <c r="DY353" s="29"/>
      <c r="DZ353" s="29"/>
      <c r="EA353" s="29"/>
      <c r="EB353" s="29"/>
      <c r="EC353" s="29"/>
      <c r="ED353" s="29"/>
      <c r="EE353" s="140"/>
      <c r="EF353" s="140"/>
      <c r="EG353" s="141"/>
      <c r="EH353" s="137"/>
      <c r="EI353" s="29"/>
      <c r="EJ353" s="29"/>
      <c r="EK353" s="29"/>
      <c r="EL353" s="29"/>
      <c r="EM353" s="29"/>
      <c r="EN353" s="29"/>
      <c r="EO353" s="29"/>
      <c r="EP353" s="29"/>
      <c r="EQ353" s="29"/>
      <c r="ER353" s="29"/>
      <c r="ES353" s="29"/>
      <c r="ET353" s="29"/>
      <c r="EU353" s="29"/>
      <c r="EV353" s="140"/>
      <c r="EW353" s="140"/>
      <c r="EX353" s="144"/>
      <c r="EY353" s="137"/>
      <c r="EZ353" s="29"/>
      <c r="FA353" s="29"/>
      <c r="FB353" s="29"/>
      <c r="FC353" s="29"/>
      <c r="FD353" s="29"/>
      <c r="FE353" s="29"/>
      <c r="FF353" s="29"/>
      <c r="FG353" s="29"/>
      <c r="FH353" s="29"/>
      <c r="FI353" s="29"/>
      <c r="FJ353" s="29"/>
      <c r="FK353" s="29"/>
      <c r="FL353" s="29"/>
      <c r="FM353" s="140"/>
      <c r="FN353" s="140"/>
      <c r="FO353" s="141"/>
    </row>
    <row r="354" spans="1:171" x14ac:dyDescent="0.3">
      <c r="A354" s="137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140"/>
      <c r="P354" s="140"/>
      <c r="Q354" s="140"/>
      <c r="R354" s="141"/>
      <c r="S354" s="137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140"/>
      <c r="AH354" s="140"/>
      <c r="AI354" s="141"/>
      <c r="AJ354" s="137"/>
      <c r="AK354" s="29"/>
      <c r="AL354" s="29"/>
      <c r="AM354" s="29"/>
      <c r="AN354" s="29"/>
      <c r="AO354" s="29"/>
      <c r="AP354" s="29"/>
      <c r="AQ354" s="29"/>
      <c r="AR354" s="29"/>
      <c r="AS354" s="29"/>
      <c r="AT354" s="29"/>
      <c r="AU354" s="29"/>
      <c r="AV354" s="29"/>
      <c r="AW354" s="29"/>
      <c r="AX354" s="140"/>
      <c r="AY354" s="140"/>
      <c r="AZ354" s="141"/>
      <c r="BA354" s="137"/>
      <c r="BB354" s="29"/>
      <c r="BC354" s="29"/>
      <c r="BD354" s="29"/>
      <c r="BE354" s="29"/>
      <c r="BF354" s="29"/>
      <c r="BG354" s="29"/>
      <c r="BH354" s="29"/>
      <c r="BI354" s="29"/>
      <c r="BJ354" s="29"/>
      <c r="BK354" s="29"/>
      <c r="BL354" s="29"/>
      <c r="BM354" s="29"/>
      <c r="BN354" s="29"/>
      <c r="BO354" s="140"/>
      <c r="BP354" s="140"/>
      <c r="BQ354" s="141"/>
      <c r="BR354" s="137"/>
      <c r="BS354" s="29"/>
      <c r="BT354" s="29"/>
      <c r="BU354" s="29"/>
      <c r="BV354" s="29"/>
      <c r="BW354" s="29"/>
      <c r="BX354" s="29"/>
      <c r="BY354" s="29"/>
      <c r="BZ354" s="29"/>
      <c r="CA354" s="29"/>
      <c r="CB354" s="29"/>
      <c r="CC354" s="29"/>
      <c r="CD354" s="29"/>
      <c r="CE354" s="29"/>
      <c r="CF354" s="140"/>
      <c r="CG354" s="140"/>
      <c r="CH354" s="141"/>
      <c r="CI354" s="137"/>
      <c r="CJ354" s="29"/>
      <c r="CK354" s="29"/>
      <c r="CL354" s="29"/>
      <c r="CM354" s="29"/>
      <c r="CN354" s="29"/>
      <c r="CO354" s="29"/>
      <c r="CP354" s="29"/>
      <c r="CQ354" s="29"/>
      <c r="CR354" s="29"/>
      <c r="CS354" s="29"/>
      <c r="CT354" s="29"/>
      <c r="CU354" s="29"/>
      <c r="CV354" s="29"/>
      <c r="CW354" s="140"/>
      <c r="CX354" s="140"/>
      <c r="CY354" s="141"/>
      <c r="CZ354" s="137"/>
      <c r="DA354" s="29"/>
      <c r="DB354" s="29"/>
      <c r="DC354" s="29"/>
      <c r="DD354" s="29"/>
      <c r="DE354" s="29"/>
      <c r="DF354" s="29"/>
      <c r="DG354" s="29"/>
      <c r="DH354" s="29"/>
      <c r="DI354" s="29"/>
      <c r="DJ354" s="29"/>
      <c r="DK354" s="29"/>
      <c r="DL354" s="29"/>
      <c r="DM354" s="29"/>
      <c r="DN354" s="140"/>
      <c r="DO354" s="140"/>
      <c r="DP354" s="141"/>
      <c r="DQ354" s="137"/>
      <c r="DR354" s="29"/>
      <c r="DS354" s="29"/>
      <c r="DT354" s="29"/>
      <c r="DU354" s="29"/>
      <c r="DV354" s="29"/>
      <c r="DW354" s="29"/>
      <c r="DX354" s="29"/>
      <c r="DY354" s="29"/>
      <c r="DZ354" s="29"/>
      <c r="EA354" s="29"/>
      <c r="EB354" s="29"/>
      <c r="EC354" s="29"/>
      <c r="ED354" s="29"/>
      <c r="EE354" s="140"/>
      <c r="EF354" s="140"/>
      <c r="EG354" s="141"/>
      <c r="EH354" s="137"/>
      <c r="EI354" s="29"/>
      <c r="EJ354" s="29"/>
      <c r="EK354" s="29"/>
      <c r="EL354" s="29"/>
      <c r="EM354" s="29"/>
      <c r="EN354" s="29"/>
      <c r="EO354" s="29"/>
      <c r="EP354" s="29"/>
      <c r="EQ354" s="29"/>
      <c r="ER354" s="29"/>
      <c r="ES354" s="29"/>
      <c r="ET354" s="29"/>
      <c r="EU354" s="29"/>
      <c r="EV354" s="140"/>
      <c r="EW354" s="140"/>
      <c r="EX354" s="144"/>
      <c r="EY354" s="137"/>
      <c r="EZ354" s="29"/>
      <c r="FA354" s="29"/>
      <c r="FB354" s="29"/>
      <c r="FC354" s="29"/>
      <c r="FD354" s="29"/>
      <c r="FE354" s="29"/>
      <c r="FF354" s="29"/>
      <c r="FG354" s="29"/>
      <c r="FH354" s="29"/>
      <c r="FI354" s="29"/>
      <c r="FJ354" s="29"/>
      <c r="FK354" s="29"/>
      <c r="FL354" s="29"/>
      <c r="FM354" s="140"/>
      <c r="FN354" s="140"/>
      <c r="FO354" s="141"/>
    </row>
    <row r="355" spans="1:171" x14ac:dyDescent="0.3">
      <c r="A355" s="137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140"/>
      <c r="P355" s="140"/>
      <c r="Q355" s="140"/>
      <c r="R355" s="141"/>
      <c r="S355" s="137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140"/>
      <c r="AH355" s="140"/>
      <c r="AI355" s="141"/>
      <c r="AJ355" s="137"/>
      <c r="AK355" s="29"/>
      <c r="AL355" s="29"/>
      <c r="AM355" s="29"/>
      <c r="AN355" s="29"/>
      <c r="AO355" s="29"/>
      <c r="AP355" s="29"/>
      <c r="AQ355" s="29"/>
      <c r="AR355" s="29"/>
      <c r="AS355" s="29"/>
      <c r="AT355" s="29"/>
      <c r="AU355" s="29"/>
      <c r="AV355" s="29"/>
      <c r="AW355" s="29"/>
      <c r="AX355" s="140"/>
      <c r="AY355" s="140"/>
      <c r="AZ355" s="141"/>
      <c r="BA355" s="137"/>
      <c r="BB355" s="29"/>
      <c r="BC355" s="29"/>
      <c r="BD355" s="29"/>
      <c r="BE355" s="29"/>
      <c r="BF355" s="29"/>
      <c r="BG355" s="29"/>
      <c r="BH355" s="29"/>
      <c r="BI355" s="29"/>
      <c r="BJ355" s="29"/>
      <c r="BK355" s="29"/>
      <c r="BL355" s="29"/>
      <c r="BM355" s="29"/>
      <c r="BN355" s="29"/>
      <c r="BO355" s="140"/>
      <c r="BP355" s="140"/>
      <c r="BQ355" s="141"/>
      <c r="BR355" s="137"/>
      <c r="BS355" s="29"/>
      <c r="BT355" s="29"/>
      <c r="BU355" s="29"/>
      <c r="BV355" s="29"/>
      <c r="BW355" s="29"/>
      <c r="BX355" s="29"/>
      <c r="BY355" s="29"/>
      <c r="BZ355" s="29"/>
      <c r="CA355" s="29"/>
      <c r="CB355" s="29"/>
      <c r="CC355" s="29"/>
      <c r="CD355" s="29"/>
      <c r="CE355" s="29"/>
      <c r="CF355" s="140"/>
      <c r="CG355" s="140"/>
      <c r="CH355" s="141"/>
      <c r="CI355" s="137"/>
      <c r="CJ355" s="29"/>
      <c r="CK355" s="29"/>
      <c r="CL355" s="29"/>
      <c r="CM355" s="29"/>
      <c r="CN355" s="29"/>
      <c r="CO355" s="29"/>
      <c r="CP355" s="29"/>
      <c r="CQ355" s="29"/>
      <c r="CR355" s="29"/>
      <c r="CS355" s="29"/>
      <c r="CT355" s="29"/>
      <c r="CU355" s="29"/>
      <c r="CV355" s="29"/>
      <c r="CW355" s="140"/>
      <c r="CX355" s="140"/>
      <c r="CY355" s="141"/>
      <c r="CZ355" s="137"/>
      <c r="DA355" s="29"/>
      <c r="DB355" s="29"/>
      <c r="DC355" s="29"/>
      <c r="DD355" s="29"/>
      <c r="DE355" s="29"/>
      <c r="DF355" s="29"/>
      <c r="DG355" s="29"/>
      <c r="DH355" s="29"/>
      <c r="DI355" s="29"/>
      <c r="DJ355" s="29"/>
      <c r="DK355" s="29"/>
      <c r="DL355" s="29"/>
      <c r="DM355" s="29"/>
      <c r="DN355" s="140"/>
      <c r="DO355" s="140"/>
      <c r="DP355" s="141"/>
      <c r="DQ355" s="137"/>
      <c r="DR355" s="29"/>
      <c r="DS355" s="29"/>
      <c r="DT355" s="29"/>
      <c r="DU355" s="29"/>
      <c r="DV355" s="29"/>
      <c r="DW355" s="29"/>
      <c r="DX355" s="29"/>
      <c r="DY355" s="29"/>
      <c r="DZ355" s="29"/>
      <c r="EA355" s="29"/>
      <c r="EB355" s="29"/>
      <c r="EC355" s="29"/>
      <c r="ED355" s="29"/>
      <c r="EE355" s="140"/>
      <c r="EF355" s="140"/>
      <c r="EG355" s="141"/>
      <c r="EH355" s="137"/>
      <c r="EI355" s="29"/>
      <c r="EJ355" s="29"/>
      <c r="EK355" s="29"/>
      <c r="EL355" s="29"/>
      <c r="EM355" s="29"/>
      <c r="EN355" s="29"/>
      <c r="EO355" s="29"/>
      <c r="EP355" s="29"/>
      <c r="EQ355" s="29"/>
      <c r="ER355" s="29"/>
      <c r="ES355" s="29"/>
      <c r="ET355" s="29"/>
      <c r="EU355" s="29"/>
      <c r="EV355" s="140"/>
      <c r="EW355" s="140"/>
      <c r="EX355" s="144"/>
      <c r="EY355" s="137"/>
      <c r="EZ355" s="29"/>
      <c r="FA355" s="29"/>
      <c r="FB355" s="29"/>
      <c r="FC355" s="29"/>
      <c r="FD355" s="29"/>
      <c r="FE355" s="29"/>
      <c r="FF355" s="29"/>
      <c r="FG355" s="29"/>
      <c r="FH355" s="29"/>
      <c r="FI355" s="29"/>
      <c r="FJ355" s="29"/>
      <c r="FK355" s="29"/>
      <c r="FL355" s="29"/>
      <c r="FM355" s="140"/>
      <c r="FN355" s="140"/>
      <c r="FO355" s="141"/>
    </row>
    <row r="356" spans="1:171" x14ac:dyDescent="0.3">
      <c r="A356" s="137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140"/>
      <c r="P356" s="140"/>
      <c r="Q356" s="140"/>
      <c r="R356" s="141"/>
      <c r="S356" s="137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140"/>
      <c r="AH356" s="140"/>
      <c r="AI356" s="141"/>
      <c r="AJ356" s="137"/>
      <c r="AK356" s="29"/>
      <c r="AL356" s="29"/>
      <c r="AM356" s="29"/>
      <c r="AN356" s="29"/>
      <c r="AO356" s="29"/>
      <c r="AP356" s="29"/>
      <c r="AQ356" s="29"/>
      <c r="AR356" s="29"/>
      <c r="AS356" s="29"/>
      <c r="AT356" s="29"/>
      <c r="AU356" s="29"/>
      <c r="AV356" s="29"/>
      <c r="AW356" s="29"/>
      <c r="AX356" s="140"/>
      <c r="AY356" s="140"/>
      <c r="AZ356" s="141"/>
      <c r="BA356" s="137"/>
      <c r="BB356" s="29"/>
      <c r="BC356" s="29"/>
      <c r="BD356" s="29"/>
      <c r="BE356" s="29"/>
      <c r="BF356" s="29"/>
      <c r="BG356" s="29"/>
      <c r="BH356" s="29"/>
      <c r="BI356" s="29"/>
      <c r="BJ356" s="29"/>
      <c r="BK356" s="29"/>
      <c r="BL356" s="29"/>
      <c r="BM356" s="29"/>
      <c r="BN356" s="29"/>
      <c r="BO356" s="140"/>
      <c r="BP356" s="140"/>
      <c r="BQ356" s="141"/>
      <c r="BR356" s="137"/>
      <c r="BS356" s="29"/>
      <c r="BT356" s="29"/>
      <c r="BU356" s="29"/>
      <c r="BV356" s="29"/>
      <c r="BW356" s="29"/>
      <c r="BX356" s="29"/>
      <c r="BY356" s="29"/>
      <c r="BZ356" s="29"/>
      <c r="CA356" s="29"/>
      <c r="CB356" s="29"/>
      <c r="CC356" s="29"/>
      <c r="CD356" s="29"/>
      <c r="CE356" s="29"/>
      <c r="CF356" s="140"/>
      <c r="CG356" s="140"/>
      <c r="CH356" s="141"/>
      <c r="CI356" s="137"/>
      <c r="CJ356" s="29"/>
      <c r="CK356" s="29"/>
      <c r="CL356" s="29"/>
      <c r="CM356" s="29"/>
      <c r="CN356" s="29"/>
      <c r="CO356" s="29"/>
      <c r="CP356" s="29"/>
      <c r="CQ356" s="29"/>
      <c r="CR356" s="29"/>
      <c r="CS356" s="29"/>
      <c r="CT356" s="29"/>
      <c r="CU356" s="29"/>
      <c r="CV356" s="29"/>
      <c r="CW356" s="140"/>
      <c r="CX356" s="140"/>
      <c r="CY356" s="141"/>
      <c r="CZ356" s="137"/>
      <c r="DA356" s="29"/>
      <c r="DB356" s="29"/>
      <c r="DC356" s="29"/>
      <c r="DD356" s="29"/>
      <c r="DE356" s="29"/>
      <c r="DF356" s="29"/>
      <c r="DG356" s="29"/>
      <c r="DH356" s="29"/>
      <c r="DI356" s="29"/>
      <c r="DJ356" s="29"/>
      <c r="DK356" s="29"/>
      <c r="DL356" s="29"/>
      <c r="DM356" s="29"/>
      <c r="DN356" s="140"/>
      <c r="DO356" s="140"/>
      <c r="DP356" s="141"/>
      <c r="DQ356" s="137"/>
      <c r="DR356" s="29"/>
      <c r="DS356" s="29"/>
      <c r="DT356" s="29"/>
      <c r="DU356" s="29"/>
      <c r="DV356" s="29"/>
      <c r="DW356" s="29"/>
      <c r="DX356" s="29"/>
      <c r="DY356" s="29"/>
      <c r="DZ356" s="29"/>
      <c r="EA356" s="29"/>
      <c r="EB356" s="29"/>
      <c r="EC356" s="29"/>
      <c r="ED356" s="29"/>
      <c r="EE356" s="140"/>
      <c r="EF356" s="140"/>
      <c r="EG356" s="141"/>
      <c r="EH356" s="137"/>
      <c r="EI356" s="29"/>
      <c r="EJ356" s="29"/>
      <c r="EK356" s="29"/>
      <c r="EL356" s="29"/>
      <c r="EM356" s="29"/>
      <c r="EN356" s="29"/>
      <c r="EO356" s="29"/>
      <c r="EP356" s="29"/>
      <c r="EQ356" s="29"/>
      <c r="ER356" s="29"/>
      <c r="ES356" s="29"/>
      <c r="ET356" s="29"/>
      <c r="EU356" s="29"/>
      <c r="EV356" s="140"/>
      <c r="EW356" s="140"/>
      <c r="EX356" s="144"/>
      <c r="EY356" s="137"/>
      <c r="EZ356" s="29"/>
      <c r="FA356" s="29"/>
      <c r="FB356" s="29"/>
      <c r="FC356" s="29"/>
      <c r="FD356" s="29"/>
      <c r="FE356" s="29"/>
      <c r="FF356" s="29"/>
      <c r="FG356" s="29"/>
      <c r="FH356" s="29"/>
      <c r="FI356" s="29"/>
      <c r="FJ356" s="29"/>
      <c r="FK356" s="29"/>
      <c r="FL356" s="29"/>
      <c r="FM356" s="140"/>
      <c r="FN356" s="140"/>
      <c r="FO356" s="141"/>
    </row>
    <row r="357" spans="1:171" x14ac:dyDescent="0.3">
      <c r="A357" s="137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140"/>
      <c r="P357" s="140"/>
      <c r="Q357" s="140"/>
      <c r="R357" s="141"/>
      <c r="S357" s="137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140"/>
      <c r="AH357" s="140"/>
      <c r="AI357" s="141"/>
      <c r="AJ357" s="137"/>
      <c r="AK357" s="29"/>
      <c r="AL357" s="29"/>
      <c r="AM357" s="29"/>
      <c r="AN357" s="29"/>
      <c r="AO357" s="29"/>
      <c r="AP357" s="29"/>
      <c r="AQ357" s="29"/>
      <c r="AR357" s="29"/>
      <c r="AS357" s="29"/>
      <c r="AT357" s="29"/>
      <c r="AU357" s="29"/>
      <c r="AV357" s="29"/>
      <c r="AW357" s="29"/>
      <c r="AX357" s="140"/>
      <c r="AY357" s="140"/>
      <c r="AZ357" s="141"/>
      <c r="BA357" s="137"/>
      <c r="BB357" s="29"/>
      <c r="BC357" s="29"/>
      <c r="BD357" s="29"/>
      <c r="BE357" s="29"/>
      <c r="BF357" s="29"/>
      <c r="BG357" s="29"/>
      <c r="BH357" s="29"/>
      <c r="BI357" s="29"/>
      <c r="BJ357" s="29"/>
      <c r="BK357" s="29"/>
      <c r="BL357" s="29"/>
      <c r="BM357" s="29"/>
      <c r="BN357" s="29"/>
      <c r="BO357" s="140"/>
      <c r="BP357" s="140"/>
      <c r="BQ357" s="141"/>
      <c r="BR357" s="137"/>
      <c r="BS357" s="29"/>
      <c r="BT357" s="29"/>
      <c r="BU357" s="29"/>
      <c r="BV357" s="29"/>
      <c r="BW357" s="29"/>
      <c r="BX357" s="29"/>
      <c r="BY357" s="29"/>
      <c r="BZ357" s="29"/>
      <c r="CA357" s="29"/>
      <c r="CB357" s="29"/>
      <c r="CC357" s="29"/>
      <c r="CD357" s="29"/>
      <c r="CE357" s="29"/>
      <c r="CF357" s="140"/>
      <c r="CG357" s="140"/>
      <c r="CH357" s="141"/>
      <c r="CI357" s="137"/>
      <c r="CJ357" s="29"/>
      <c r="CK357" s="29"/>
      <c r="CL357" s="29"/>
      <c r="CM357" s="29"/>
      <c r="CN357" s="29"/>
      <c r="CO357" s="29"/>
      <c r="CP357" s="29"/>
      <c r="CQ357" s="29"/>
      <c r="CR357" s="29"/>
      <c r="CS357" s="29"/>
      <c r="CT357" s="29"/>
      <c r="CU357" s="29"/>
      <c r="CV357" s="29"/>
      <c r="CW357" s="140"/>
      <c r="CX357" s="140"/>
      <c r="CY357" s="141"/>
      <c r="CZ357" s="137"/>
      <c r="DA357" s="29"/>
      <c r="DB357" s="29"/>
      <c r="DC357" s="29"/>
      <c r="DD357" s="29"/>
      <c r="DE357" s="29"/>
      <c r="DF357" s="29"/>
      <c r="DG357" s="29"/>
      <c r="DH357" s="29"/>
      <c r="DI357" s="29"/>
      <c r="DJ357" s="29"/>
      <c r="DK357" s="29"/>
      <c r="DL357" s="29"/>
      <c r="DM357" s="29"/>
      <c r="DN357" s="140"/>
      <c r="DO357" s="140"/>
      <c r="DP357" s="141"/>
      <c r="DQ357" s="137"/>
      <c r="DR357" s="29"/>
      <c r="DS357" s="29"/>
      <c r="DT357" s="29"/>
      <c r="DU357" s="29"/>
      <c r="DV357" s="29"/>
      <c r="DW357" s="29"/>
      <c r="DX357" s="29"/>
      <c r="DY357" s="29"/>
      <c r="DZ357" s="29"/>
      <c r="EA357" s="29"/>
      <c r="EB357" s="29"/>
      <c r="EC357" s="29"/>
      <c r="ED357" s="29"/>
      <c r="EE357" s="140"/>
      <c r="EF357" s="140"/>
      <c r="EG357" s="141"/>
      <c r="EH357" s="137"/>
      <c r="EI357" s="29"/>
      <c r="EJ357" s="29"/>
      <c r="EK357" s="29"/>
      <c r="EL357" s="29"/>
      <c r="EM357" s="29"/>
      <c r="EN357" s="29"/>
      <c r="EO357" s="29"/>
      <c r="EP357" s="29"/>
      <c r="EQ357" s="29"/>
      <c r="ER357" s="29"/>
      <c r="ES357" s="29"/>
      <c r="ET357" s="29"/>
      <c r="EU357" s="29"/>
      <c r="EV357" s="140"/>
      <c r="EW357" s="140"/>
      <c r="EX357" s="144"/>
      <c r="EY357" s="137"/>
      <c r="EZ357" s="29"/>
      <c r="FA357" s="29"/>
      <c r="FB357" s="29"/>
      <c r="FC357" s="29"/>
      <c r="FD357" s="29"/>
      <c r="FE357" s="29"/>
      <c r="FF357" s="29"/>
      <c r="FG357" s="29"/>
      <c r="FH357" s="29"/>
      <c r="FI357" s="29"/>
      <c r="FJ357" s="29"/>
      <c r="FK357" s="29"/>
      <c r="FL357" s="29"/>
      <c r="FM357" s="140"/>
      <c r="FN357" s="140"/>
      <c r="FO357" s="141"/>
    </row>
    <row r="358" spans="1:171" x14ac:dyDescent="0.3">
      <c r="A358" s="137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140"/>
      <c r="P358" s="140"/>
      <c r="Q358" s="140"/>
      <c r="R358" s="141"/>
      <c r="S358" s="137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140"/>
      <c r="AH358" s="140"/>
      <c r="AI358" s="141"/>
      <c r="AJ358" s="137"/>
      <c r="AK358" s="29"/>
      <c r="AL358" s="29"/>
      <c r="AM358" s="29"/>
      <c r="AN358" s="29"/>
      <c r="AO358" s="29"/>
      <c r="AP358" s="29"/>
      <c r="AQ358" s="29"/>
      <c r="AR358" s="29"/>
      <c r="AS358" s="29"/>
      <c r="AT358" s="29"/>
      <c r="AU358" s="29"/>
      <c r="AV358" s="29"/>
      <c r="AW358" s="29"/>
      <c r="AX358" s="140"/>
      <c r="AY358" s="140"/>
      <c r="AZ358" s="141"/>
      <c r="BA358" s="137"/>
      <c r="BB358" s="29"/>
      <c r="BC358" s="29"/>
      <c r="BD358" s="29"/>
      <c r="BE358" s="29"/>
      <c r="BF358" s="29"/>
      <c r="BG358" s="29"/>
      <c r="BH358" s="29"/>
      <c r="BI358" s="29"/>
      <c r="BJ358" s="29"/>
      <c r="BK358" s="29"/>
      <c r="BL358" s="29"/>
      <c r="BM358" s="29"/>
      <c r="BN358" s="29"/>
      <c r="BO358" s="140"/>
      <c r="BP358" s="140"/>
      <c r="BQ358" s="141"/>
      <c r="BR358" s="137"/>
      <c r="BS358" s="29"/>
      <c r="BT358" s="29"/>
      <c r="BU358" s="29"/>
      <c r="BV358" s="29"/>
      <c r="BW358" s="29"/>
      <c r="BX358" s="29"/>
      <c r="BY358" s="29"/>
      <c r="BZ358" s="29"/>
      <c r="CA358" s="29"/>
      <c r="CB358" s="29"/>
      <c r="CC358" s="29"/>
      <c r="CD358" s="29"/>
      <c r="CE358" s="29"/>
      <c r="CF358" s="140"/>
      <c r="CG358" s="140"/>
      <c r="CH358" s="141"/>
      <c r="CI358" s="137"/>
      <c r="CJ358" s="29"/>
      <c r="CK358" s="29"/>
      <c r="CL358" s="29"/>
      <c r="CM358" s="29"/>
      <c r="CN358" s="29"/>
      <c r="CO358" s="29"/>
      <c r="CP358" s="29"/>
      <c r="CQ358" s="29"/>
      <c r="CR358" s="29"/>
      <c r="CS358" s="29"/>
      <c r="CT358" s="29"/>
      <c r="CU358" s="29"/>
      <c r="CV358" s="29"/>
      <c r="CW358" s="140"/>
      <c r="CX358" s="140"/>
      <c r="CY358" s="141"/>
      <c r="CZ358" s="137"/>
      <c r="DA358" s="29"/>
      <c r="DB358" s="29"/>
      <c r="DC358" s="29"/>
      <c r="DD358" s="29"/>
      <c r="DE358" s="29"/>
      <c r="DF358" s="29"/>
      <c r="DG358" s="29"/>
      <c r="DH358" s="29"/>
      <c r="DI358" s="29"/>
      <c r="DJ358" s="29"/>
      <c r="DK358" s="29"/>
      <c r="DL358" s="29"/>
      <c r="DM358" s="29"/>
      <c r="DN358" s="140"/>
      <c r="DO358" s="140"/>
      <c r="DP358" s="141"/>
      <c r="DQ358" s="137"/>
      <c r="DR358" s="29"/>
      <c r="DS358" s="29"/>
      <c r="DT358" s="29"/>
      <c r="DU358" s="29"/>
      <c r="DV358" s="29"/>
      <c r="DW358" s="29"/>
      <c r="DX358" s="29"/>
      <c r="DY358" s="29"/>
      <c r="DZ358" s="29"/>
      <c r="EA358" s="29"/>
      <c r="EB358" s="29"/>
      <c r="EC358" s="29"/>
      <c r="ED358" s="29"/>
      <c r="EE358" s="140"/>
      <c r="EF358" s="140"/>
      <c r="EG358" s="141"/>
      <c r="EH358" s="137"/>
      <c r="EI358" s="29"/>
      <c r="EJ358" s="29"/>
      <c r="EK358" s="29"/>
      <c r="EL358" s="29"/>
      <c r="EM358" s="29"/>
      <c r="EN358" s="29"/>
      <c r="EO358" s="29"/>
      <c r="EP358" s="29"/>
      <c r="EQ358" s="29"/>
      <c r="ER358" s="29"/>
      <c r="ES358" s="29"/>
      <c r="ET358" s="29"/>
      <c r="EU358" s="29"/>
      <c r="EV358" s="140"/>
      <c r="EW358" s="140"/>
      <c r="EX358" s="144"/>
      <c r="EY358" s="137"/>
      <c r="EZ358" s="29"/>
      <c r="FA358" s="29"/>
      <c r="FB358" s="29"/>
      <c r="FC358" s="29"/>
      <c r="FD358" s="29"/>
      <c r="FE358" s="29"/>
      <c r="FF358" s="29"/>
      <c r="FG358" s="29"/>
      <c r="FH358" s="29"/>
      <c r="FI358" s="29"/>
      <c r="FJ358" s="29"/>
      <c r="FK358" s="29"/>
      <c r="FL358" s="29"/>
      <c r="FM358" s="140"/>
      <c r="FN358" s="140"/>
      <c r="FO358" s="141"/>
    </row>
    <row r="359" spans="1:171" x14ac:dyDescent="0.3">
      <c r="A359" s="137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140"/>
      <c r="P359" s="140"/>
      <c r="Q359" s="140"/>
      <c r="R359" s="141"/>
      <c r="S359" s="137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140"/>
      <c r="AH359" s="140"/>
      <c r="AI359" s="141"/>
      <c r="AJ359" s="137"/>
      <c r="AK359" s="29"/>
      <c r="AL359" s="29"/>
      <c r="AM359" s="29"/>
      <c r="AN359" s="29"/>
      <c r="AO359" s="29"/>
      <c r="AP359" s="29"/>
      <c r="AQ359" s="29"/>
      <c r="AR359" s="29"/>
      <c r="AS359" s="29"/>
      <c r="AT359" s="29"/>
      <c r="AU359" s="29"/>
      <c r="AV359" s="29"/>
      <c r="AW359" s="29"/>
      <c r="AX359" s="140"/>
      <c r="AY359" s="140"/>
      <c r="AZ359" s="141"/>
      <c r="BA359" s="137"/>
      <c r="BB359" s="29"/>
      <c r="BC359" s="29"/>
      <c r="BD359" s="29"/>
      <c r="BE359" s="29"/>
      <c r="BF359" s="29"/>
      <c r="BG359" s="29"/>
      <c r="BH359" s="29"/>
      <c r="BI359" s="29"/>
      <c r="BJ359" s="29"/>
      <c r="BK359" s="29"/>
      <c r="BL359" s="29"/>
      <c r="BM359" s="29"/>
      <c r="BN359" s="29"/>
      <c r="BO359" s="140"/>
      <c r="BP359" s="140"/>
      <c r="BQ359" s="141"/>
      <c r="BR359" s="137"/>
      <c r="BS359" s="29"/>
      <c r="BT359" s="29"/>
      <c r="BU359" s="29"/>
      <c r="BV359" s="29"/>
      <c r="BW359" s="29"/>
      <c r="BX359" s="29"/>
      <c r="BY359" s="29"/>
      <c r="BZ359" s="29"/>
      <c r="CA359" s="29"/>
      <c r="CB359" s="29"/>
      <c r="CC359" s="29"/>
      <c r="CD359" s="29"/>
      <c r="CE359" s="29"/>
      <c r="CF359" s="140"/>
      <c r="CG359" s="140"/>
      <c r="CH359" s="141"/>
      <c r="CI359" s="137"/>
      <c r="CJ359" s="29"/>
      <c r="CK359" s="29"/>
      <c r="CL359" s="29"/>
      <c r="CM359" s="29"/>
      <c r="CN359" s="29"/>
      <c r="CO359" s="29"/>
      <c r="CP359" s="29"/>
      <c r="CQ359" s="29"/>
      <c r="CR359" s="29"/>
      <c r="CS359" s="29"/>
      <c r="CT359" s="29"/>
      <c r="CU359" s="29"/>
      <c r="CV359" s="29"/>
      <c r="CW359" s="140"/>
      <c r="CX359" s="140"/>
      <c r="CY359" s="141"/>
      <c r="CZ359" s="137"/>
      <c r="DA359" s="29"/>
      <c r="DB359" s="29"/>
      <c r="DC359" s="29"/>
      <c r="DD359" s="29"/>
      <c r="DE359" s="29"/>
      <c r="DF359" s="29"/>
      <c r="DG359" s="29"/>
      <c r="DH359" s="29"/>
      <c r="DI359" s="29"/>
      <c r="DJ359" s="29"/>
      <c r="DK359" s="29"/>
      <c r="DL359" s="29"/>
      <c r="DM359" s="29"/>
      <c r="DN359" s="140"/>
      <c r="DO359" s="140"/>
      <c r="DP359" s="141"/>
      <c r="DQ359" s="137"/>
      <c r="DR359" s="29"/>
      <c r="DS359" s="29"/>
      <c r="DT359" s="29"/>
      <c r="DU359" s="29"/>
      <c r="DV359" s="29"/>
      <c r="DW359" s="29"/>
      <c r="DX359" s="29"/>
      <c r="DY359" s="29"/>
      <c r="DZ359" s="29"/>
      <c r="EA359" s="29"/>
      <c r="EB359" s="29"/>
      <c r="EC359" s="29"/>
      <c r="ED359" s="29"/>
      <c r="EE359" s="140"/>
      <c r="EF359" s="140"/>
      <c r="EG359" s="141"/>
      <c r="EH359" s="137"/>
      <c r="EI359" s="29"/>
      <c r="EJ359" s="29"/>
      <c r="EK359" s="29"/>
      <c r="EL359" s="29"/>
      <c r="EM359" s="29"/>
      <c r="EN359" s="29"/>
      <c r="EO359" s="29"/>
      <c r="EP359" s="29"/>
      <c r="EQ359" s="29"/>
      <c r="ER359" s="29"/>
      <c r="ES359" s="29"/>
      <c r="ET359" s="29"/>
      <c r="EU359" s="29"/>
      <c r="EV359" s="140"/>
      <c r="EW359" s="140"/>
      <c r="EX359" s="144"/>
      <c r="EY359" s="137"/>
      <c r="EZ359" s="29"/>
      <c r="FA359" s="29"/>
      <c r="FB359" s="29"/>
      <c r="FC359" s="29"/>
      <c r="FD359" s="29"/>
      <c r="FE359" s="29"/>
      <c r="FF359" s="29"/>
      <c r="FG359" s="29"/>
      <c r="FH359" s="29"/>
      <c r="FI359" s="29"/>
      <c r="FJ359" s="29"/>
      <c r="FK359" s="29"/>
      <c r="FL359" s="29"/>
      <c r="FM359" s="140"/>
      <c r="FN359" s="140"/>
      <c r="FO359" s="141"/>
    </row>
    <row r="360" spans="1:171" x14ac:dyDescent="0.3">
      <c r="A360" s="137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140"/>
      <c r="P360" s="140"/>
      <c r="Q360" s="140"/>
      <c r="R360" s="141"/>
      <c r="S360" s="137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140"/>
      <c r="AH360" s="140"/>
      <c r="AI360" s="141"/>
      <c r="AJ360" s="137"/>
      <c r="AK360" s="29"/>
      <c r="AL360" s="29"/>
      <c r="AM360" s="29"/>
      <c r="AN360" s="29"/>
      <c r="AO360" s="29"/>
      <c r="AP360" s="29"/>
      <c r="AQ360" s="29"/>
      <c r="AR360" s="29"/>
      <c r="AS360" s="29"/>
      <c r="AT360" s="29"/>
      <c r="AU360" s="29"/>
      <c r="AV360" s="29"/>
      <c r="AW360" s="29"/>
      <c r="AX360" s="140"/>
      <c r="AY360" s="140"/>
      <c r="AZ360" s="141"/>
      <c r="BA360" s="137"/>
      <c r="BB360" s="29"/>
      <c r="BC360" s="29"/>
      <c r="BD360" s="29"/>
      <c r="BE360" s="29"/>
      <c r="BF360" s="29"/>
      <c r="BG360" s="29"/>
      <c r="BH360" s="29"/>
      <c r="BI360" s="29"/>
      <c r="BJ360" s="29"/>
      <c r="BK360" s="29"/>
      <c r="BL360" s="29"/>
      <c r="BM360" s="29"/>
      <c r="BN360" s="29"/>
      <c r="BO360" s="140"/>
      <c r="BP360" s="140"/>
      <c r="BQ360" s="141"/>
      <c r="BR360" s="137"/>
      <c r="BS360" s="29"/>
      <c r="BT360" s="29"/>
      <c r="BU360" s="29"/>
      <c r="BV360" s="29"/>
      <c r="BW360" s="29"/>
      <c r="BX360" s="29"/>
      <c r="BY360" s="29"/>
      <c r="BZ360" s="29"/>
      <c r="CA360" s="29"/>
      <c r="CB360" s="29"/>
      <c r="CC360" s="29"/>
      <c r="CD360" s="29"/>
      <c r="CE360" s="29"/>
      <c r="CF360" s="140"/>
      <c r="CG360" s="140"/>
      <c r="CH360" s="141"/>
      <c r="CI360" s="137"/>
      <c r="CJ360" s="29"/>
      <c r="CK360" s="29"/>
      <c r="CL360" s="29"/>
      <c r="CM360" s="29"/>
      <c r="CN360" s="29"/>
      <c r="CO360" s="29"/>
      <c r="CP360" s="29"/>
      <c r="CQ360" s="29"/>
      <c r="CR360" s="29"/>
      <c r="CS360" s="29"/>
      <c r="CT360" s="29"/>
      <c r="CU360" s="29"/>
      <c r="CV360" s="29"/>
      <c r="CW360" s="140"/>
      <c r="CX360" s="140"/>
      <c r="CY360" s="141"/>
      <c r="CZ360" s="137"/>
      <c r="DA360" s="29"/>
      <c r="DB360" s="29"/>
      <c r="DC360" s="29"/>
      <c r="DD360" s="29"/>
      <c r="DE360" s="29"/>
      <c r="DF360" s="29"/>
      <c r="DG360" s="29"/>
      <c r="DH360" s="29"/>
      <c r="DI360" s="29"/>
      <c r="DJ360" s="29"/>
      <c r="DK360" s="29"/>
      <c r="DL360" s="29"/>
      <c r="DM360" s="29"/>
      <c r="DN360" s="140"/>
      <c r="DO360" s="140"/>
      <c r="DP360" s="141"/>
      <c r="DQ360" s="137"/>
      <c r="DR360" s="29"/>
      <c r="DS360" s="29"/>
      <c r="DT360" s="29"/>
      <c r="DU360" s="29"/>
      <c r="DV360" s="29"/>
      <c r="DW360" s="29"/>
      <c r="DX360" s="29"/>
      <c r="DY360" s="29"/>
      <c r="DZ360" s="29"/>
      <c r="EA360" s="29"/>
      <c r="EB360" s="29"/>
      <c r="EC360" s="29"/>
      <c r="ED360" s="29"/>
      <c r="EE360" s="140"/>
      <c r="EF360" s="140"/>
      <c r="EG360" s="141"/>
      <c r="EH360" s="137"/>
      <c r="EI360" s="29"/>
      <c r="EJ360" s="29"/>
      <c r="EK360" s="29"/>
      <c r="EL360" s="29"/>
      <c r="EM360" s="29"/>
      <c r="EN360" s="29"/>
      <c r="EO360" s="29"/>
      <c r="EP360" s="29"/>
      <c r="EQ360" s="29"/>
      <c r="ER360" s="29"/>
      <c r="ES360" s="29"/>
      <c r="ET360" s="29"/>
      <c r="EU360" s="29"/>
      <c r="EV360" s="140"/>
      <c r="EW360" s="140"/>
      <c r="EX360" s="144"/>
      <c r="EY360" s="137"/>
      <c r="EZ360" s="29"/>
      <c r="FA360" s="29"/>
      <c r="FB360" s="29"/>
      <c r="FC360" s="29"/>
      <c r="FD360" s="29"/>
      <c r="FE360" s="29"/>
      <c r="FF360" s="29"/>
      <c r="FG360" s="29"/>
      <c r="FH360" s="29"/>
      <c r="FI360" s="29"/>
      <c r="FJ360" s="29"/>
      <c r="FK360" s="29"/>
      <c r="FL360" s="29"/>
      <c r="FM360" s="140"/>
      <c r="FN360" s="140"/>
      <c r="FO360" s="141"/>
    </row>
    <row r="361" spans="1:171" x14ac:dyDescent="0.3">
      <c r="A361" s="137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140"/>
      <c r="P361" s="140"/>
      <c r="Q361" s="140"/>
      <c r="R361" s="141"/>
      <c r="S361" s="137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140"/>
      <c r="AH361" s="140"/>
      <c r="AI361" s="141"/>
      <c r="AJ361" s="137"/>
      <c r="AK361" s="29"/>
      <c r="AL361" s="29"/>
      <c r="AM361" s="29"/>
      <c r="AN361" s="29"/>
      <c r="AO361" s="29"/>
      <c r="AP361" s="29"/>
      <c r="AQ361" s="29"/>
      <c r="AR361" s="29"/>
      <c r="AS361" s="29"/>
      <c r="AT361" s="29"/>
      <c r="AU361" s="29"/>
      <c r="AV361" s="29"/>
      <c r="AW361" s="29"/>
      <c r="AX361" s="140"/>
      <c r="AY361" s="140"/>
      <c r="AZ361" s="141"/>
      <c r="BA361" s="137"/>
      <c r="BB361" s="29"/>
      <c r="BC361" s="29"/>
      <c r="BD361" s="29"/>
      <c r="BE361" s="29"/>
      <c r="BF361" s="29"/>
      <c r="BG361" s="29"/>
      <c r="BH361" s="29"/>
      <c r="BI361" s="29"/>
      <c r="BJ361" s="29"/>
      <c r="BK361" s="29"/>
      <c r="BL361" s="29"/>
      <c r="BM361" s="29"/>
      <c r="BN361" s="29"/>
      <c r="BO361" s="140"/>
      <c r="BP361" s="140"/>
      <c r="BQ361" s="141"/>
      <c r="BR361" s="137"/>
      <c r="BS361" s="29"/>
      <c r="BT361" s="29"/>
      <c r="BU361" s="29"/>
      <c r="BV361" s="29"/>
      <c r="BW361" s="29"/>
      <c r="BX361" s="29"/>
      <c r="BY361" s="29"/>
      <c r="BZ361" s="29"/>
      <c r="CA361" s="29"/>
      <c r="CB361" s="29"/>
      <c r="CC361" s="29"/>
      <c r="CD361" s="29"/>
      <c r="CE361" s="29"/>
      <c r="CF361" s="140"/>
      <c r="CG361" s="140"/>
      <c r="CH361" s="141"/>
      <c r="CI361" s="137"/>
      <c r="CJ361" s="29"/>
      <c r="CK361" s="29"/>
      <c r="CL361" s="29"/>
      <c r="CM361" s="29"/>
      <c r="CN361" s="29"/>
      <c r="CO361" s="29"/>
      <c r="CP361" s="29"/>
      <c r="CQ361" s="29"/>
      <c r="CR361" s="29"/>
      <c r="CS361" s="29"/>
      <c r="CT361" s="29"/>
      <c r="CU361" s="29"/>
      <c r="CV361" s="29"/>
      <c r="CW361" s="140"/>
      <c r="CX361" s="140"/>
      <c r="CY361" s="141"/>
      <c r="CZ361" s="137"/>
      <c r="DA361" s="29"/>
      <c r="DB361" s="29"/>
      <c r="DC361" s="29"/>
      <c r="DD361" s="29"/>
      <c r="DE361" s="29"/>
      <c r="DF361" s="29"/>
      <c r="DG361" s="29"/>
      <c r="DH361" s="29"/>
      <c r="DI361" s="29"/>
      <c r="DJ361" s="29"/>
      <c r="DK361" s="29"/>
      <c r="DL361" s="29"/>
      <c r="DM361" s="29"/>
      <c r="DN361" s="140"/>
      <c r="DO361" s="140"/>
      <c r="DP361" s="141"/>
      <c r="DQ361" s="137"/>
      <c r="DR361" s="29"/>
      <c r="DS361" s="29"/>
      <c r="DT361" s="29"/>
      <c r="DU361" s="29"/>
      <c r="DV361" s="29"/>
      <c r="DW361" s="29"/>
      <c r="DX361" s="29"/>
      <c r="DY361" s="29"/>
      <c r="DZ361" s="29"/>
      <c r="EA361" s="29"/>
      <c r="EB361" s="29"/>
      <c r="EC361" s="29"/>
      <c r="ED361" s="29"/>
      <c r="EE361" s="140"/>
      <c r="EF361" s="140"/>
      <c r="EG361" s="141"/>
      <c r="EH361" s="137"/>
      <c r="EI361" s="29"/>
      <c r="EJ361" s="29"/>
      <c r="EK361" s="29"/>
      <c r="EL361" s="29"/>
      <c r="EM361" s="29"/>
      <c r="EN361" s="29"/>
      <c r="EO361" s="29"/>
      <c r="EP361" s="29"/>
      <c r="EQ361" s="29"/>
      <c r="ER361" s="29"/>
      <c r="ES361" s="29"/>
      <c r="ET361" s="29"/>
      <c r="EU361" s="29"/>
      <c r="EV361" s="140"/>
      <c r="EW361" s="140"/>
      <c r="EX361" s="144"/>
      <c r="EY361" s="137"/>
      <c r="EZ361" s="29"/>
      <c r="FA361" s="29"/>
      <c r="FB361" s="29"/>
      <c r="FC361" s="29"/>
      <c r="FD361" s="29"/>
      <c r="FE361" s="29"/>
      <c r="FF361" s="29"/>
      <c r="FG361" s="29"/>
      <c r="FH361" s="29"/>
      <c r="FI361" s="29"/>
      <c r="FJ361" s="29"/>
      <c r="FK361" s="29"/>
      <c r="FL361" s="29"/>
      <c r="FM361" s="140"/>
      <c r="FN361" s="140"/>
      <c r="FO361" s="141"/>
    </row>
    <row r="362" spans="1:171" x14ac:dyDescent="0.3">
      <c r="A362" s="137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140"/>
      <c r="P362" s="140"/>
      <c r="Q362" s="140"/>
      <c r="R362" s="141"/>
      <c r="S362" s="137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140"/>
      <c r="AH362" s="140"/>
      <c r="AI362" s="141"/>
      <c r="AJ362" s="137"/>
      <c r="AK362" s="29"/>
      <c r="AL362" s="29"/>
      <c r="AM362" s="29"/>
      <c r="AN362" s="29"/>
      <c r="AO362" s="29"/>
      <c r="AP362" s="29"/>
      <c r="AQ362" s="29"/>
      <c r="AR362" s="29"/>
      <c r="AS362" s="29"/>
      <c r="AT362" s="29"/>
      <c r="AU362" s="29"/>
      <c r="AV362" s="29"/>
      <c r="AW362" s="29"/>
      <c r="AX362" s="140"/>
      <c r="AY362" s="140"/>
      <c r="AZ362" s="141"/>
      <c r="BA362" s="137"/>
      <c r="BB362" s="29"/>
      <c r="BC362" s="29"/>
      <c r="BD362" s="29"/>
      <c r="BE362" s="29"/>
      <c r="BF362" s="29"/>
      <c r="BG362" s="29"/>
      <c r="BH362" s="29"/>
      <c r="BI362" s="29"/>
      <c r="BJ362" s="29"/>
      <c r="BK362" s="29"/>
      <c r="BL362" s="29"/>
      <c r="BM362" s="29"/>
      <c r="BN362" s="29"/>
      <c r="BO362" s="140"/>
      <c r="BP362" s="140"/>
      <c r="BQ362" s="141"/>
      <c r="BR362" s="137"/>
      <c r="BS362" s="29"/>
      <c r="BT362" s="29"/>
      <c r="BU362" s="29"/>
      <c r="BV362" s="29"/>
      <c r="BW362" s="29"/>
      <c r="BX362" s="29"/>
      <c r="BY362" s="29"/>
      <c r="BZ362" s="29"/>
      <c r="CA362" s="29"/>
      <c r="CB362" s="29"/>
      <c r="CC362" s="29"/>
      <c r="CD362" s="29"/>
      <c r="CE362" s="29"/>
      <c r="CF362" s="140"/>
      <c r="CG362" s="140"/>
      <c r="CH362" s="141"/>
      <c r="CI362" s="137"/>
      <c r="CJ362" s="29"/>
      <c r="CK362" s="29"/>
      <c r="CL362" s="29"/>
      <c r="CM362" s="29"/>
      <c r="CN362" s="29"/>
      <c r="CO362" s="29"/>
      <c r="CP362" s="29"/>
      <c r="CQ362" s="29"/>
      <c r="CR362" s="29"/>
      <c r="CS362" s="29"/>
      <c r="CT362" s="29"/>
      <c r="CU362" s="29"/>
      <c r="CV362" s="29"/>
      <c r="CW362" s="140"/>
      <c r="CX362" s="140"/>
      <c r="CY362" s="141"/>
      <c r="CZ362" s="137"/>
      <c r="DA362" s="29"/>
      <c r="DB362" s="29"/>
      <c r="DC362" s="29"/>
      <c r="DD362" s="29"/>
      <c r="DE362" s="29"/>
      <c r="DF362" s="29"/>
      <c r="DG362" s="29"/>
      <c r="DH362" s="29"/>
      <c r="DI362" s="29"/>
      <c r="DJ362" s="29"/>
      <c r="DK362" s="29"/>
      <c r="DL362" s="29"/>
      <c r="DM362" s="29"/>
      <c r="DN362" s="140"/>
      <c r="DO362" s="140"/>
      <c r="DP362" s="141"/>
      <c r="DQ362" s="137"/>
      <c r="DR362" s="29"/>
      <c r="DS362" s="29"/>
      <c r="DT362" s="29"/>
      <c r="DU362" s="29"/>
      <c r="DV362" s="29"/>
      <c r="DW362" s="29"/>
      <c r="DX362" s="29"/>
      <c r="DY362" s="29"/>
      <c r="DZ362" s="29"/>
      <c r="EA362" s="29"/>
      <c r="EB362" s="29"/>
      <c r="EC362" s="29"/>
      <c r="ED362" s="29"/>
      <c r="EE362" s="140"/>
      <c r="EF362" s="140"/>
      <c r="EG362" s="141"/>
      <c r="EH362" s="137"/>
      <c r="EI362" s="29"/>
      <c r="EJ362" s="29"/>
      <c r="EK362" s="29"/>
      <c r="EL362" s="29"/>
      <c r="EM362" s="29"/>
      <c r="EN362" s="29"/>
      <c r="EO362" s="29"/>
      <c r="EP362" s="29"/>
      <c r="EQ362" s="29"/>
      <c r="ER362" s="29"/>
      <c r="ES362" s="29"/>
      <c r="ET362" s="29"/>
      <c r="EU362" s="29"/>
      <c r="EV362" s="140"/>
      <c r="EW362" s="140"/>
      <c r="EX362" s="144"/>
      <c r="EY362" s="137"/>
      <c r="EZ362" s="29"/>
      <c r="FA362" s="29"/>
      <c r="FB362" s="29"/>
      <c r="FC362" s="29"/>
      <c r="FD362" s="29"/>
      <c r="FE362" s="29"/>
      <c r="FF362" s="29"/>
      <c r="FG362" s="29"/>
      <c r="FH362" s="29"/>
      <c r="FI362" s="29"/>
      <c r="FJ362" s="29"/>
      <c r="FK362" s="29"/>
      <c r="FL362" s="29"/>
      <c r="FM362" s="140"/>
      <c r="FN362" s="140"/>
      <c r="FO362" s="141"/>
    </row>
    <row r="363" spans="1:171" x14ac:dyDescent="0.3">
      <c r="A363" s="137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140"/>
      <c r="P363" s="140"/>
      <c r="Q363" s="140"/>
      <c r="R363" s="141"/>
      <c r="S363" s="137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140"/>
      <c r="AH363" s="140"/>
      <c r="AI363" s="141"/>
      <c r="AJ363" s="137"/>
      <c r="AK363" s="29"/>
      <c r="AL363" s="29"/>
      <c r="AM363" s="29"/>
      <c r="AN363" s="29"/>
      <c r="AO363" s="29"/>
      <c r="AP363" s="29"/>
      <c r="AQ363" s="29"/>
      <c r="AR363" s="29"/>
      <c r="AS363" s="29"/>
      <c r="AT363" s="29"/>
      <c r="AU363" s="29"/>
      <c r="AV363" s="29"/>
      <c r="AW363" s="29"/>
      <c r="AX363" s="140"/>
      <c r="AY363" s="140"/>
      <c r="AZ363" s="141"/>
      <c r="BA363" s="137"/>
      <c r="BB363" s="29"/>
      <c r="BC363" s="29"/>
      <c r="BD363" s="29"/>
      <c r="BE363" s="29"/>
      <c r="BF363" s="29"/>
      <c r="BG363" s="29"/>
      <c r="BH363" s="29"/>
      <c r="BI363" s="29"/>
      <c r="BJ363" s="29"/>
      <c r="BK363" s="29"/>
      <c r="BL363" s="29"/>
      <c r="BM363" s="29"/>
      <c r="BN363" s="29"/>
      <c r="BO363" s="140"/>
      <c r="BP363" s="140"/>
      <c r="BQ363" s="141"/>
      <c r="BR363" s="137"/>
      <c r="BS363" s="29"/>
      <c r="BT363" s="29"/>
      <c r="BU363" s="29"/>
      <c r="BV363" s="29"/>
      <c r="BW363" s="29"/>
      <c r="BX363" s="29"/>
      <c r="BY363" s="29"/>
      <c r="BZ363" s="29"/>
      <c r="CA363" s="29"/>
      <c r="CB363" s="29"/>
      <c r="CC363" s="29"/>
      <c r="CD363" s="29"/>
      <c r="CE363" s="29"/>
      <c r="CF363" s="140"/>
      <c r="CG363" s="140"/>
      <c r="CH363" s="141"/>
      <c r="CI363" s="137"/>
      <c r="CJ363" s="29"/>
      <c r="CK363" s="29"/>
      <c r="CL363" s="29"/>
      <c r="CM363" s="29"/>
      <c r="CN363" s="29"/>
      <c r="CO363" s="29"/>
      <c r="CP363" s="29"/>
      <c r="CQ363" s="29"/>
      <c r="CR363" s="29"/>
      <c r="CS363" s="29"/>
      <c r="CT363" s="29"/>
      <c r="CU363" s="29"/>
      <c r="CV363" s="29"/>
      <c r="CW363" s="140"/>
      <c r="CX363" s="140"/>
      <c r="CY363" s="141"/>
      <c r="CZ363" s="137"/>
      <c r="DA363" s="29"/>
      <c r="DB363" s="29"/>
      <c r="DC363" s="29"/>
      <c r="DD363" s="29"/>
      <c r="DE363" s="29"/>
      <c r="DF363" s="29"/>
      <c r="DG363" s="29"/>
      <c r="DH363" s="29"/>
      <c r="DI363" s="29"/>
      <c r="DJ363" s="29"/>
      <c r="DK363" s="29"/>
      <c r="DL363" s="29"/>
      <c r="DM363" s="29"/>
      <c r="DN363" s="140"/>
      <c r="DO363" s="140"/>
      <c r="DP363" s="141"/>
      <c r="DQ363" s="137"/>
      <c r="DR363" s="29"/>
      <c r="DS363" s="29"/>
      <c r="DT363" s="29"/>
      <c r="DU363" s="29"/>
      <c r="DV363" s="29"/>
      <c r="DW363" s="29"/>
      <c r="DX363" s="29"/>
      <c r="DY363" s="29"/>
      <c r="DZ363" s="29"/>
      <c r="EA363" s="29"/>
      <c r="EB363" s="29"/>
      <c r="EC363" s="29"/>
      <c r="ED363" s="29"/>
      <c r="EE363" s="140"/>
      <c r="EF363" s="140"/>
      <c r="EG363" s="141"/>
      <c r="EH363" s="137"/>
      <c r="EI363" s="29"/>
      <c r="EJ363" s="29"/>
      <c r="EK363" s="29"/>
      <c r="EL363" s="29"/>
      <c r="EM363" s="29"/>
      <c r="EN363" s="29"/>
      <c r="EO363" s="29"/>
      <c r="EP363" s="29"/>
      <c r="EQ363" s="29"/>
      <c r="ER363" s="29"/>
      <c r="ES363" s="29"/>
      <c r="ET363" s="29"/>
      <c r="EU363" s="29"/>
      <c r="EV363" s="140"/>
      <c r="EW363" s="140"/>
      <c r="EX363" s="144"/>
      <c r="EY363" s="137"/>
      <c r="EZ363" s="29"/>
      <c r="FA363" s="29"/>
      <c r="FB363" s="29"/>
      <c r="FC363" s="29"/>
      <c r="FD363" s="29"/>
      <c r="FE363" s="29"/>
      <c r="FF363" s="29"/>
      <c r="FG363" s="29"/>
      <c r="FH363" s="29"/>
      <c r="FI363" s="29"/>
      <c r="FJ363" s="29"/>
      <c r="FK363" s="29"/>
      <c r="FL363" s="29"/>
      <c r="FM363" s="140"/>
      <c r="FN363" s="140"/>
      <c r="FO363" s="141"/>
    </row>
    <row r="364" spans="1:171" x14ac:dyDescent="0.3">
      <c r="A364" s="137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140"/>
      <c r="P364" s="140"/>
      <c r="Q364" s="140"/>
      <c r="R364" s="141"/>
      <c r="S364" s="137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140"/>
      <c r="AH364" s="140"/>
      <c r="AI364" s="141"/>
      <c r="AJ364" s="137"/>
      <c r="AK364" s="29"/>
      <c r="AL364" s="29"/>
      <c r="AM364" s="29"/>
      <c r="AN364" s="29"/>
      <c r="AO364" s="29"/>
      <c r="AP364" s="29"/>
      <c r="AQ364" s="29"/>
      <c r="AR364" s="29"/>
      <c r="AS364" s="29"/>
      <c r="AT364" s="29"/>
      <c r="AU364" s="29"/>
      <c r="AV364" s="29"/>
      <c r="AW364" s="29"/>
      <c r="AX364" s="140"/>
      <c r="AY364" s="140"/>
      <c r="AZ364" s="141"/>
      <c r="BA364" s="137"/>
      <c r="BB364" s="29"/>
      <c r="BC364" s="29"/>
      <c r="BD364" s="29"/>
      <c r="BE364" s="29"/>
      <c r="BF364" s="29"/>
      <c r="BG364" s="29"/>
      <c r="BH364" s="29"/>
      <c r="BI364" s="29"/>
      <c r="BJ364" s="29"/>
      <c r="BK364" s="29"/>
      <c r="BL364" s="29"/>
      <c r="BM364" s="29"/>
      <c r="BN364" s="29"/>
      <c r="BO364" s="140"/>
      <c r="BP364" s="140"/>
      <c r="BQ364" s="141"/>
      <c r="BR364" s="137"/>
      <c r="BS364" s="29"/>
      <c r="BT364" s="29"/>
      <c r="BU364" s="29"/>
      <c r="BV364" s="29"/>
      <c r="BW364" s="29"/>
      <c r="BX364" s="29"/>
      <c r="BY364" s="29"/>
      <c r="BZ364" s="29"/>
      <c r="CA364" s="29"/>
      <c r="CB364" s="29"/>
      <c r="CC364" s="29"/>
      <c r="CD364" s="29"/>
      <c r="CE364" s="29"/>
      <c r="CF364" s="140"/>
      <c r="CG364" s="140"/>
      <c r="CH364" s="141"/>
      <c r="CI364" s="137"/>
      <c r="CJ364" s="29"/>
      <c r="CK364" s="29"/>
      <c r="CL364" s="29"/>
      <c r="CM364" s="29"/>
      <c r="CN364" s="29"/>
      <c r="CO364" s="29"/>
      <c r="CP364" s="29"/>
      <c r="CQ364" s="29"/>
      <c r="CR364" s="29"/>
      <c r="CS364" s="29"/>
      <c r="CT364" s="29"/>
      <c r="CU364" s="29"/>
      <c r="CV364" s="29"/>
      <c r="CW364" s="140"/>
      <c r="CX364" s="140"/>
      <c r="CY364" s="141"/>
      <c r="CZ364" s="137"/>
      <c r="DA364" s="29"/>
      <c r="DB364" s="29"/>
      <c r="DC364" s="29"/>
      <c r="DD364" s="29"/>
      <c r="DE364" s="29"/>
      <c r="DF364" s="29"/>
      <c r="DG364" s="29"/>
      <c r="DH364" s="29"/>
      <c r="DI364" s="29"/>
      <c r="DJ364" s="29"/>
      <c r="DK364" s="29"/>
      <c r="DL364" s="29"/>
      <c r="DM364" s="29"/>
      <c r="DN364" s="140"/>
      <c r="DO364" s="140"/>
      <c r="DP364" s="141"/>
      <c r="DQ364" s="137"/>
      <c r="DR364" s="29"/>
      <c r="DS364" s="29"/>
      <c r="DT364" s="29"/>
      <c r="DU364" s="29"/>
      <c r="DV364" s="29"/>
      <c r="DW364" s="29"/>
      <c r="DX364" s="29"/>
      <c r="DY364" s="29"/>
      <c r="DZ364" s="29"/>
      <c r="EA364" s="29"/>
      <c r="EB364" s="29"/>
      <c r="EC364" s="29"/>
      <c r="ED364" s="29"/>
      <c r="EE364" s="140"/>
      <c r="EF364" s="140"/>
      <c r="EG364" s="141"/>
      <c r="EH364" s="137"/>
      <c r="EI364" s="29"/>
      <c r="EJ364" s="29"/>
      <c r="EK364" s="29"/>
      <c r="EL364" s="29"/>
      <c r="EM364" s="29"/>
      <c r="EN364" s="29"/>
      <c r="EO364" s="29"/>
      <c r="EP364" s="29"/>
      <c r="EQ364" s="29"/>
      <c r="ER364" s="29"/>
      <c r="ES364" s="29"/>
      <c r="ET364" s="29"/>
      <c r="EU364" s="29"/>
      <c r="EV364" s="140"/>
      <c r="EW364" s="140"/>
      <c r="EX364" s="144"/>
      <c r="EY364" s="137"/>
      <c r="EZ364" s="29"/>
      <c r="FA364" s="29"/>
      <c r="FB364" s="29"/>
      <c r="FC364" s="29"/>
      <c r="FD364" s="29"/>
      <c r="FE364" s="29"/>
      <c r="FF364" s="29"/>
      <c r="FG364" s="29"/>
      <c r="FH364" s="29"/>
      <c r="FI364" s="29"/>
      <c r="FJ364" s="29"/>
      <c r="FK364" s="29"/>
      <c r="FL364" s="29"/>
      <c r="FM364" s="140"/>
      <c r="FN364" s="140"/>
      <c r="FO364" s="141"/>
    </row>
    <row r="365" spans="1:171" x14ac:dyDescent="0.3">
      <c r="A365" s="137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140"/>
      <c r="P365" s="140"/>
      <c r="Q365" s="140"/>
      <c r="R365" s="141"/>
      <c r="S365" s="137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140"/>
      <c r="AH365" s="140"/>
      <c r="AI365" s="141"/>
      <c r="AJ365" s="137"/>
      <c r="AK365" s="29"/>
      <c r="AL365" s="29"/>
      <c r="AM365" s="29"/>
      <c r="AN365" s="29"/>
      <c r="AO365" s="29"/>
      <c r="AP365" s="29"/>
      <c r="AQ365" s="29"/>
      <c r="AR365" s="29"/>
      <c r="AS365" s="29"/>
      <c r="AT365" s="29"/>
      <c r="AU365" s="29"/>
      <c r="AV365" s="29"/>
      <c r="AW365" s="29"/>
      <c r="AX365" s="140"/>
      <c r="AY365" s="140"/>
      <c r="AZ365" s="141"/>
      <c r="BA365" s="137"/>
      <c r="BB365" s="29"/>
      <c r="BC365" s="29"/>
      <c r="BD365" s="29"/>
      <c r="BE365" s="29"/>
      <c r="BF365" s="29"/>
      <c r="BG365" s="29"/>
      <c r="BH365" s="29"/>
      <c r="BI365" s="29"/>
      <c r="BJ365" s="29"/>
      <c r="BK365" s="29"/>
      <c r="BL365" s="29"/>
      <c r="BM365" s="29"/>
      <c r="BN365" s="29"/>
      <c r="BO365" s="140"/>
      <c r="BP365" s="140"/>
      <c r="BQ365" s="141"/>
      <c r="BR365" s="137"/>
      <c r="BS365" s="29"/>
      <c r="BT365" s="29"/>
      <c r="BU365" s="29"/>
      <c r="BV365" s="29"/>
      <c r="BW365" s="29"/>
      <c r="BX365" s="29"/>
      <c r="BY365" s="29"/>
      <c r="BZ365" s="29"/>
      <c r="CA365" s="29"/>
      <c r="CB365" s="29"/>
      <c r="CC365" s="29"/>
      <c r="CD365" s="29"/>
      <c r="CE365" s="29"/>
      <c r="CF365" s="140"/>
      <c r="CG365" s="140"/>
      <c r="CH365" s="141"/>
      <c r="CI365" s="137"/>
      <c r="CJ365" s="29"/>
      <c r="CK365" s="29"/>
      <c r="CL365" s="29"/>
      <c r="CM365" s="29"/>
      <c r="CN365" s="29"/>
      <c r="CO365" s="29"/>
      <c r="CP365" s="29"/>
      <c r="CQ365" s="29"/>
      <c r="CR365" s="29"/>
      <c r="CS365" s="29"/>
      <c r="CT365" s="29"/>
      <c r="CU365" s="29"/>
      <c r="CV365" s="29"/>
      <c r="CW365" s="140"/>
      <c r="CX365" s="140"/>
      <c r="CY365" s="141"/>
      <c r="CZ365" s="137"/>
      <c r="DA365" s="29"/>
      <c r="DB365" s="29"/>
      <c r="DC365" s="29"/>
      <c r="DD365" s="29"/>
      <c r="DE365" s="29"/>
      <c r="DF365" s="29"/>
      <c r="DG365" s="29"/>
      <c r="DH365" s="29"/>
      <c r="DI365" s="29"/>
      <c r="DJ365" s="29"/>
      <c r="DK365" s="29"/>
      <c r="DL365" s="29"/>
      <c r="DM365" s="29"/>
      <c r="DN365" s="140"/>
      <c r="DO365" s="140"/>
      <c r="DP365" s="141"/>
      <c r="DQ365" s="137"/>
      <c r="DR365" s="29"/>
      <c r="DS365" s="29"/>
      <c r="DT365" s="29"/>
      <c r="DU365" s="29"/>
      <c r="DV365" s="29"/>
      <c r="DW365" s="29"/>
      <c r="DX365" s="29"/>
      <c r="DY365" s="29"/>
      <c r="DZ365" s="29"/>
      <c r="EA365" s="29"/>
      <c r="EB365" s="29"/>
      <c r="EC365" s="29"/>
      <c r="ED365" s="29"/>
      <c r="EE365" s="140"/>
      <c r="EF365" s="140"/>
      <c r="EG365" s="141"/>
      <c r="EH365" s="137"/>
      <c r="EI365" s="29"/>
      <c r="EJ365" s="29"/>
      <c r="EK365" s="29"/>
      <c r="EL365" s="29"/>
      <c r="EM365" s="29"/>
      <c r="EN365" s="29"/>
      <c r="EO365" s="29"/>
      <c r="EP365" s="29"/>
      <c r="EQ365" s="29"/>
      <c r="ER365" s="29"/>
      <c r="ES365" s="29"/>
      <c r="ET365" s="29"/>
      <c r="EU365" s="29"/>
      <c r="EV365" s="140"/>
      <c r="EW365" s="140"/>
      <c r="EX365" s="144"/>
      <c r="EY365" s="137"/>
      <c r="EZ365" s="29"/>
      <c r="FA365" s="29"/>
      <c r="FB365" s="29"/>
      <c r="FC365" s="29"/>
      <c r="FD365" s="29"/>
      <c r="FE365" s="29"/>
      <c r="FF365" s="29"/>
      <c r="FG365" s="29"/>
      <c r="FH365" s="29"/>
      <c r="FI365" s="29"/>
      <c r="FJ365" s="29"/>
      <c r="FK365" s="29"/>
      <c r="FL365" s="29"/>
      <c r="FM365" s="140"/>
      <c r="FN365" s="140"/>
      <c r="FO365" s="141"/>
    </row>
    <row r="366" spans="1:171" x14ac:dyDescent="0.3">
      <c r="A366" s="137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140"/>
      <c r="P366" s="140"/>
      <c r="Q366" s="140"/>
      <c r="R366" s="141"/>
      <c r="S366" s="137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140"/>
      <c r="AH366" s="140"/>
      <c r="AI366" s="141"/>
      <c r="AJ366" s="137"/>
      <c r="AK366" s="29"/>
      <c r="AL366" s="29"/>
      <c r="AM366" s="29"/>
      <c r="AN366" s="29"/>
      <c r="AO366" s="29"/>
      <c r="AP366" s="29"/>
      <c r="AQ366" s="29"/>
      <c r="AR366" s="29"/>
      <c r="AS366" s="29"/>
      <c r="AT366" s="29"/>
      <c r="AU366" s="29"/>
      <c r="AV366" s="29"/>
      <c r="AW366" s="29"/>
      <c r="AX366" s="140"/>
      <c r="AY366" s="140"/>
      <c r="AZ366" s="141"/>
      <c r="BA366" s="137"/>
      <c r="BB366" s="29"/>
      <c r="BC366" s="29"/>
      <c r="BD366" s="29"/>
      <c r="BE366" s="29"/>
      <c r="BF366" s="29"/>
      <c r="BG366" s="29"/>
      <c r="BH366" s="29"/>
      <c r="BI366" s="29"/>
      <c r="BJ366" s="29"/>
      <c r="BK366" s="29"/>
      <c r="BL366" s="29"/>
      <c r="BM366" s="29"/>
      <c r="BN366" s="29"/>
      <c r="BO366" s="140"/>
      <c r="BP366" s="140"/>
      <c r="BQ366" s="141"/>
      <c r="BR366" s="137"/>
      <c r="BS366" s="29"/>
      <c r="BT366" s="29"/>
      <c r="BU366" s="29"/>
      <c r="BV366" s="29"/>
      <c r="BW366" s="29"/>
      <c r="BX366" s="29"/>
      <c r="BY366" s="29"/>
      <c r="BZ366" s="29"/>
      <c r="CA366" s="29"/>
      <c r="CB366" s="29"/>
      <c r="CC366" s="29"/>
      <c r="CD366" s="29"/>
      <c r="CE366" s="29"/>
      <c r="CF366" s="140"/>
      <c r="CG366" s="140"/>
      <c r="CH366" s="141"/>
      <c r="CI366" s="137"/>
      <c r="CJ366" s="29"/>
      <c r="CK366" s="29"/>
      <c r="CL366" s="29"/>
      <c r="CM366" s="29"/>
      <c r="CN366" s="29"/>
      <c r="CO366" s="29"/>
      <c r="CP366" s="29"/>
      <c r="CQ366" s="29"/>
      <c r="CR366" s="29"/>
      <c r="CS366" s="29"/>
      <c r="CT366" s="29"/>
      <c r="CU366" s="29"/>
      <c r="CV366" s="29"/>
      <c r="CW366" s="140"/>
      <c r="CX366" s="140"/>
      <c r="CY366" s="141"/>
      <c r="CZ366" s="137"/>
      <c r="DA366" s="29"/>
      <c r="DB366" s="29"/>
      <c r="DC366" s="29"/>
      <c r="DD366" s="29"/>
      <c r="DE366" s="29"/>
      <c r="DF366" s="29"/>
      <c r="DG366" s="29"/>
      <c r="DH366" s="29"/>
      <c r="DI366" s="29"/>
      <c r="DJ366" s="29"/>
      <c r="DK366" s="29"/>
      <c r="DL366" s="29"/>
      <c r="DM366" s="29"/>
      <c r="DN366" s="140"/>
      <c r="DO366" s="140"/>
      <c r="DP366" s="141"/>
      <c r="DQ366" s="137"/>
      <c r="DR366" s="29"/>
      <c r="DS366" s="29"/>
      <c r="DT366" s="29"/>
      <c r="DU366" s="29"/>
      <c r="DV366" s="29"/>
      <c r="DW366" s="29"/>
      <c r="DX366" s="29"/>
      <c r="DY366" s="29"/>
      <c r="DZ366" s="29"/>
      <c r="EA366" s="29"/>
      <c r="EB366" s="29"/>
      <c r="EC366" s="29"/>
      <c r="ED366" s="29"/>
      <c r="EE366" s="140"/>
      <c r="EF366" s="140"/>
      <c r="EG366" s="141"/>
      <c r="EH366" s="137"/>
      <c r="EI366" s="29"/>
      <c r="EJ366" s="29"/>
      <c r="EK366" s="29"/>
      <c r="EL366" s="29"/>
      <c r="EM366" s="29"/>
      <c r="EN366" s="29"/>
      <c r="EO366" s="29"/>
      <c r="EP366" s="29"/>
      <c r="EQ366" s="29"/>
      <c r="ER366" s="29"/>
      <c r="ES366" s="29"/>
      <c r="ET366" s="29"/>
      <c r="EU366" s="29"/>
      <c r="EV366" s="140"/>
      <c r="EW366" s="140"/>
      <c r="EX366" s="144"/>
      <c r="EY366" s="137"/>
      <c r="EZ366" s="29"/>
      <c r="FA366" s="29"/>
      <c r="FB366" s="29"/>
      <c r="FC366" s="29"/>
      <c r="FD366" s="29"/>
      <c r="FE366" s="29"/>
      <c r="FF366" s="29"/>
      <c r="FG366" s="29"/>
      <c r="FH366" s="29"/>
      <c r="FI366" s="29"/>
      <c r="FJ366" s="29"/>
      <c r="FK366" s="29"/>
      <c r="FL366" s="29"/>
      <c r="FM366" s="140"/>
      <c r="FN366" s="140"/>
      <c r="FO366" s="141"/>
    </row>
    <row r="367" spans="1:171" x14ac:dyDescent="0.3">
      <c r="A367" s="137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140"/>
      <c r="P367" s="140"/>
      <c r="Q367" s="140"/>
      <c r="R367" s="141"/>
      <c r="S367" s="137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140"/>
      <c r="AH367" s="140"/>
      <c r="AI367" s="141"/>
      <c r="AJ367" s="137"/>
      <c r="AK367" s="29"/>
      <c r="AL367" s="29"/>
      <c r="AM367" s="29"/>
      <c r="AN367" s="29"/>
      <c r="AO367" s="29"/>
      <c r="AP367" s="29"/>
      <c r="AQ367" s="29"/>
      <c r="AR367" s="29"/>
      <c r="AS367" s="29"/>
      <c r="AT367" s="29"/>
      <c r="AU367" s="29"/>
      <c r="AV367" s="29"/>
      <c r="AW367" s="29"/>
      <c r="AX367" s="140"/>
      <c r="AY367" s="140"/>
      <c r="AZ367" s="141"/>
      <c r="BA367" s="137"/>
      <c r="BB367" s="29"/>
      <c r="BC367" s="29"/>
      <c r="BD367" s="29"/>
      <c r="BE367" s="29"/>
      <c r="BF367" s="29"/>
      <c r="BG367" s="29"/>
      <c r="BH367" s="29"/>
      <c r="BI367" s="29"/>
      <c r="BJ367" s="29"/>
      <c r="BK367" s="29"/>
      <c r="BL367" s="29"/>
      <c r="BM367" s="29"/>
      <c r="BN367" s="29"/>
      <c r="BO367" s="140"/>
      <c r="BP367" s="140"/>
      <c r="BQ367" s="141"/>
      <c r="BR367" s="137"/>
      <c r="BS367" s="29"/>
      <c r="BT367" s="29"/>
      <c r="BU367" s="29"/>
      <c r="BV367" s="29"/>
      <c r="BW367" s="29"/>
      <c r="BX367" s="29"/>
      <c r="BY367" s="29"/>
      <c r="BZ367" s="29"/>
      <c r="CA367" s="29"/>
      <c r="CB367" s="29"/>
      <c r="CC367" s="29"/>
      <c r="CD367" s="29"/>
      <c r="CE367" s="29"/>
      <c r="CF367" s="140"/>
      <c r="CG367" s="140"/>
      <c r="CH367" s="141"/>
      <c r="CI367" s="137"/>
      <c r="CJ367" s="29"/>
      <c r="CK367" s="29"/>
      <c r="CL367" s="29"/>
      <c r="CM367" s="29"/>
      <c r="CN367" s="29"/>
      <c r="CO367" s="29"/>
      <c r="CP367" s="29"/>
      <c r="CQ367" s="29"/>
      <c r="CR367" s="29"/>
      <c r="CS367" s="29"/>
      <c r="CT367" s="29"/>
      <c r="CU367" s="29"/>
      <c r="CV367" s="29"/>
      <c r="CW367" s="140"/>
      <c r="CX367" s="140"/>
      <c r="CY367" s="141"/>
      <c r="CZ367" s="137"/>
      <c r="DA367" s="29"/>
      <c r="DB367" s="29"/>
      <c r="DC367" s="29"/>
      <c r="DD367" s="29"/>
      <c r="DE367" s="29"/>
      <c r="DF367" s="29"/>
      <c r="DG367" s="29"/>
      <c r="DH367" s="29"/>
      <c r="DI367" s="29"/>
      <c r="DJ367" s="29"/>
      <c r="DK367" s="29"/>
      <c r="DL367" s="29"/>
      <c r="DM367" s="29"/>
      <c r="DN367" s="140"/>
      <c r="DO367" s="140"/>
      <c r="DP367" s="141"/>
      <c r="DQ367" s="137"/>
      <c r="DR367" s="29"/>
      <c r="DS367" s="29"/>
      <c r="DT367" s="29"/>
      <c r="DU367" s="29"/>
      <c r="DV367" s="29"/>
      <c r="DW367" s="29"/>
      <c r="DX367" s="29"/>
      <c r="DY367" s="29"/>
      <c r="DZ367" s="29"/>
      <c r="EA367" s="29"/>
      <c r="EB367" s="29"/>
      <c r="EC367" s="29"/>
      <c r="ED367" s="29"/>
      <c r="EE367" s="140"/>
      <c r="EF367" s="140"/>
      <c r="EG367" s="141"/>
      <c r="EH367" s="137"/>
      <c r="EI367" s="29"/>
      <c r="EJ367" s="29"/>
      <c r="EK367" s="29"/>
      <c r="EL367" s="29"/>
      <c r="EM367" s="29"/>
      <c r="EN367" s="29"/>
      <c r="EO367" s="29"/>
      <c r="EP367" s="29"/>
      <c r="EQ367" s="29"/>
      <c r="ER367" s="29"/>
      <c r="ES367" s="29"/>
      <c r="ET367" s="29"/>
      <c r="EU367" s="29"/>
      <c r="EV367" s="140"/>
      <c r="EW367" s="140"/>
      <c r="EX367" s="144"/>
      <c r="EY367" s="137"/>
      <c r="EZ367" s="29"/>
      <c r="FA367" s="29"/>
      <c r="FB367" s="29"/>
      <c r="FC367" s="29"/>
      <c r="FD367" s="29"/>
      <c r="FE367" s="29"/>
      <c r="FF367" s="29"/>
      <c r="FG367" s="29"/>
      <c r="FH367" s="29"/>
      <c r="FI367" s="29"/>
      <c r="FJ367" s="29"/>
      <c r="FK367" s="29"/>
      <c r="FL367" s="29"/>
      <c r="FM367" s="140"/>
      <c r="FN367" s="140"/>
      <c r="FO367" s="141"/>
    </row>
    <row r="368" spans="1:171" x14ac:dyDescent="0.3">
      <c r="A368" s="137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140"/>
      <c r="P368" s="140"/>
      <c r="Q368" s="140"/>
      <c r="R368" s="141"/>
      <c r="S368" s="137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140"/>
      <c r="AH368" s="140"/>
      <c r="AI368" s="141"/>
      <c r="AJ368" s="137"/>
      <c r="AK368" s="29"/>
      <c r="AL368" s="29"/>
      <c r="AM368" s="29"/>
      <c r="AN368" s="29"/>
      <c r="AO368" s="29"/>
      <c r="AP368" s="29"/>
      <c r="AQ368" s="29"/>
      <c r="AR368" s="29"/>
      <c r="AS368" s="29"/>
      <c r="AT368" s="29"/>
      <c r="AU368" s="29"/>
      <c r="AV368" s="29"/>
      <c r="AW368" s="29"/>
      <c r="AX368" s="140"/>
      <c r="AY368" s="140"/>
      <c r="AZ368" s="141"/>
      <c r="BA368" s="137"/>
      <c r="BB368" s="29"/>
      <c r="BC368" s="29"/>
      <c r="BD368" s="29"/>
      <c r="BE368" s="29"/>
      <c r="BF368" s="29"/>
      <c r="BG368" s="29"/>
      <c r="BH368" s="29"/>
      <c r="BI368" s="29"/>
      <c r="BJ368" s="29"/>
      <c r="BK368" s="29"/>
      <c r="BL368" s="29"/>
      <c r="BM368" s="29"/>
      <c r="BN368" s="29"/>
      <c r="BO368" s="140"/>
      <c r="BP368" s="140"/>
      <c r="BQ368" s="141"/>
      <c r="BR368" s="137"/>
      <c r="BS368" s="29"/>
      <c r="BT368" s="29"/>
      <c r="BU368" s="29"/>
      <c r="BV368" s="29"/>
      <c r="BW368" s="29"/>
      <c r="BX368" s="29"/>
      <c r="BY368" s="29"/>
      <c r="BZ368" s="29"/>
      <c r="CA368" s="29"/>
      <c r="CB368" s="29"/>
      <c r="CC368" s="29"/>
      <c r="CD368" s="29"/>
      <c r="CE368" s="29"/>
      <c r="CF368" s="140"/>
      <c r="CG368" s="140"/>
      <c r="CH368" s="141"/>
      <c r="CI368" s="137"/>
      <c r="CJ368" s="29"/>
      <c r="CK368" s="29"/>
      <c r="CL368" s="29"/>
      <c r="CM368" s="29"/>
      <c r="CN368" s="29"/>
      <c r="CO368" s="29"/>
      <c r="CP368" s="29"/>
      <c r="CQ368" s="29"/>
      <c r="CR368" s="29"/>
      <c r="CS368" s="29"/>
      <c r="CT368" s="29"/>
      <c r="CU368" s="29"/>
      <c r="CV368" s="29"/>
      <c r="CW368" s="140"/>
      <c r="CX368" s="140"/>
      <c r="CY368" s="141"/>
      <c r="CZ368" s="137"/>
      <c r="DA368" s="29"/>
      <c r="DB368" s="29"/>
      <c r="DC368" s="29"/>
      <c r="DD368" s="29"/>
      <c r="DE368" s="29"/>
      <c r="DF368" s="29"/>
      <c r="DG368" s="29"/>
      <c r="DH368" s="29"/>
      <c r="DI368" s="29"/>
      <c r="DJ368" s="29"/>
      <c r="DK368" s="29"/>
      <c r="DL368" s="29"/>
      <c r="DM368" s="29"/>
      <c r="DN368" s="140"/>
      <c r="DO368" s="140"/>
      <c r="DP368" s="141"/>
      <c r="DQ368" s="137"/>
      <c r="DR368" s="29"/>
      <c r="DS368" s="29"/>
      <c r="DT368" s="29"/>
      <c r="DU368" s="29"/>
      <c r="DV368" s="29"/>
      <c r="DW368" s="29"/>
      <c r="DX368" s="29"/>
      <c r="DY368" s="29"/>
      <c r="DZ368" s="29"/>
      <c r="EA368" s="29"/>
      <c r="EB368" s="29"/>
      <c r="EC368" s="29"/>
      <c r="ED368" s="29"/>
      <c r="EE368" s="140"/>
      <c r="EF368" s="140"/>
      <c r="EG368" s="141"/>
      <c r="EH368" s="137"/>
      <c r="EI368" s="29"/>
      <c r="EJ368" s="29"/>
      <c r="EK368" s="29"/>
      <c r="EL368" s="29"/>
      <c r="EM368" s="29"/>
      <c r="EN368" s="29"/>
      <c r="EO368" s="29"/>
      <c r="EP368" s="29"/>
      <c r="EQ368" s="29"/>
      <c r="ER368" s="29"/>
      <c r="ES368" s="29"/>
      <c r="ET368" s="29"/>
      <c r="EU368" s="29"/>
      <c r="EV368" s="140"/>
      <c r="EW368" s="140"/>
      <c r="EX368" s="144"/>
      <c r="EY368" s="137"/>
      <c r="EZ368" s="29"/>
      <c r="FA368" s="29"/>
      <c r="FB368" s="29"/>
      <c r="FC368" s="29"/>
      <c r="FD368" s="29"/>
      <c r="FE368" s="29"/>
      <c r="FF368" s="29"/>
      <c r="FG368" s="29"/>
      <c r="FH368" s="29"/>
      <c r="FI368" s="29"/>
      <c r="FJ368" s="29"/>
      <c r="FK368" s="29"/>
      <c r="FL368" s="29"/>
      <c r="FM368" s="140"/>
      <c r="FN368" s="140"/>
      <c r="FO368" s="141"/>
    </row>
    <row r="369" spans="1:171" x14ac:dyDescent="0.3">
      <c r="A369" s="137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140"/>
      <c r="P369" s="140"/>
      <c r="Q369" s="140"/>
      <c r="R369" s="141"/>
      <c r="S369" s="137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140"/>
      <c r="AH369" s="140"/>
      <c r="AI369" s="141"/>
      <c r="AJ369" s="137"/>
      <c r="AK369" s="29"/>
      <c r="AL369" s="29"/>
      <c r="AM369" s="29"/>
      <c r="AN369" s="29"/>
      <c r="AO369" s="29"/>
      <c r="AP369" s="29"/>
      <c r="AQ369" s="29"/>
      <c r="AR369" s="29"/>
      <c r="AS369" s="29"/>
      <c r="AT369" s="29"/>
      <c r="AU369" s="29"/>
      <c r="AV369" s="29"/>
      <c r="AW369" s="29"/>
      <c r="AX369" s="140"/>
      <c r="AY369" s="140"/>
      <c r="AZ369" s="141"/>
      <c r="BA369" s="137"/>
      <c r="BB369" s="29"/>
      <c r="BC369" s="29"/>
      <c r="BD369" s="29"/>
      <c r="BE369" s="29"/>
      <c r="BF369" s="29"/>
      <c r="BG369" s="29"/>
      <c r="BH369" s="29"/>
      <c r="BI369" s="29"/>
      <c r="BJ369" s="29"/>
      <c r="BK369" s="29"/>
      <c r="BL369" s="29"/>
      <c r="BM369" s="29"/>
      <c r="BN369" s="29"/>
      <c r="BO369" s="140"/>
      <c r="BP369" s="140"/>
      <c r="BQ369" s="141"/>
      <c r="BR369" s="137"/>
      <c r="BS369" s="29"/>
      <c r="BT369" s="29"/>
      <c r="BU369" s="29"/>
      <c r="BV369" s="29"/>
      <c r="BW369" s="29"/>
      <c r="BX369" s="29"/>
      <c r="BY369" s="29"/>
      <c r="BZ369" s="29"/>
      <c r="CA369" s="29"/>
      <c r="CB369" s="29"/>
      <c r="CC369" s="29"/>
      <c r="CD369" s="29"/>
      <c r="CE369" s="29"/>
      <c r="CF369" s="140"/>
      <c r="CG369" s="140"/>
      <c r="CH369" s="141"/>
      <c r="CI369" s="137"/>
      <c r="CJ369" s="29"/>
      <c r="CK369" s="29"/>
      <c r="CL369" s="29"/>
      <c r="CM369" s="29"/>
      <c r="CN369" s="29"/>
      <c r="CO369" s="29"/>
      <c r="CP369" s="29"/>
      <c r="CQ369" s="29"/>
      <c r="CR369" s="29"/>
      <c r="CS369" s="29"/>
      <c r="CT369" s="29"/>
      <c r="CU369" s="29"/>
      <c r="CV369" s="29"/>
      <c r="CW369" s="140"/>
      <c r="CX369" s="140"/>
      <c r="CY369" s="141"/>
      <c r="CZ369" s="137"/>
      <c r="DA369" s="29"/>
      <c r="DB369" s="29"/>
      <c r="DC369" s="29"/>
      <c r="DD369" s="29"/>
      <c r="DE369" s="29"/>
      <c r="DF369" s="29"/>
      <c r="DG369" s="29"/>
      <c r="DH369" s="29"/>
      <c r="DI369" s="29"/>
      <c r="DJ369" s="29"/>
      <c r="DK369" s="29"/>
      <c r="DL369" s="29"/>
      <c r="DM369" s="29"/>
      <c r="DN369" s="140"/>
      <c r="DO369" s="140"/>
      <c r="DP369" s="141"/>
      <c r="DQ369" s="137"/>
      <c r="DR369" s="29"/>
      <c r="DS369" s="29"/>
      <c r="DT369" s="29"/>
      <c r="DU369" s="29"/>
      <c r="DV369" s="29"/>
      <c r="DW369" s="29"/>
      <c r="DX369" s="29"/>
      <c r="DY369" s="29"/>
      <c r="DZ369" s="29"/>
      <c r="EA369" s="29"/>
      <c r="EB369" s="29"/>
      <c r="EC369" s="29"/>
      <c r="ED369" s="29"/>
      <c r="EE369" s="140"/>
      <c r="EF369" s="140"/>
      <c r="EG369" s="141"/>
      <c r="EH369" s="137"/>
      <c r="EI369" s="29"/>
      <c r="EJ369" s="29"/>
      <c r="EK369" s="29"/>
      <c r="EL369" s="29"/>
      <c r="EM369" s="29"/>
      <c r="EN369" s="29"/>
      <c r="EO369" s="29"/>
      <c r="EP369" s="29"/>
      <c r="EQ369" s="29"/>
      <c r="ER369" s="29"/>
      <c r="ES369" s="29"/>
      <c r="ET369" s="29"/>
      <c r="EU369" s="29"/>
      <c r="EV369" s="140"/>
      <c r="EW369" s="140"/>
      <c r="EX369" s="144"/>
      <c r="EY369" s="137"/>
      <c r="EZ369" s="29"/>
      <c r="FA369" s="29"/>
      <c r="FB369" s="29"/>
      <c r="FC369" s="29"/>
      <c r="FD369" s="29"/>
      <c r="FE369" s="29"/>
      <c r="FF369" s="29"/>
      <c r="FG369" s="29"/>
      <c r="FH369" s="29"/>
      <c r="FI369" s="29"/>
      <c r="FJ369" s="29"/>
      <c r="FK369" s="29"/>
      <c r="FL369" s="29"/>
      <c r="FM369" s="140"/>
      <c r="FN369" s="140"/>
      <c r="FO369" s="141"/>
    </row>
    <row r="370" spans="1:171" x14ac:dyDescent="0.3">
      <c r="A370" s="137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140"/>
      <c r="P370" s="140"/>
      <c r="Q370" s="140"/>
      <c r="R370" s="141"/>
      <c r="S370" s="137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140"/>
      <c r="AH370" s="140"/>
      <c r="AI370" s="141"/>
      <c r="AJ370" s="137"/>
      <c r="AK370" s="29"/>
      <c r="AL370" s="29"/>
      <c r="AM370" s="29"/>
      <c r="AN370" s="29"/>
      <c r="AO370" s="29"/>
      <c r="AP370" s="29"/>
      <c r="AQ370" s="29"/>
      <c r="AR370" s="29"/>
      <c r="AS370" s="29"/>
      <c r="AT370" s="29"/>
      <c r="AU370" s="29"/>
      <c r="AV370" s="29"/>
      <c r="AW370" s="29"/>
      <c r="AX370" s="140"/>
      <c r="AY370" s="140"/>
      <c r="AZ370" s="141"/>
      <c r="BA370" s="137"/>
      <c r="BB370" s="29"/>
      <c r="BC370" s="29"/>
      <c r="BD370" s="29"/>
      <c r="BE370" s="29"/>
      <c r="BF370" s="29"/>
      <c r="BG370" s="29"/>
      <c r="BH370" s="29"/>
      <c r="BI370" s="29"/>
      <c r="BJ370" s="29"/>
      <c r="BK370" s="29"/>
      <c r="BL370" s="29"/>
      <c r="BM370" s="29"/>
      <c r="BN370" s="29"/>
      <c r="BO370" s="140"/>
      <c r="BP370" s="140"/>
      <c r="BQ370" s="141"/>
      <c r="BR370" s="137"/>
      <c r="BS370" s="29"/>
      <c r="BT370" s="29"/>
      <c r="BU370" s="29"/>
      <c r="BV370" s="29"/>
      <c r="BW370" s="29"/>
      <c r="BX370" s="29"/>
      <c r="BY370" s="29"/>
      <c r="BZ370" s="29"/>
      <c r="CA370" s="29"/>
      <c r="CB370" s="29"/>
      <c r="CC370" s="29"/>
      <c r="CD370" s="29"/>
      <c r="CE370" s="29"/>
      <c r="CF370" s="140"/>
      <c r="CG370" s="140"/>
      <c r="CH370" s="141"/>
      <c r="CI370" s="137"/>
      <c r="CJ370" s="29"/>
      <c r="CK370" s="29"/>
      <c r="CL370" s="29"/>
      <c r="CM370" s="29"/>
      <c r="CN370" s="29"/>
      <c r="CO370" s="29"/>
      <c r="CP370" s="29"/>
      <c r="CQ370" s="29"/>
      <c r="CR370" s="29"/>
      <c r="CS370" s="29"/>
      <c r="CT370" s="29"/>
      <c r="CU370" s="29"/>
      <c r="CV370" s="29"/>
      <c r="CW370" s="140"/>
      <c r="CX370" s="140"/>
      <c r="CY370" s="141"/>
      <c r="CZ370" s="137"/>
      <c r="DA370" s="29"/>
      <c r="DB370" s="29"/>
      <c r="DC370" s="29"/>
      <c r="DD370" s="29"/>
      <c r="DE370" s="29"/>
      <c r="DF370" s="29"/>
      <c r="DG370" s="29"/>
      <c r="DH370" s="29"/>
      <c r="DI370" s="29"/>
      <c r="DJ370" s="29"/>
      <c r="DK370" s="29"/>
      <c r="DL370" s="29"/>
      <c r="DM370" s="29"/>
      <c r="DN370" s="140"/>
      <c r="DO370" s="140"/>
      <c r="DP370" s="141"/>
      <c r="DQ370" s="137"/>
      <c r="DR370" s="29"/>
      <c r="DS370" s="29"/>
      <c r="DT370" s="29"/>
      <c r="DU370" s="29"/>
      <c r="DV370" s="29"/>
      <c r="DW370" s="29"/>
      <c r="DX370" s="29"/>
      <c r="DY370" s="29"/>
      <c r="DZ370" s="29"/>
      <c r="EA370" s="29"/>
      <c r="EB370" s="29"/>
      <c r="EC370" s="29"/>
      <c r="ED370" s="29"/>
      <c r="EE370" s="140"/>
      <c r="EF370" s="140"/>
      <c r="EG370" s="141"/>
      <c r="EH370" s="137"/>
      <c r="EI370" s="29"/>
      <c r="EJ370" s="29"/>
      <c r="EK370" s="29"/>
      <c r="EL370" s="29"/>
      <c r="EM370" s="29"/>
      <c r="EN370" s="29"/>
      <c r="EO370" s="29"/>
      <c r="EP370" s="29"/>
      <c r="EQ370" s="29"/>
      <c r="ER370" s="29"/>
      <c r="ES370" s="29"/>
      <c r="ET370" s="29"/>
      <c r="EU370" s="29"/>
      <c r="EV370" s="140"/>
      <c r="EW370" s="140"/>
      <c r="EX370" s="144"/>
      <c r="EY370" s="137"/>
      <c r="EZ370" s="29"/>
      <c r="FA370" s="29"/>
      <c r="FB370" s="29"/>
      <c r="FC370" s="29"/>
      <c r="FD370" s="29"/>
      <c r="FE370" s="29"/>
      <c r="FF370" s="29"/>
      <c r="FG370" s="29"/>
      <c r="FH370" s="29"/>
      <c r="FI370" s="29"/>
      <c r="FJ370" s="29"/>
      <c r="FK370" s="29"/>
      <c r="FL370" s="29"/>
      <c r="FM370" s="140"/>
      <c r="FN370" s="140"/>
      <c r="FO370" s="141"/>
    </row>
    <row r="371" spans="1:171" x14ac:dyDescent="0.3">
      <c r="A371" s="137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140"/>
      <c r="P371" s="140"/>
      <c r="Q371" s="140"/>
      <c r="R371" s="141"/>
      <c r="S371" s="137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140"/>
      <c r="AH371" s="140"/>
      <c r="AI371" s="141"/>
      <c r="AJ371" s="137"/>
      <c r="AK371" s="29"/>
      <c r="AL371" s="29"/>
      <c r="AM371" s="29"/>
      <c r="AN371" s="29"/>
      <c r="AO371" s="29"/>
      <c r="AP371" s="29"/>
      <c r="AQ371" s="29"/>
      <c r="AR371" s="29"/>
      <c r="AS371" s="29"/>
      <c r="AT371" s="29"/>
      <c r="AU371" s="29"/>
      <c r="AV371" s="29"/>
      <c r="AW371" s="29"/>
      <c r="AX371" s="140"/>
      <c r="AY371" s="140"/>
      <c r="AZ371" s="141"/>
      <c r="BA371" s="137"/>
      <c r="BB371" s="29"/>
      <c r="BC371" s="29"/>
      <c r="BD371" s="29"/>
      <c r="BE371" s="29"/>
      <c r="BF371" s="29"/>
      <c r="BG371" s="29"/>
      <c r="BH371" s="29"/>
      <c r="BI371" s="29"/>
      <c r="BJ371" s="29"/>
      <c r="BK371" s="29"/>
      <c r="BL371" s="29"/>
      <c r="BM371" s="29"/>
      <c r="BN371" s="29"/>
      <c r="BO371" s="140"/>
      <c r="BP371" s="140"/>
      <c r="BQ371" s="141"/>
      <c r="BR371" s="137"/>
      <c r="BS371" s="29"/>
      <c r="BT371" s="29"/>
      <c r="BU371" s="29"/>
      <c r="BV371" s="29"/>
      <c r="BW371" s="29"/>
      <c r="BX371" s="29"/>
      <c r="BY371" s="29"/>
      <c r="BZ371" s="29"/>
      <c r="CA371" s="29"/>
      <c r="CB371" s="29"/>
      <c r="CC371" s="29"/>
      <c r="CD371" s="29"/>
      <c r="CE371" s="29"/>
      <c r="CF371" s="140"/>
      <c r="CG371" s="140"/>
      <c r="CH371" s="141"/>
      <c r="CI371" s="137"/>
      <c r="CJ371" s="29"/>
      <c r="CK371" s="29"/>
      <c r="CL371" s="29"/>
      <c r="CM371" s="29"/>
      <c r="CN371" s="29"/>
      <c r="CO371" s="29"/>
      <c r="CP371" s="29"/>
      <c r="CQ371" s="29"/>
      <c r="CR371" s="29"/>
      <c r="CS371" s="29"/>
      <c r="CT371" s="29"/>
      <c r="CU371" s="29"/>
      <c r="CV371" s="29"/>
      <c r="CW371" s="140"/>
      <c r="CX371" s="140"/>
      <c r="CY371" s="141"/>
      <c r="CZ371" s="137"/>
      <c r="DA371" s="29"/>
      <c r="DB371" s="29"/>
      <c r="DC371" s="29"/>
      <c r="DD371" s="29"/>
      <c r="DE371" s="29"/>
      <c r="DF371" s="29"/>
      <c r="DG371" s="29"/>
      <c r="DH371" s="29"/>
      <c r="DI371" s="29"/>
      <c r="DJ371" s="29"/>
      <c r="DK371" s="29"/>
      <c r="DL371" s="29"/>
      <c r="DM371" s="29"/>
      <c r="DN371" s="140"/>
      <c r="DO371" s="140"/>
      <c r="DP371" s="141"/>
      <c r="DQ371" s="137"/>
      <c r="DR371" s="29"/>
      <c r="DS371" s="29"/>
      <c r="DT371" s="29"/>
      <c r="DU371" s="29"/>
      <c r="DV371" s="29"/>
      <c r="DW371" s="29"/>
      <c r="DX371" s="29"/>
      <c r="DY371" s="29"/>
      <c r="DZ371" s="29"/>
      <c r="EA371" s="29"/>
      <c r="EB371" s="29"/>
      <c r="EC371" s="29"/>
      <c r="ED371" s="29"/>
      <c r="EE371" s="140"/>
      <c r="EF371" s="140"/>
      <c r="EG371" s="141"/>
      <c r="EH371" s="137"/>
      <c r="EI371" s="29"/>
      <c r="EJ371" s="29"/>
      <c r="EK371" s="29"/>
      <c r="EL371" s="29"/>
      <c r="EM371" s="29"/>
      <c r="EN371" s="29"/>
      <c r="EO371" s="29"/>
      <c r="EP371" s="29"/>
      <c r="EQ371" s="29"/>
      <c r="ER371" s="29"/>
      <c r="ES371" s="29"/>
      <c r="ET371" s="29"/>
      <c r="EU371" s="29"/>
      <c r="EV371" s="140"/>
      <c r="EW371" s="140"/>
      <c r="EX371" s="144"/>
      <c r="EY371" s="137"/>
      <c r="EZ371" s="29"/>
      <c r="FA371" s="29"/>
      <c r="FB371" s="29"/>
      <c r="FC371" s="29"/>
      <c r="FD371" s="29"/>
      <c r="FE371" s="29"/>
      <c r="FF371" s="29"/>
      <c r="FG371" s="29"/>
      <c r="FH371" s="29"/>
      <c r="FI371" s="29"/>
      <c r="FJ371" s="29"/>
      <c r="FK371" s="29"/>
      <c r="FL371" s="29"/>
      <c r="FM371" s="140"/>
      <c r="FN371" s="140"/>
      <c r="FO371" s="141"/>
    </row>
    <row r="372" spans="1:171" x14ac:dyDescent="0.3">
      <c r="A372" s="137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140"/>
      <c r="P372" s="140"/>
      <c r="Q372" s="140"/>
      <c r="R372" s="141"/>
      <c r="S372" s="137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140"/>
      <c r="AH372" s="140"/>
      <c r="AI372" s="141"/>
      <c r="AJ372" s="137"/>
      <c r="AK372" s="29"/>
      <c r="AL372" s="29"/>
      <c r="AM372" s="29"/>
      <c r="AN372" s="29"/>
      <c r="AO372" s="29"/>
      <c r="AP372" s="29"/>
      <c r="AQ372" s="29"/>
      <c r="AR372" s="29"/>
      <c r="AS372" s="29"/>
      <c r="AT372" s="29"/>
      <c r="AU372" s="29"/>
      <c r="AV372" s="29"/>
      <c r="AW372" s="29"/>
      <c r="AX372" s="140"/>
      <c r="AY372" s="140"/>
      <c r="AZ372" s="141"/>
      <c r="BA372" s="137"/>
      <c r="BB372" s="29"/>
      <c r="BC372" s="29"/>
      <c r="BD372" s="29"/>
      <c r="BE372" s="29"/>
      <c r="BF372" s="29"/>
      <c r="BG372" s="29"/>
      <c r="BH372" s="29"/>
      <c r="BI372" s="29"/>
      <c r="BJ372" s="29"/>
      <c r="BK372" s="29"/>
      <c r="BL372" s="29"/>
      <c r="BM372" s="29"/>
      <c r="BN372" s="29"/>
      <c r="BO372" s="140"/>
      <c r="BP372" s="140"/>
      <c r="BQ372" s="141"/>
      <c r="BR372" s="137"/>
      <c r="BS372" s="29"/>
      <c r="BT372" s="29"/>
      <c r="BU372" s="29"/>
      <c r="BV372" s="29"/>
      <c r="BW372" s="29"/>
      <c r="BX372" s="29"/>
      <c r="BY372" s="29"/>
      <c r="BZ372" s="29"/>
      <c r="CA372" s="29"/>
      <c r="CB372" s="29"/>
      <c r="CC372" s="29"/>
      <c r="CD372" s="29"/>
      <c r="CE372" s="29"/>
      <c r="CF372" s="140"/>
      <c r="CG372" s="140"/>
      <c r="CH372" s="141"/>
      <c r="CI372" s="137"/>
      <c r="CJ372" s="29"/>
      <c r="CK372" s="29"/>
      <c r="CL372" s="29"/>
      <c r="CM372" s="29"/>
      <c r="CN372" s="29"/>
      <c r="CO372" s="29"/>
      <c r="CP372" s="29"/>
      <c r="CQ372" s="29"/>
      <c r="CR372" s="29"/>
      <c r="CS372" s="29"/>
      <c r="CT372" s="29"/>
      <c r="CU372" s="29"/>
      <c r="CV372" s="29"/>
      <c r="CW372" s="140"/>
      <c r="CX372" s="140"/>
      <c r="CY372" s="141"/>
      <c r="CZ372" s="137"/>
      <c r="DA372" s="29"/>
      <c r="DB372" s="29"/>
      <c r="DC372" s="29"/>
      <c r="DD372" s="29"/>
      <c r="DE372" s="29"/>
      <c r="DF372" s="29"/>
      <c r="DG372" s="29"/>
      <c r="DH372" s="29"/>
      <c r="DI372" s="29"/>
      <c r="DJ372" s="29"/>
      <c r="DK372" s="29"/>
      <c r="DL372" s="29"/>
      <c r="DM372" s="29"/>
      <c r="DN372" s="140"/>
      <c r="DO372" s="140"/>
      <c r="DP372" s="141"/>
      <c r="DQ372" s="137"/>
      <c r="DR372" s="29"/>
      <c r="DS372" s="29"/>
      <c r="DT372" s="29"/>
      <c r="DU372" s="29"/>
      <c r="DV372" s="29"/>
      <c r="DW372" s="29"/>
      <c r="DX372" s="29"/>
      <c r="DY372" s="29"/>
      <c r="DZ372" s="29"/>
      <c r="EA372" s="29"/>
      <c r="EB372" s="29"/>
      <c r="EC372" s="29"/>
      <c r="ED372" s="29"/>
      <c r="EE372" s="140"/>
      <c r="EF372" s="140"/>
      <c r="EG372" s="141"/>
      <c r="EH372" s="137"/>
      <c r="EI372" s="29"/>
      <c r="EJ372" s="29"/>
      <c r="EK372" s="29"/>
      <c r="EL372" s="29"/>
      <c r="EM372" s="29"/>
      <c r="EN372" s="29"/>
      <c r="EO372" s="29"/>
      <c r="EP372" s="29"/>
      <c r="EQ372" s="29"/>
      <c r="ER372" s="29"/>
      <c r="ES372" s="29"/>
      <c r="ET372" s="29"/>
      <c r="EU372" s="29"/>
      <c r="EV372" s="140"/>
      <c r="EW372" s="140"/>
      <c r="EX372" s="144"/>
      <c r="EY372" s="137"/>
      <c r="EZ372" s="29"/>
      <c r="FA372" s="29"/>
      <c r="FB372" s="29"/>
      <c r="FC372" s="29"/>
      <c r="FD372" s="29"/>
      <c r="FE372" s="29"/>
      <c r="FF372" s="29"/>
      <c r="FG372" s="29"/>
      <c r="FH372" s="29"/>
      <c r="FI372" s="29"/>
      <c r="FJ372" s="29"/>
      <c r="FK372" s="29"/>
      <c r="FL372" s="29"/>
      <c r="FM372" s="140"/>
      <c r="FN372" s="140"/>
      <c r="FO372" s="141"/>
    </row>
    <row r="373" spans="1:171" x14ac:dyDescent="0.3">
      <c r="A373" s="137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140"/>
      <c r="P373" s="140"/>
      <c r="Q373" s="140"/>
      <c r="R373" s="141"/>
      <c r="S373" s="137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140"/>
      <c r="AH373" s="140"/>
      <c r="AI373" s="141"/>
      <c r="AJ373" s="137"/>
      <c r="AK373" s="29"/>
      <c r="AL373" s="29"/>
      <c r="AM373" s="29"/>
      <c r="AN373" s="29"/>
      <c r="AO373" s="29"/>
      <c r="AP373" s="29"/>
      <c r="AQ373" s="29"/>
      <c r="AR373" s="29"/>
      <c r="AS373" s="29"/>
      <c r="AT373" s="29"/>
      <c r="AU373" s="29"/>
      <c r="AV373" s="29"/>
      <c r="AW373" s="29"/>
      <c r="AX373" s="140"/>
      <c r="AY373" s="140"/>
      <c r="AZ373" s="141"/>
      <c r="BA373" s="137"/>
      <c r="BB373" s="29"/>
      <c r="BC373" s="29"/>
      <c r="BD373" s="29"/>
      <c r="BE373" s="29"/>
      <c r="BF373" s="29"/>
      <c r="BG373" s="29"/>
      <c r="BH373" s="29"/>
      <c r="BI373" s="29"/>
      <c r="BJ373" s="29"/>
      <c r="BK373" s="29"/>
      <c r="BL373" s="29"/>
      <c r="BM373" s="29"/>
      <c r="BN373" s="29"/>
      <c r="BO373" s="140"/>
      <c r="BP373" s="140"/>
      <c r="BQ373" s="141"/>
      <c r="BR373" s="137"/>
      <c r="BS373" s="29"/>
      <c r="BT373" s="29"/>
      <c r="BU373" s="29"/>
      <c r="BV373" s="29"/>
      <c r="BW373" s="29"/>
      <c r="BX373" s="29"/>
      <c r="BY373" s="29"/>
      <c r="BZ373" s="29"/>
      <c r="CA373" s="29"/>
      <c r="CB373" s="29"/>
      <c r="CC373" s="29"/>
      <c r="CD373" s="29"/>
      <c r="CE373" s="29"/>
      <c r="CF373" s="140"/>
      <c r="CG373" s="140"/>
      <c r="CH373" s="141"/>
      <c r="CI373" s="137"/>
      <c r="CJ373" s="29"/>
      <c r="CK373" s="29"/>
      <c r="CL373" s="29"/>
      <c r="CM373" s="29"/>
      <c r="CN373" s="29"/>
      <c r="CO373" s="29"/>
      <c r="CP373" s="29"/>
      <c r="CQ373" s="29"/>
      <c r="CR373" s="29"/>
      <c r="CS373" s="29"/>
      <c r="CT373" s="29"/>
      <c r="CU373" s="29"/>
      <c r="CV373" s="29"/>
      <c r="CW373" s="140"/>
      <c r="CX373" s="140"/>
      <c r="CY373" s="141"/>
      <c r="CZ373" s="137"/>
      <c r="DA373" s="29"/>
      <c r="DB373" s="29"/>
      <c r="DC373" s="29"/>
      <c r="DD373" s="29"/>
      <c r="DE373" s="29"/>
      <c r="DF373" s="29"/>
      <c r="DG373" s="29"/>
      <c r="DH373" s="29"/>
      <c r="DI373" s="29"/>
      <c r="DJ373" s="29"/>
      <c r="DK373" s="29"/>
      <c r="DL373" s="29"/>
      <c r="DM373" s="29"/>
      <c r="DN373" s="140"/>
      <c r="DO373" s="140"/>
      <c r="DP373" s="141"/>
      <c r="DQ373" s="137"/>
      <c r="DR373" s="29"/>
      <c r="DS373" s="29"/>
      <c r="DT373" s="29"/>
      <c r="DU373" s="29"/>
      <c r="DV373" s="29"/>
      <c r="DW373" s="29"/>
      <c r="DX373" s="29"/>
      <c r="DY373" s="29"/>
      <c r="DZ373" s="29"/>
      <c r="EA373" s="29"/>
      <c r="EB373" s="29"/>
      <c r="EC373" s="29"/>
      <c r="ED373" s="29"/>
      <c r="EE373" s="140"/>
      <c r="EF373" s="140"/>
      <c r="EG373" s="141"/>
      <c r="EH373" s="137"/>
      <c r="EI373" s="29"/>
      <c r="EJ373" s="29"/>
      <c r="EK373" s="29"/>
      <c r="EL373" s="29"/>
      <c r="EM373" s="29"/>
      <c r="EN373" s="29"/>
      <c r="EO373" s="29"/>
      <c r="EP373" s="29"/>
      <c r="EQ373" s="29"/>
      <c r="ER373" s="29"/>
      <c r="ES373" s="29"/>
      <c r="ET373" s="29"/>
      <c r="EU373" s="29"/>
      <c r="EV373" s="140"/>
      <c r="EW373" s="140"/>
      <c r="EX373" s="144"/>
      <c r="EY373" s="137"/>
      <c r="EZ373" s="29"/>
      <c r="FA373" s="29"/>
      <c r="FB373" s="29"/>
      <c r="FC373" s="29"/>
      <c r="FD373" s="29"/>
      <c r="FE373" s="29"/>
      <c r="FF373" s="29"/>
      <c r="FG373" s="29"/>
      <c r="FH373" s="29"/>
      <c r="FI373" s="29"/>
      <c r="FJ373" s="29"/>
      <c r="FK373" s="29"/>
      <c r="FL373" s="29"/>
      <c r="FM373" s="140"/>
      <c r="FN373" s="140"/>
      <c r="FO373" s="141"/>
    </row>
    <row r="374" spans="1:171" x14ac:dyDescent="0.3">
      <c r="A374" s="137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140"/>
      <c r="P374" s="140"/>
      <c r="Q374" s="140"/>
      <c r="R374" s="141"/>
      <c r="S374" s="137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140"/>
      <c r="AH374" s="140"/>
      <c r="AI374" s="141"/>
      <c r="AJ374" s="137"/>
      <c r="AK374" s="29"/>
      <c r="AL374" s="29"/>
      <c r="AM374" s="29"/>
      <c r="AN374" s="29"/>
      <c r="AO374" s="29"/>
      <c r="AP374" s="29"/>
      <c r="AQ374" s="29"/>
      <c r="AR374" s="29"/>
      <c r="AS374" s="29"/>
      <c r="AT374" s="29"/>
      <c r="AU374" s="29"/>
      <c r="AV374" s="29"/>
      <c r="AW374" s="29"/>
      <c r="AX374" s="140"/>
      <c r="AY374" s="140"/>
      <c r="AZ374" s="141"/>
      <c r="BA374" s="137"/>
      <c r="BB374" s="29"/>
      <c r="BC374" s="29"/>
      <c r="BD374" s="29"/>
      <c r="BE374" s="29"/>
      <c r="BF374" s="29"/>
      <c r="BG374" s="29"/>
      <c r="BH374" s="29"/>
      <c r="BI374" s="29"/>
      <c r="BJ374" s="29"/>
      <c r="BK374" s="29"/>
      <c r="BL374" s="29"/>
      <c r="BM374" s="29"/>
      <c r="BN374" s="29"/>
      <c r="BO374" s="140"/>
      <c r="BP374" s="140"/>
      <c r="BQ374" s="141"/>
      <c r="BR374" s="137"/>
      <c r="BS374" s="29"/>
      <c r="BT374" s="29"/>
      <c r="BU374" s="29"/>
      <c r="BV374" s="29"/>
      <c r="BW374" s="29"/>
      <c r="BX374" s="29"/>
      <c r="BY374" s="29"/>
      <c r="BZ374" s="29"/>
      <c r="CA374" s="29"/>
      <c r="CB374" s="29"/>
      <c r="CC374" s="29"/>
      <c r="CD374" s="29"/>
      <c r="CE374" s="29"/>
      <c r="CF374" s="140"/>
      <c r="CG374" s="140"/>
      <c r="CH374" s="141"/>
      <c r="CI374" s="137"/>
      <c r="CJ374" s="29"/>
      <c r="CK374" s="29"/>
      <c r="CL374" s="29"/>
      <c r="CM374" s="29"/>
      <c r="CN374" s="29"/>
      <c r="CO374" s="29"/>
      <c r="CP374" s="29"/>
      <c r="CQ374" s="29"/>
      <c r="CR374" s="29"/>
      <c r="CS374" s="29"/>
      <c r="CT374" s="29"/>
      <c r="CU374" s="29"/>
      <c r="CV374" s="29"/>
      <c r="CW374" s="140"/>
      <c r="CX374" s="140"/>
      <c r="CY374" s="141"/>
      <c r="CZ374" s="137"/>
      <c r="DA374" s="29"/>
      <c r="DB374" s="29"/>
      <c r="DC374" s="29"/>
      <c r="DD374" s="29"/>
      <c r="DE374" s="29"/>
      <c r="DF374" s="29"/>
      <c r="DG374" s="29"/>
      <c r="DH374" s="29"/>
      <c r="DI374" s="29"/>
      <c r="DJ374" s="29"/>
      <c r="DK374" s="29"/>
      <c r="DL374" s="29"/>
      <c r="DM374" s="29"/>
      <c r="DN374" s="140"/>
      <c r="DO374" s="140"/>
      <c r="DP374" s="141"/>
      <c r="DQ374" s="137"/>
      <c r="DR374" s="29"/>
      <c r="DS374" s="29"/>
      <c r="DT374" s="29"/>
      <c r="DU374" s="29"/>
      <c r="DV374" s="29"/>
      <c r="DW374" s="29"/>
      <c r="DX374" s="29"/>
      <c r="DY374" s="29"/>
      <c r="DZ374" s="29"/>
      <c r="EA374" s="29"/>
      <c r="EB374" s="29"/>
      <c r="EC374" s="29"/>
      <c r="ED374" s="29"/>
      <c r="EE374" s="140"/>
      <c r="EF374" s="140"/>
      <c r="EG374" s="141"/>
      <c r="EH374" s="137"/>
      <c r="EI374" s="29"/>
      <c r="EJ374" s="29"/>
      <c r="EK374" s="29"/>
      <c r="EL374" s="29"/>
      <c r="EM374" s="29"/>
      <c r="EN374" s="29"/>
      <c r="EO374" s="29"/>
      <c r="EP374" s="29"/>
      <c r="EQ374" s="29"/>
      <c r="ER374" s="29"/>
      <c r="ES374" s="29"/>
      <c r="ET374" s="29"/>
      <c r="EU374" s="29"/>
      <c r="EV374" s="140"/>
      <c r="EW374" s="140"/>
      <c r="EX374" s="144"/>
      <c r="EY374" s="137"/>
      <c r="EZ374" s="29"/>
      <c r="FA374" s="29"/>
      <c r="FB374" s="29"/>
      <c r="FC374" s="29"/>
      <c r="FD374" s="29"/>
      <c r="FE374" s="29"/>
      <c r="FF374" s="29"/>
      <c r="FG374" s="29"/>
      <c r="FH374" s="29"/>
      <c r="FI374" s="29"/>
      <c r="FJ374" s="29"/>
      <c r="FK374" s="29"/>
      <c r="FL374" s="29"/>
      <c r="FM374" s="140"/>
      <c r="FN374" s="140"/>
      <c r="FO374" s="141"/>
    </row>
    <row r="375" spans="1:171" x14ac:dyDescent="0.3">
      <c r="A375" s="137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140"/>
      <c r="P375" s="140"/>
      <c r="Q375" s="140"/>
      <c r="R375" s="141"/>
      <c r="S375" s="137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  <c r="AF375" s="29"/>
      <c r="AG375" s="140"/>
      <c r="AH375" s="140"/>
      <c r="AI375" s="141"/>
      <c r="AJ375" s="137"/>
      <c r="AK375" s="29"/>
      <c r="AL375" s="29"/>
      <c r="AM375" s="29"/>
      <c r="AN375" s="29"/>
      <c r="AO375" s="29"/>
      <c r="AP375" s="29"/>
      <c r="AQ375" s="29"/>
      <c r="AR375" s="29"/>
      <c r="AS375" s="29"/>
      <c r="AT375" s="29"/>
      <c r="AU375" s="29"/>
      <c r="AV375" s="29"/>
      <c r="AW375" s="29"/>
      <c r="AX375" s="140"/>
      <c r="AY375" s="140"/>
      <c r="AZ375" s="141"/>
      <c r="BA375" s="137"/>
      <c r="BB375" s="29"/>
      <c r="BC375" s="29"/>
      <c r="BD375" s="29"/>
      <c r="BE375" s="29"/>
      <c r="BF375" s="29"/>
      <c r="BG375" s="29"/>
      <c r="BH375" s="29"/>
      <c r="BI375" s="29"/>
      <c r="BJ375" s="29"/>
      <c r="BK375" s="29"/>
      <c r="BL375" s="29"/>
      <c r="BM375" s="29"/>
      <c r="BN375" s="29"/>
      <c r="BO375" s="140"/>
      <c r="BP375" s="140"/>
      <c r="BQ375" s="141"/>
      <c r="BR375" s="137"/>
      <c r="BS375" s="29"/>
      <c r="BT375" s="29"/>
      <c r="BU375" s="29"/>
      <c r="BV375" s="29"/>
      <c r="BW375" s="29"/>
      <c r="BX375" s="29"/>
      <c r="BY375" s="29"/>
      <c r="BZ375" s="29"/>
      <c r="CA375" s="29"/>
      <c r="CB375" s="29"/>
      <c r="CC375" s="29"/>
      <c r="CD375" s="29"/>
      <c r="CE375" s="29"/>
      <c r="CF375" s="140"/>
      <c r="CG375" s="140"/>
      <c r="CH375" s="141"/>
      <c r="CI375" s="137"/>
      <c r="CJ375" s="29"/>
      <c r="CK375" s="29"/>
      <c r="CL375" s="29"/>
      <c r="CM375" s="29"/>
      <c r="CN375" s="29"/>
      <c r="CO375" s="29"/>
      <c r="CP375" s="29"/>
      <c r="CQ375" s="29"/>
      <c r="CR375" s="29"/>
      <c r="CS375" s="29"/>
      <c r="CT375" s="29"/>
      <c r="CU375" s="29"/>
      <c r="CV375" s="29"/>
      <c r="CW375" s="140"/>
      <c r="CX375" s="140"/>
      <c r="CY375" s="141"/>
      <c r="CZ375" s="137"/>
      <c r="DA375" s="29"/>
      <c r="DB375" s="29"/>
      <c r="DC375" s="29"/>
      <c r="DD375" s="29"/>
      <c r="DE375" s="29"/>
      <c r="DF375" s="29"/>
      <c r="DG375" s="29"/>
      <c r="DH375" s="29"/>
      <c r="DI375" s="29"/>
      <c r="DJ375" s="29"/>
      <c r="DK375" s="29"/>
      <c r="DL375" s="29"/>
      <c r="DM375" s="29"/>
      <c r="DN375" s="140"/>
      <c r="DO375" s="140"/>
      <c r="DP375" s="141"/>
      <c r="DQ375" s="137"/>
      <c r="DR375" s="29"/>
      <c r="DS375" s="29"/>
      <c r="DT375" s="29"/>
      <c r="DU375" s="29"/>
      <c r="DV375" s="29"/>
      <c r="DW375" s="29"/>
      <c r="DX375" s="29"/>
      <c r="DY375" s="29"/>
      <c r="DZ375" s="29"/>
      <c r="EA375" s="29"/>
      <c r="EB375" s="29"/>
      <c r="EC375" s="29"/>
      <c r="ED375" s="29"/>
      <c r="EE375" s="140"/>
      <c r="EF375" s="140"/>
      <c r="EG375" s="141"/>
      <c r="EH375" s="137"/>
      <c r="EI375" s="29"/>
      <c r="EJ375" s="29"/>
      <c r="EK375" s="29"/>
      <c r="EL375" s="29"/>
      <c r="EM375" s="29"/>
      <c r="EN375" s="29"/>
      <c r="EO375" s="29"/>
      <c r="EP375" s="29"/>
      <c r="EQ375" s="29"/>
      <c r="ER375" s="29"/>
      <c r="ES375" s="29"/>
      <c r="ET375" s="29"/>
      <c r="EU375" s="29"/>
      <c r="EV375" s="140"/>
      <c r="EW375" s="140"/>
      <c r="EX375" s="144"/>
      <c r="EY375" s="137"/>
      <c r="EZ375" s="29"/>
      <c r="FA375" s="29"/>
      <c r="FB375" s="29"/>
      <c r="FC375" s="29"/>
      <c r="FD375" s="29"/>
      <c r="FE375" s="29"/>
      <c r="FF375" s="29"/>
      <c r="FG375" s="29"/>
      <c r="FH375" s="29"/>
      <c r="FI375" s="29"/>
      <c r="FJ375" s="29"/>
      <c r="FK375" s="29"/>
      <c r="FL375" s="29"/>
      <c r="FM375" s="140"/>
      <c r="FN375" s="140"/>
      <c r="FO375" s="141"/>
    </row>
    <row r="376" spans="1:171" x14ac:dyDescent="0.3">
      <c r="A376" s="137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140"/>
      <c r="P376" s="140"/>
      <c r="Q376" s="140"/>
      <c r="R376" s="141"/>
      <c r="S376" s="137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140"/>
      <c r="AH376" s="140"/>
      <c r="AI376" s="141"/>
      <c r="AJ376" s="137"/>
      <c r="AK376" s="29"/>
      <c r="AL376" s="29"/>
      <c r="AM376" s="29"/>
      <c r="AN376" s="29"/>
      <c r="AO376" s="29"/>
      <c r="AP376" s="29"/>
      <c r="AQ376" s="29"/>
      <c r="AR376" s="29"/>
      <c r="AS376" s="29"/>
      <c r="AT376" s="29"/>
      <c r="AU376" s="29"/>
      <c r="AV376" s="29"/>
      <c r="AW376" s="29"/>
      <c r="AX376" s="140"/>
      <c r="AY376" s="140"/>
      <c r="AZ376" s="141"/>
      <c r="BA376" s="137"/>
      <c r="BB376" s="29"/>
      <c r="BC376" s="29"/>
      <c r="BD376" s="29"/>
      <c r="BE376" s="29"/>
      <c r="BF376" s="29"/>
      <c r="BG376" s="29"/>
      <c r="BH376" s="29"/>
      <c r="BI376" s="29"/>
      <c r="BJ376" s="29"/>
      <c r="BK376" s="29"/>
      <c r="BL376" s="29"/>
      <c r="BM376" s="29"/>
      <c r="BN376" s="29"/>
      <c r="BO376" s="140"/>
      <c r="BP376" s="140"/>
      <c r="BQ376" s="141"/>
      <c r="BR376" s="137"/>
      <c r="BS376" s="29"/>
      <c r="BT376" s="29"/>
      <c r="BU376" s="29"/>
      <c r="BV376" s="29"/>
      <c r="BW376" s="29"/>
      <c r="BX376" s="29"/>
      <c r="BY376" s="29"/>
      <c r="BZ376" s="29"/>
      <c r="CA376" s="29"/>
      <c r="CB376" s="29"/>
      <c r="CC376" s="29"/>
      <c r="CD376" s="29"/>
      <c r="CE376" s="29"/>
      <c r="CF376" s="140"/>
      <c r="CG376" s="140"/>
      <c r="CH376" s="141"/>
      <c r="CI376" s="137"/>
      <c r="CJ376" s="29"/>
      <c r="CK376" s="29"/>
      <c r="CL376" s="29"/>
      <c r="CM376" s="29"/>
      <c r="CN376" s="29"/>
      <c r="CO376" s="29"/>
      <c r="CP376" s="29"/>
      <c r="CQ376" s="29"/>
      <c r="CR376" s="29"/>
      <c r="CS376" s="29"/>
      <c r="CT376" s="29"/>
      <c r="CU376" s="29"/>
      <c r="CV376" s="29"/>
      <c r="CW376" s="140"/>
      <c r="CX376" s="140"/>
      <c r="CY376" s="141"/>
      <c r="CZ376" s="137"/>
      <c r="DA376" s="29"/>
      <c r="DB376" s="29"/>
      <c r="DC376" s="29"/>
      <c r="DD376" s="29"/>
      <c r="DE376" s="29"/>
      <c r="DF376" s="29"/>
      <c r="DG376" s="29"/>
      <c r="DH376" s="29"/>
      <c r="DI376" s="29"/>
      <c r="DJ376" s="29"/>
      <c r="DK376" s="29"/>
      <c r="DL376" s="29"/>
      <c r="DM376" s="29"/>
      <c r="DN376" s="140"/>
      <c r="DO376" s="140"/>
      <c r="DP376" s="141"/>
      <c r="DQ376" s="137"/>
      <c r="DR376" s="29"/>
      <c r="DS376" s="29"/>
      <c r="DT376" s="29"/>
      <c r="DU376" s="29"/>
      <c r="DV376" s="29"/>
      <c r="DW376" s="29"/>
      <c r="DX376" s="29"/>
      <c r="DY376" s="29"/>
      <c r="DZ376" s="29"/>
      <c r="EA376" s="29"/>
      <c r="EB376" s="29"/>
      <c r="EC376" s="29"/>
      <c r="ED376" s="29"/>
      <c r="EE376" s="140"/>
      <c r="EF376" s="140"/>
      <c r="EG376" s="141"/>
      <c r="EH376" s="137"/>
      <c r="EI376" s="29"/>
      <c r="EJ376" s="29"/>
      <c r="EK376" s="29"/>
      <c r="EL376" s="29"/>
      <c r="EM376" s="29"/>
      <c r="EN376" s="29"/>
      <c r="EO376" s="29"/>
      <c r="EP376" s="29"/>
      <c r="EQ376" s="29"/>
      <c r="ER376" s="29"/>
      <c r="ES376" s="29"/>
      <c r="ET376" s="29"/>
      <c r="EU376" s="29"/>
      <c r="EV376" s="140"/>
      <c r="EW376" s="140"/>
      <c r="EX376" s="144"/>
      <c r="EY376" s="137"/>
      <c r="EZ376" s="29"/>
      <c r="FA376" s="29"/>
      <c r="FB376" s="29"/>
      <c r="FC376" s="29"/>
      <c r="FD376" s="29"/>
      <c r="FE376" s="29"/>
      <c r="FF376" s="29"/>
      <c r="FG376" s="29"/>
      <c r="FH376" s="29"/>
      <c r="FI376" s="29"/>
      <c r="FJ376" s="29"/>
      <c r="FK376" s="29"/>
      <c r="FL376" s="29"/>
      <c r="FM376" s="140"/>
      <c r="FN376" s="140"/>
      <c r="FO376" s="141"/>
    </row>
    <row r="377" spans="1:171" x14ac:dyDescent="0.3">
      <c r="A377" s="137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140"/>
      <c r="P377" s="140"/>
      <c r="Q377" s="140"/>
      <c r="R377" s="141"/>
      <c r="S377" s="137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140"/>
      <c r="AH377" s="140"/>
      <c r="AI377" s="141"/>
      <c r="AJ377" s="137"/>
      <c r="AK377" s="29"/>
      <c r="AL377" s="29"/>
      <c r="AM377" s="29"/>
      <c r="AN377" s="29"/>
      <c r="AO377" s="29"/>
      <c r="AP377" s="29"/>
      <c r="AQ377" s="29"/>
      <c r="AR377" s="29"/>
      <c r="AS377" s="29"/>
      <c r="AT377" s="29"/>
      <c r="AU377" s="29"/>
      <c r="AV377" s="29"/>
      <c r="AW377" s="29"/>
      <c r="AX377" s="140"/>
      <c r="AY377" s="140"/>
      <c r="AZ377" s="141"/>
      <c r="BA377" s="137"/>
      <c r="BB377" s="29"/>
      <c r="BC377" s="29"/>
      <c r="BD377" s="29"/>
      <c r="BE377" s="29"/>
      <c r="BF377" s="29"/>
      <c r="BG377" s="29"/>
      <c r="BH377" s="29"/>
      <c r="BI377" s="29"/>
      <c r="BJ377" s="29"/>
      <c r="BK377" s="29"/>
      <c r="BL377" s="29"/>
      <c r="BM377" s="29"/>
      <c r="BN377" s="29"/>
      <c r="BO377" s="140"/>
      <c r="BP377" s="140"/>
      <c r="BQ377" s="141"/>
      <c r="BR377" s="137"/>
      <c r="BS377" s="29"/>
      <c r="BT377" s="29"/>
      <c r="BU377" s="29"/>
      <c r="BV377" s="29"/>
      <c r="BW377" s="29"/>
      <c r="BX377" s="29"/>
      <c r="BY377" s="29"/>
      <c r="BZ377" s="29"/>
      <c r="CA377" s="29"/>
      <c r="CB377" s="29"/>
      <c r="CC377" s="29"/>
      <c r="CD377" s="29"/>
      <c r="CE377" s="29"/>
      <c r="CF377" s="140"/>
      <c r="CG377" s="140"/>
      <c r="CH377" s="141"/>
      <c r="CI377" s="137"/>
      <c r="CJ377" s="29"/>
      <c r="CK377" s="29"/>
      <c r="CL377" s="29"/>
      <c r="CM377" s="29"/>
      <c r="CN377" s="29"/>
      <c r="CO377" s="29"/>
      <c r="CP377" s="29"/>
      <c r="CQ377" s="29"/>
      <c r="CR377" s="29"/>
      <c r="CS377" s="29"/>
      <c r="CT377" s="29"/>
      <c r="CU377" s="29"/>
      <c r="CV377" s="29"/>
      <c r="CW377" s="140"/>
      <c r="CX377" s="140"/>
      <c r="CY377" s="141"/>
      <c r="CZ377" s="137"/>
      <c r="DA377" s="29"/>
      <c r="DB377" s="29"/>
      <c r="DC377" s="29"/>
      <c r="DD377" s="29"/>
      <c r="DE377" s="29"/>
      <c r="DF377" s="29"/>
      <c r="DG377" s="29"/>
      <c r="DH377" s="29"/>
      <c r="DI377" s="29"/>
      <c r="DJ377" s="29"/>
      <c r="DK377" s="29"/>
      <c r="DL377" s="29"/>
      <c r="DM377" s="29"/>
      <c r="DN377" s="140"/>
      <c r="DO377" s="140"/>
      <c r="DP377" s="141"/>
      <c r="DQ377" s="137"/>
      <c r="DR377" s="29"/>
      <c r="DS377" s="29"/>
      <c r="DT377" s="29"/>
      <c r="DU377" s="29"/>
      <c r="DV377" s="29"/>
      <c r="DW377" s="29"/>
      <c r="DX377" s="29"/>
      <c r="DY377" s="29"/>
      <c r="DZ377" s="29"/>
      <c r="EA377" s="29"/>
      <c r="EB377" s="29"/>
      <c r="EC377" s="29"/>
      <c r="ED377" s="29"/>
      <c r="EE377" s="140"/>
      <c r="EF377" s="140"/>
      <c r="EG377" s="141"/>
      <c r="EH377" s="137"/>
      <c r="EI377" s="29"/>
      <c r="EJ377" s="29"/>
      <c r="EK377" s="29"/>
      <c r="EL377" s="29"/>
      <c r="EM377" s="29"/>
      <c r="EN377" s="29"/>
      <c r="EO377" s="29"/>
      <c r="EP377" s="29"/>
      <c r="EQ377" s="29"/>
      <c r="ER377" s="29"/>
      <c r="ES377" s="29"/>
      <c r="ET377" s="29"/>
      <c r="EU377" s="29"/>
      <c r="EV377" s="140"/>
      <c r="EW377" s="140"/>
      <c r="EX377" s="144"/>
      <c r="EY377" s="137"/>
      <c r="EZ377" s="29"/>
      <c r="FA377" s="29"/>
      <c r="FB377" s="29"/>
      <c r="FC377" s="29"/>
      <c r="FD377" s="29"/>
      <c r="FE377" s="29"/>
      <c r="FF377" s="29"/>
      <c r="FG377" s="29"/>
      <c r="FH377" s="29"/>
      <c r="FI377" s="29"/>
      <c r="FJ377" s="29"/>
      <c r="FK377" s="29"/>
      <c r="FL377" s="29"/>
      <c r="FM377" s="140"/>
      <c r="FN377" s="140"/>
      <c r="FO377" s="141"/>
    </row>
    <row r="378" spans="1:171" x14ac:dyDescent="0.3">
      <c r="A378" s="137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140"/>
      <c r="P378" s="140"/>
      <c r="Q378" s="140"/>
      <c r="R378" s="141"/>
      <c r="S378" s="137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140"/>
      <c r="AH378" s="140"/>
      <c r="AI378" s="141"/>
      <c r="AJ378" s="137"/>
      <c r="AK378" s="29"/>
      <c r="AL378" s="29"/>
      <c r="AM378" s="29"/>
      <c r="AN378" s="29"/>
      <c r="AO378" s="29"/>
      <c r="AP378" s="29"/>
      <c r="AQ378" s="29"/>
      <c r="AR378" s="29"/>
      <c r="AS378" s="29"/>
      <c r="AT378" s="29"/>
      <c r="AU378" s="29"/>
      <c r="AV378" s="29"/>
      <c r="AW378" s="29"/>
      <c r="AX378" s="140"/>
      <c r="AY378" s="140"/>
      <c r="AZ378" s="141"/>
      <c r="BA378" s="137"/>
      <c r="BB378" s="29"/>
      <c r="BC378" s="29"/>
      <c r="BD378" s="29"/>
      <c r="BE378" s="29"/>
      <c r="BF378" s="29"/>
      <c r="BG378" s="29"/>
      <c r="BH378" s="29"/>
      <c r="BI378" s="29"/>
      <c r="BJ378" s="29"/>
      <c r="BK378" s="29"/>
      <c r="BL378" s="29"/>
      <c r="BM378" s="29"/>
      <c r="BN378" s="29"/>
      <c r="BO378" s="140"/>
      <c r="BP378" s="140"/>
      <c r="BQ378" s="141"/>
      <c r="BR378" s="137"/>
      <c r="BS378" s="29"/>
      <c r="BT378" s="29"/>
      <c r="BU378" s="29"/>
      <c r="BV378" s="29"/>
      <c r="BW378" s="29"/>
      <c r="BX378" s="29"/>
      <c r="BY378" s="29"/>
      <c r="BZ378" s="29"/>
      <c r="CA378" s="29"/>
      <c r="CB378" s="29"/>
      <c r="CC378" s="29"/>
      <c r="CD378" s="29"/>
      <c r="CE378" s="29"/>
      <c r="CF378" s="140"/>
      <c r="CG378" s="140"/>
      <c r="CH378" s="141"/>
      <c r="CI378" s="137"/>
      <c r="CJ378" s="29"/>
      <c r="CK378" s="29"/>
      <c r="CL378" s="29"/>
      <c r="CM378" s="29"/>
      <c r="CN378" s="29"/>
      <c r="CO378" s="29"/>
      <c r="CP378" s="29"/>
      <c r="CQ378" s="29"/>
      <c r="CR378" s="29"/>
      <c r="CS378" s="29"/>
      <c r="CT378" s="29"/>
      <c r="CU378" s="29"/>
      <c r="CV378" s="29"/>
      <c r="CW378" s="140"/>
      <c r="CX378" s="140"/>
      <c r="CY378" s="141"/>
      <c r="CZ378" s="137"/>
      <c r="DA378" s="29"/>
      <c r="DB378" s="29"/>
      <c r="DC378" s="29"/>
      <c r="DD378" s="29"/>
      <c r="DE378" s="29"/>
      <c r="DF378" s="29"/>
      <c r="DG378" s="29"/>
      <c r="DH378" s="29"/>
      <c r="DI378" s="29"/>
      <c r="DJ378" s="29"/>
      <c r="DK378" s="29"/>
      <c r="DL378" s="29"/>
      <c r="DM378" s="29"/>
      <c r="DN378" s="140"/>
      <c r="DO378" s="140"/>
      <c r="DP378" s="141"/>
      <c r="DQ378" s="137"/>
      <c r="DR378" s="29"/>
      <c r="DS378" s="29"/>
      <c r="DT378" s="29"/>
      <c r="DU378" s="29"/>
      <c r="DV378" s="29"/>
      <c r="DW378" s="29"/>
      <c r="DX378" s="29"/>
      <c r="DY378" s="29"/>
      <c r="DZ378" s="29"/>
      <c r="EA378" s="29"/>
      <c r="EB378" s="29"/>
      <c r="EC378" s="29"/>
      <c r="ED378" s="29"/>
      <c r="EE378" s="140"/>
      <c r="EF378" s="140"/>
      <c r="EG378" s="141"/>
      <c r="EH378" s="137"/>
      <c r="EI378" s="29"/>
      <c r="EJ378" s="29"/>
      <c r="EK378" s="29"/>
      <c r="EL378" s="29"/>
      <c r="EM378" s="29"/>
      <c r="EN378" s="29"/>
      <c r="EO378" s="29"/>
      <c r="EP378" s="29"/>
      <c r="EQ378" s="29"/>
      <c r="ER378" s="29"/>
      <c r="ES378" s="29"/>
      <c r="ET378" s="29"/>
      <c r="EU378" s="29"/>
      <c r="EV378" s="140"/>
      <c r="EW378" s="140"/>
      <c r="EX378" s="144"/>
      <c r="EY378" s="137"/>
      <c r="EZ378" s="29"/>
      <c r="FA378" s="29"/>
      <c r="FB378" s="29"/>
      <c r="FC378" s="29"/>
      <c r="FD378" s="29"/>
      <c r="FE378" s="29"/>
      <c r="FF378" s="29"/>
      <c r="FG378" s="29"/>
      <c r="FH378" s="29"/>
      <c r="FI378" s="29"/>
      <c r="FJ378" s="29"/>
      <c r="FK378" s="29"/>
      <c r="FL378" s="29"/>
      <c r="FM378" s="140"/>
      <c r="FN378" s="140"/>
      <c r="FO378" s="141"/>
    </row>
    <row r="379" spans="1:171" x14ac:dyDescent="0.3">
      <c r="A379" s="137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140"/>
      <c r="P379" s="140"/>
      <c r="Q379" s="140"/>
      <c r="R379" s="141"/>
      <c r="S379" s="137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  <c r="AF379" s="29"/>
      <c r="AG379" s="140"/>
      <c r="AH379" s="140"/>
      <c r="AI379" s="141"/>
      <c r="AJ379" s="137"/>
      <c r="AK379" s="29"/>
      <c r="AL379" s="29"/>
      <c r="AM379" s="29"/>
      <c r="AN379" s="29"/>
      <c r="AO379" s="29"/>
      <c r="AP379" s="29"/>
      <c r="AQ379" s="29"/>
      <c r="AR379" s="29"/>
      <c r="AS379" s="29"/>
      <c r="AT379" s="29"/>
      <c r="AU379" s="29"/>
      <c r="AV379" s="29"/>
      <c r="AW379" s="29"/>
      <c r="AX379" s="140"/>
      <c r="AY379" s="140"/>
      <c r="AZ379" s="141"/>
      <c r="BA379" s="137"/>
      <c r="BB379" s="29"/>
      <c r="BC379" s="29"/>
      <c r="BD379" s="29"/>
      <c r="BE379" s="29"/>
      <c r="BF379" s="29"/>
      <c r="BG379" s="29"/>
      <c r="BH379" s="29"/>
      <c r="BI379" s="29"/>
      <c r="BJ379" s="29"/>
      <c r="BK379" s="29"/>
      <c r="BL379" s="29"/>
      <c r="BM379" s="29"/>
      <c r="BN379" s="29"/>
      <c r="BO379" s="140"/>
      <c r="BP379" s="140"/>
      <c r="BQ379" s="141"/>
      <c r="BR379" s="137"/>
      <c r="BS379" s="29"/>
      <c r="BT379" s="29"/>
      <c r="BU379" s="29"/>
      <c r="BV379" s="29"/>
      <c r="BW379" s="29"/>
      <c r="BX379" s="29"/>
      <c r="BY379" s="29"/>
      <c r="BZ379" s="29"/>
      <c r="CA379" s="29"/>
      <c r="CB379" s="29"/>
      <c r="CC379" s="29"/>
      <c r="CD379" s="29"/>
      <c r="CE379" s="29"/>
      <c r="CF379" s="140"/>
      <c r="CG379" s="140"/>
      <c r="CH379" s="141"/>
      <c r="CI379" s="137"/>
      <c r="CJ379" s="29"/>
      <c r="CK379" s="29"/>
      <c r="CL379" s="29"/>
      <c r="CM379" s="29"/>
      <c r="CN379" s="29"/>
      <c r="CO379" s="29"/>
      <c r="CP379" s="29"/>
      <c r="CQ379" s="29"/>
      <c r="CR379" s="29"/>
      <c r="CS379" s="29"/>
      <c r="CT379" s="29"/>
      <c r="CU379" s="29"/>
      <c r="CV379" s="29"/>
      <c r="CW379" s="140"/>
      <c r="CX379" s="140"/>
      <c r="CY379" s="141"/>
      <c r="CZ379" s="137"/>
      <c r="DA379" s="29"/>
      <c r="DB379" s="29"/>
      <c r="DC379" s="29"/>
      <c r="DD379" s="29"/>
      <c r="DE379" s="29"/>
      <c r="DF379" s="29"/>
      <c r="DG379" s="29"/>
      <c r="DH379" s="29"/>
      <c r="DI379" s="29"/>
      <c r="DJ379" s="29"/>
      <c r="DK379" s="29"/>
      <c r="DL379" s="29"/>
      <c r="DM379" s="29"/>
      <c r="DN379" s="140"/>
      <c r="DO379" s="140"/>
      <c r="DP379" s="141"/>
      <c r="DQ379" s="137"/>
      <c r="DR379" s="29"/>
      <c r="DS379" s="29"/>
      <c r="DT379" s="29"/>
      <c r="DU379" s="29"/>
      <c r="DV379" s="29"/>
      <c r="DW379" s="29"/>
      <c r="DX379" s="29"/>
      <c r="DY379" s="29"/>
      <c r="DZ379" s="29"/>
      <c r="EA379" s="29"/>
      <c r="EB379" s="29"/>
      <c r="EC379" s="29"/>
      <c r="ED379" s="29"/>
      <c r="EE379" s="140"/>
      <c r="EF379" s="140"/>
      <c r="EG379" s="141"/>
      <c r="EH379" s="137"/>
      <c r="EI379" s="29"/>
      <c r="EJ379" s="29"/>
      <c r="EK379" s="29"/>
      <c r="EL379" s="29"/>
      <c r="EM379" s="29"/>
      <c r="EN379" s="29"/>
      <c r="EO379" s="29"/>
      <c r="EP379" s="29"/>
      <c r="EQ379" s="29"/>
      <c r="ER379" s="29"/>
      <c r="ES379" s="29"/>
      <c r="ET379" s="29"/>
      <c r="EU379" s="29"/>
      <c r="EV379" s="140"/>
      <c r="EW379" s="140"/>
      <c r="EX379" s="144"/>
      <c r="EY379" s="137"/>
      <c r="EZ379" s="29"/>
      <c r="FA379" s="29"/>
      <c r="FB379" s="29"/>
      <c r="FC379" s="29"/>
      <c r="FD379" s="29"/>
      <c r="FE379" s="29"/>
      <c r="FF379" s="29"/>
      <c r="FG379" s="29"/>
      <c r="FH379" s="29"/>
      <c r="FI379" s="29"/>
      <c r="FJ379" s="29"/>
      <c r="FK379" s="29"/>
      <c r="FL379" s="29"/>
      <c r="FM379" s="140"/>
      <c r="FN379" s="140"/>
      <c r="FO379" s="141"/>
    </row>
    <row r="380" spans="1:171" x14ac:dyDescent="0.3">
      <c r="A380" s="137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140"/>
      <c r="P380" s="140"/>
      <c r="Q380" s="140"/>
      <c r="R380" s="141"/>
      <c r="S380" s="137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140"/>
      <c r="AH380" s="140"/>
      <c r="AI380" s="141"/>
      <c r="AJ380" s="137"/>
      <c r="AK380" s="29"/>
      <c r="AL380" s="29"/>
      <c r="AM380" s="29"/>
      <c r="AN380" s="29"/>
      <c r="AO380" s="29"/>
      <c r="AP380" s="29"/>
      <c r="AQ380" s="29"/>
      <c r="AR380" s="29"/>
      <c r="AS380" s="29"/>
      <c r="AT380" s="29"/>
      <c r="AU380" s="29"/>
      <c r="AV380" s="29"/>
      <c r="AW380" s="29"/>
      <c r="AX380" s="140"/>
      <c r="AY380" s="140"/>
      <c r="AZ380" s="141"/>
      <c r="BA380" s="137"/>
      <c r="BB380" s="29"/>
      <c r="BC380" s="29"/>
      <c r="BD380" s="29"/>
      <c r="BE380" s="29"/>
      <c r="BF380" s="29"/>
      <c r="BG380" s="29"/>
      <c r="BH380" s="29"/>
      <c r="BI380" s="29"/>
      <c r="BJ380" s="29"/>
      <c r="BK380" s="29"/>
      <c r="BL380" s="29"/>
      <c r="BM380" s="29"/>
      <c r="BN380" s="29"/>
      <c r="BO380" s="140"/>
      <c r="BP380" s="140"/>
      <c r="BQ380" s="141"/>
      <c r="BR380" s="137"/>
      <c r="BS380" s="29"/>
      <c r="BT380" s="29"/>
      <c r="BU380" s="29"/>
      <c r="BV380" s="29"/>
      <c r="BW380" s="29"/>
      <c r="BX380" s="29"/>
      <c r="BY380" s="29"/>
      <c r="BZ380" s="29"/>
      <c r="CA380" s="29"/>
      <c r="CB380" s="29"/>
      <c r="CC380" s="29"/>
      <c r="CD380" s="29"/>
      <c r="CE380" s="29"/>
      <c r="CF380" s="140"/>
      <c r="CG380" s="140"/>
      <c r="CH380" s="141"/>
      <c r="CI380" s="137"/>
      <c r="CJ380" s="29"/>
      <c r="CK380" s="29"/>
      <c r="CL380" s="29"/>
      <c r="CM380" s="29"/>
      <c r="CN380" s="29"/>
      <c r="CO380" s="29"/>
      <c r="CP380" s="29"/>
      <c r="CQ380" s="29"/>
      <c r="CR380" s="29"/>
      <c r="CS380" s="29"/>
      <c r="CT380" s="29"/>
      <c r="CU380" s="29"/>
      <c r="CV380" s="29"/>
      <c r="CW380" s="140"/>
      <c r="CX380" s="140"/>
      <c r="CY380" s="141"/>
      <c r="CZ380" s="137"/>
      <c r="DA380" s="29"/>
      <c r="DB380" s="29"/>
      <c r="DC380" s="29"/>
      <c r="DD380" s="29"/>
      <c r="DE380" s="29"/>
      <c r="DF380" s="29"/>
      <c r="DG380" s="29"/>
      <c r="DH380" s="29"/>
      <c r="DI380" s="29"/>
      <c r="DJ380" s="29"/>
      <c r="DK380" s="29"/>
      <c r="DL380" s="29"/>
      <c r="DM380" s="29"/>
      <c r="DN380" s="140"/>
      <c r="DO380" s="140"/>
      <c r="DP380" s="141"/>
      <c r="DQ380" s="137"/>
      <c r="DR380" s="29"/>
      <c r="DS380" s="29"/>
      <c r="DT380" s="29"/>
      <c r="DU380" s="29"/>
      <c r="DV380" s="29"/>
      <c r="DW380" s="29"/>
      <c r="DX380" s="29"/>
      <c r="DY380" s="29"/>
      <c r="DZ380" s="29"/>
      <c r="EA380" s="29"/>
      <c r="EB380" s="29"/>
      <c r="EC380" s="29"/>
      <c r="ED380" s="29"/>
      <c r="EE380" s="140"/>
      <c r="EF380" s="140"/>
      <c r="EG380" s="141"/>
      <c r="EH380" s="137"/>
      <c r="EI380" s="29"/>
      <c r="EJ380" s="29"/>
      <c r="EK380" s="29"/>
      <c r="EL380" s="29"/>
      <c r="EM380" s="29"/>
      <c r="EN380" s="29"/>
      <c r="EO380" s="29"/>
      <c r="EP380" s="29"/>
      <c r="EQ380" s="29"/>
      <c r="ER380" s="29"/>
      <c r="ES380" s="29"/>
      <c r="ET380" s="29"/>
      <c r="EU380" s="29"/>
      <c r="EV380" s="140"/>
      <c r="EW380" s="140"/>
      <c r="EX380" s="144"/>
      <c r="EY380" s="137"/>
      <c r="EZ380" s="29"/>
      <c r="FA380" s="29"/>
      <c r="FB380" s="29"/>
      <c r="FC380" s="29"/>
      <c r="FD380" s="29"/>
      <c r="FE380" s="29"/>
      <c r="FF380" s="29"/>
      <c r="FG380" s="29"/>
      <c r="FH380" s="29"/>
      <c r="FI380" s="29"/>
      <c r="FJ380" s="29"/>
      <c r="FK380" s="29"/>
      <c r="FL380" s="29"/>
      <c r="FM380" s="140"/>
      <c r="FN380" s="140"/>
      <c r="FO380" s="141"/>
    </row>
    <row r="381" spans="1:171" x14ac:dyDescent="0.3">
      <c r="A381" s="137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140"/>
      <c r="P381" s="140"/>
      <c r="Q381" s="140"/>
      <c r="R381" s="141"/>
      <c r="S381" s="137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  <c r="AF381" s="29"/>
      <c r="AG381" s="140"/>
      <c r="AH381" s="140"/>
      <c r="AI381" s="141"/>
      <c r="AJ381" s="137"/>
      <c r="AK381" s="29"/>
      <c r="AL381" s="29"/>
      <c r="AM381" s="29"/>
      <c r="AN381" s="29"/>
      <c r="AO381" s="29"/>
      <c r="AP381" s="29"/>
      <c r="AQ381" s="29"/>
      <c r="AR381" s="29"/>
      <c r="AS381" s="29"/>
      <c r="AT381" s="29"/>
      <c r="AU381" s="29"/>
      <c r="AV381" s="29"/>
      <c r="AW381" s="29"/>
      <c r="AX381" s="140"/>
      <c r="AY381" s="140"/>
      <c r="AZ381" s="141"/>
      <c r="BA381" s="137"/>
      <c r="BB381" s="29"/>
      <c r="BC381" s="29"/>
      <c r="BD381" s="29"/>
      <c r="BE381" s="29"/>
      <c r="BF381" s="29"/>
      <c r="BG381" s="29"/>
      <c r="BH381" s="29"/>
      <c r="BI381" s="29"/>
      <c r="BJ381" s="29"/>
      <c r="BK381" s="29"/>
      <c r="BL381" s="29"/>
      <c r="BM381" s="29"/>
      <c r="BN381" s="29"/>
      <c r="BO381" s="140"/>
      <c r="BP381" s="140"/>
      <c r="BQ381" s="141"/>
      <c r="BR381" s="137"/>
      <c r="BS381" s="29"/>
      <c r="BT381" s="29"/>
      <c r="BU381" s="29"/>
      <c r="BV381" s="29"/>
      <c r="BW381" s="29"/>
      <c r="BX381" s="29"/>
      <c r="BY381" s="29"/>
      <c r="BZ381" s="29"/>
      <c r="CA381" s="29"/>
      <c r="CB381" s="29"/>
      <c r="CC381" s="29"/>
      <c r="CD381" s="29"/>
      <c r="CE381" s="29"/>
      <c r="CF381" s="140"/>
      <c r="CG381" s="140"/>
      <c r="CH381" s="141"/>
      <c r="CI381" s="137"/>
      <c r="CJ381" s="29"/>
      <c r="CK381" s="29"/>
      <c r="CL381" s="29"/>
      <c r="CM381" s="29"/>
      <c r="CN381" s="29"/>
      <c r="CO381" s="29"/>
      <c r="CP381" s="29"/>
      <c r="CQ381" s="29"/>
      <c r="CR381" s="29"/>
      <c r="CS381" s="29"/>
      <c r="CT381" s="29"/>
      <c r="CU381" s="29"/>
      <c r="CV381" s="29"/>
      <c r="CW381" s="140"/>
      <c r="CX381" s="140"/>
      <c r="CY381" s="141"/>
      <c r="CZ381" s="137"/>
      <c r="DA381" s="29"/>
      <c r="DB381" s="29"/>
      <c r="DC381" s="29"/>
      <c r="DD381" s="29"/>
      <c r="DE381" s="29"/>
      <c r="DF381" s="29"/>
      <c r="DG381" s="29"/>
      <c r="DH381" s="29"/>
      <c r="DI381" s="29"/>
      <c r="DJ381" s="29"/>
      <c r="DK381" s="29"/>
      <c r="DL381" s="29"/>
      <c r="DM381" s="29"/>
      <c r="DN381" s="140"/>
      <c r="DO381" s="140"/>
      <c r="DP381" s="141"/>
      <c r="DQ381" s="137"/>
      <c r="DR381" s="29"/>
      <c r="DS381" s="29"/>
      <c r="DT381" s="29"/>
      <c r="DU381" s="29"/>
      <c r="DV381" s="29"/>
      <c r="DW381" s="29"/>
      <c r="DX381" s="29"/>
      <c r="DY381" s="29"/>
      <c r="DZ381" s="29"/>
      <c r="EA381" s="29"/>
      <c r="EB381" s="29"/>
      <c r="EC381" s="29"/>
      <c r="ED381" s="29"/>
      <c r="EE381" s="140"/>
      <c r="EF381" s="140"/>
      <c r="EG381" s="141"/>
      <c r="EH381" s="137"/>
      <c r="EI381" s="29"/>
      <c r="EJ381" s="29"/>
      <c r="EK381" s="29"/>
      <c r="EL381" s="29"/>
      <c r="EM381" s="29"/>
      <c r="EN381" s="29"/>
      <c r="EO381" s="29"/>
      <c r="EP381" s="29"/>
      <c r="EQ381" s="29"/>
      <c r="ER381" s="29"/>
      <c r="ES381" s="29"/>
      <c r="ET381" s="29"/>
      <c r="EU381" s="29"/>
      <c r="EV381" s="140"/>
      <c r="EW381" s="140"/>
      <c r="EX381" s="144"/>
      <c r="EY381" s="137"/>
      <c r="EZ381" s="29"/>
      <c r="FA381" s="29"/>
      <c r="FB381" s="29"/>
      <c r="FC381" s="29"/>
      <c r="FD381" s="29"/>
      <c r="FE381" s="29"/>
      <c r="FF381" s="29"/>
      <c r="FG381" s="29"/>
      <c r="FH381" s="29"/>
      <c r="FI381" s="29"/>
      <c r="FJ381" s="29"/>
      <c r="FK381" s="29"/>
      <c r="FL381" s="29"/>
      <c r="FM381" s="140"/>
      <c r="FN381" s="140"/>
      <c r="FO381" s="141"/>
    </row>
    <row r="382" spans="1:171" x14ac:dyDescent="0.3">
      <c r="A382" s="137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140"/>
      <c r="P382" s="140"/>
      <c r="Q382" s="140"/>
      <c r="R382" s="141"/>
      <c r="S382" s="137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  <c r="AF382" s="29"/>
      <c r="AG382" s="140"/>
      <c r="AH382" s="140"/>
      <c r="AI382" s="141"/>
      <c r="AJ382" s="137"/>
      <c r="AK382" s="29"/>
      <c r="AL382" s="29"/>
      <c r="AM382" s="29"/>
      <c r="AN382" s="29"/>
      <c r="AO382" s="29"/>
      <c r="AP382" s="29"/>
      <c r="AQ382" s="29"/>
      <c r="AR382" s="29"/>
      <c r="AS382" s="29"/>
      <c r="AT382" s="29"/>
      <c r="AU382" s="29"/>
      <c r="AV382" s="29"/>
      <c r="AW382" s="29"/>
      <c r="AX382" s="140"/>
      <c r="AY382" s="140"/>
      <c r="AZ382" s="141"/>
      <c r="BA382" s="137"/>
      <c r="BB382" s="29"/>
      <c r="BC382" s="29"/>
      <c r="BD382" s="29"/>
      <c r="BE382" s="29"/>
      <c r="BF382" s="29"/>
      <c r="BG382" s="29"/>
      <c r="BH382" s="29"/>
      <c r="BI382" s="29"/>
      <c r="BJ382" s="29"/>
      <c r="BK382" s="29"/>
      <c r="BL382" s="29"/>
      <c r="BM382" s="29"/>
      <c r="BN382" s="29"/>
      <c r="BO382" s="140"/>
      <c r="BP382" s="140"/>
      <c r="BQ382" s="141"/>
      <c r="BR382" s="137"/>
      <c r="BS382" s="29"/>
      <c r="BT382" s="29"/>
      <c r="BU382" s="29"/>
      <c r="BV382" s="29"/>
      <c r="BW382" s="29"/>
      <c r="BX382" s="29"/>
      <c r="BY382" s="29"/>
      <c r="BZ382" s="29"/>
      <c r="CA382" s="29"/>
      <c r="CB382" s="29"/>
      <c r="CC382" s="29"/>
      <c r="CD382" s="29"/>
      <c r="CE382" s="29"/>
      <c r="CF382" s="140"/>
      <c r="CG382" s="140"/>
      <c r="CH382" s="141"/>
      <c r="CI382" s="137"/>
      <c r="CJ382" s="29"/>
      <c r="CK382" s="29"/>
      <c r="CL382" s="29"/>
      <c r="CM382" s="29"/>
      <c r="CN382" s="29"/>
      <c r="CO382" s="29"/>
      <c r="CP382" s="29"/>
      <c r="CQ382" s="29"/>
      <c r="CR382" s="29"/>
      <c r="CS382" s="29"/>
      <c r="CT382" s="29"/>
      <c r="CU382" s="29"/>
      <c r="CV382" s="29"/>
      <c r="CW382" s="140"/>
      <c r="CX382" s="140"/>
      <c r="CY382" s="141"/>
      <c r="CZ382" s="137"/>
      <c r="DA382" s="29"/>
      <c r="DB382" s="29"/>
      <c r="DC382" s="29"/>
      <c r="DD382" s="29"/>
      <c r="DE382" s="29"/>
      <c r="DF382" s="29"/>
      <c r="DG382" s="29"/>
      <c r="DH382" s="29"/>
      <c r="DI382" s="29"/>
      <c r="DJ382" s="29"/>
      <c r="DK382" s="29"/>
      <c r="DL382" s="29"/>
      <c r="DM382" s="29"/>
      <c r="DN382" s="140"/>
      <c r="DO382" s="140"/>
      <c r="DP382" s="141"/>
      <c r="DQ382" s="137"/>
      <c r="DR382" s="29"/>
      <c r="DS382" s="29"/>
      <c r="DT382" s="29"/>
      <c r="DU382" s="29"/>
      <c r="DV382" s="29"/>
      <c r="DW382" s="29"/>
      <c r="DX382" s="29"/>
      <c r="DY382" s="29"/>
      <c r="DZ382" s="29"/>
      <c r="EA382" s="29"/>
      <c r="EB382" s="29"/>
      <c r="EC382" s="29"/>
      <c r="ED382" s="29"/>
      <c r="EE382" s="140"/>
      <c r="EF382" s="140"/>
      <c r="EG382" s="141"/>
      <c r="EH382" s="137"/>
      <c r="EI382" s="29"/>
      <c r="EJ382" s="29"/>
      <c r="EK382" s="29"/>
      <c r="EL382" s="29"/>
      <c r="EM382" s="29"/>
      <c r="EN382" s="29"/>
      <c r="EO382" s="29"/>
      <c r="EP382" s="29"/>
      <c r="EQ382" s="29"/>
      <c r="ER382" s="29"/>
      <c r="ES382" s="29"/>
      <c r="ET382" s="29"/>
      <c r="EU382" s="29"/>
      <c r="EV382" s="140"/>
      <c r="EW382" s="140"/>
      <c r="EX382" s="144"/>
      <c r="EY382" s="137"/>
      <c r="EZ382" s="29"/>
      <c r="FA382" s="29"/>
      <c r="FB382" s="29"/>
      <c r="FC382" s="29"/>
      <c r="FD382" s="29"/>
      <c r="FE382" s="29"/>
      <c r="FF382" s="29"/>
      <c r="FG382" s="29"/>
      <c r="FH382" s="29"/>
      <c r="FI382" s="29"/>
      <c r="FJ382" s="29"/>
      <c r="FK382" s="29"/>
      <c r="FL382" s="29"/>
      <c r="FM382" s="140"/>
      <c r="FN382" s="140"/>
      <c r="FO382" s="141"/>
    </row>
    <row r="383" spans="1:171" x14ac:dyDescent="0.3">
      <c r="A383" s="137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140"/>
      <c r="P383" s="140"/>
      <c r="Q383" s="140"/>
      <c r="R383" s="141"/>
      <c r="S383" s="137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  <c r="AF383" s="29"/>
      <c r="AG383" s="140"/>
      <c r="AH383" s="140"/>
      <c r="AI383" s="141"/>
      <c r="AJ383" s="137"/>
      <c r="AK383" s="29"/>
      <c r="AL383" s="29"/>
      <c r="AM383" s="29"/>
      <c r="AN383" s="29"/>
      <c r="AO383" s="29"/>
      <c r="AP383" s="29"/>
      <c r="AQ383" s="29"/>
      <c r="AR383" s="29"/>
      <c r="AS383" s="29"/>
      <c r="AT383" s="29"/>
      <c r="AU383" s="29"/>
      <c r="AV383" s="29"/>
      <c r="AW383" s="29"/>
      <c r="AX383" s="140"/>
      <c r="AY383" s="140"/>
      <c r="AZ383" s="141"/>
      <c r="BA383" s="137"/>
      <c r="BB383" s="29"/>
      <c r="BC383" s="29"/>
      <c r="BD383" s="29"/>
      <c r="BE383" s="29"/>
      <c r="BF383" s="29"/>
      <c r="BG383" s="29"/>
      <c r="BH383" s="29"/>
      <c r="BI383" s="29"/>
      <c r="BJ383" s="29"/>
      <c r="BK383" s="29"/>
      <c r="BL383" s="29"/>
      <c r="BM383" s="29"/>
      <c r="BN383" s="29"/>
      <c r="BO383" s="140"/>
      <c r="BP383" s="140"/>
      <c r="BQ383" s="141"/>
      <c r="BR383" s="137"/>
      <c r="BS383" s="29"/>
      <c r="BT383" s="29"/>
      <c r="BU383" s="29"/>
      <c r="BV383" s="29"/>
      <c r="BW383" s="29"/>
      <c r="BX383" s="29"/>
      <c r="BY383" s="29"/>
      <c r="BZ383" s="29"/>
      <c r="CA383" s="29"/>
      <c r="CB383" s="29"/>
      <c r="CC383" s="29"/>
      <c r="CD383" s="29"/>
      <c r="CE383" s="29"/>
      <c r="CF383" s="140"/>
      <c r="CG383" s="140"/>
      <c r="CH383" s="141"/>
      <c r="CI383" s="137"/>
      <c r="CJ383" s="29"/>
      <c r="CK383" s="29"/>
      <c r="CL383" s="29"/>
      <c r="CM383" s="29"/>
      <c r="CN383" s="29"/>
      <c r="CO383" s="29"/>
      <c r="CP383" s="29"/>
      <c r="CQ383" s="29"/>
      <c r="CR383" s="29"/>
      <c r="CS383" s="29"/>
      <c r="CT383" s="29"/>
      <c r="CU383" s="29"/>
      <c r="CV383" s="29"/>
      <c r="CW383" s="140"/>
      <c r="CX383" s="140"/>
      <c r="CY383" s="141"/>
      <c r="CZ383" s="137"/>
      <c r="DA383" s="29"/>
      <c r="DB383" s="29"/>
      <c r="DC383" s="29"/>
      <c r="DD383" s="29"/>
      <c r="DE383" s="29"/>
      <c r="DF383" s="29"/>
      <c r="DG383" s="29"/>
      <c r="DH383" s="29"/>
      <c r="DI383" s="29"/>
      <c r="DJ383" s="29"/>
      <c r="DK383" s="29"/>
      <c r="DL383" s="29"/>
      <c r="DM383" s="29"/>
      <c r="DN383" s="140"/>
      <c r="DO383" s="140"/>
      <c r="DP383" s="141"/>
      <c r="DQ383" s="137"/>
      <c r="DR383" s="29"/>
      <c r="DS383" s="29"/>
      <c r="DT383" s="29"/>
      <c r="DU383" s="29"/>
      <c r="DV383" s="29"/>
      <c r="DW383" s="29"/>
      <c r="DX383" s="29"/>
      <c r="DY383" s="29"/>
      <c r="DZ383" s="29"/>
      <c r="EA383" s="29"/>
      <c r="EB383" s="29"/>
      <c r="EC383" s="29"/>
      <c r="ED383" s="29"/>
      <c r="EE383" s="140"/>
      <c r="EF383" s="140"/>
      <c r="EG383" s="141"/>
      <c r="EH383" s="137"/>
      <c r="EI383" s="29"/>
      <c r="EJ383" s="29"/>
      <c r="EK383" s="29"/>
      <c r="EL383" s="29"/>
      <c r="EM383" s="29"/>
      <c r="EN383" s="29"/>
      <c r="EO383" s="29"/>
      <c r="EP383" s="29"/>
      <c r="EQ383" s="29"/>
      <c r="ER383" s="29"/>
      <c r="ES383" s="29"/>
      <c r="ET383" s="29"/>
      <c r="EU383" s="29"/>
      <c r="EV383" s="140"/>
      <c r="EW383" s="140"/>
      <c r="EX383" s="144"/>
      <c r="EY383" s="137"/>
      <c r="EZ383" s="29"/>
      <c r="FA383" s="29"/>
      <c r="FB383" s="29"/>
      <c r="FC383" s="29"/>
      <c r="FD383" s="29"/>
      <c r="FE383" s="29"/>
      <c r="FF383" s="29"/>
      <c r="FG383" s="29"/>
      <c r="FH383" s="29"/>
      <c r="FI383" s="29"/>
      <c r="FJ383" s="29"/>
      <c r="FK383" s="29"/>
      <c r="FL383" s="29"/>
      <c r="FM383" s="140"/>
      <c r="FN383" s="140"/>
      <c r="FO383" s="141"/>
    </row>
    <row r="384" spans="1:171" x14ac:dyDescent="0.3">
      <c r="A384" s="137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140"/>
      <c r="P384" s="140"/>
      <c r="Q384" s="140"/>
      <c r="R384" s="141"/>
      <c r="S384" s="137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140"/>
      <c r="AH384" s="140"/>
      <c r="AI384" s="141"/>
      <c r="AJ384" s="137"/>
      <c r="AK384" s="29"/>
      <c r="AL384" s="29"/>
      <c r="AM384" s="29"/>
      <c r="AN384" s="29"/>
      <c r="AO384" s="29"/>
      <c r="AP384" s="29"/>
      <c r="AQ384" s="29"/>
      <c r="AR384" s="29"/>
      <c r="AS384" s="29"/>
      <c r="AT384" s="29"/>
      <c r="AU384" s="29"/>
      <c r="AV384" s="29"/>
      <c r="AW384" s="29"/>
      <c r="AX384" s="140"/>
      <c r="AY384" s="140"/>
      <c r="AZ384" s="141"/>
      <c r="BA384" s="137"/>
      <c r="BB384" s="29"/>
      <c r="BC384" s="29"/>
      <c r="BD384" s="29"/>
      <c r="BE384" s="29"/>
      <c r="BF384" s="29"/>
      <c r="BG384" s="29"/>
      <c r="BH384" s="29"/>
      <c r="BI384" s="29"/>
      <c r="BJ384" s="29"/>
      <c r="BK384" s="29"/>
      <c r="BL384" s="29"/>
      <c r="BM384" s="29"/>
      <c r="BN384" s="29"/>
      <c r="BO384" s="140"/>
      <c r="BP384" s="140"/>
      <c r="BQ384" s="141"/>
      <c r="BR384" s="137"/>
      <c r="BS384" s="29"/>
      <c r="BT384" s="29"/>
      <c r="BU384" s="29"/>
      <c r="BV384" s="29"/>
      <c r="BW384" s="29"/>
      <c r="BX384" s="29"/>
      <c r="BY384" s="29"/>
      <c r="BZ384" s="29"/>
      <c r="CA384" s="29"/>
      <c r="CB384" s="29"/>
      <c r="CC384" s="29"/>
      <c r="CD384" s="29"/>
      <c r="CE384" s="29"/>
      <c r="CF384" s="140"/>
      <c r="CG384" s="140"/>
      <c r="CH384" s="141"/>
      <c r="CI384" s="137"/>
      <c r="CJ384" s="29"/>
      <c r="CK384" s="29"/>
      <c r="CL384" s="29"/>
      <c r="CM384" s="29"/>
      <c r="CN384" s="29"/>
      <c r="CO384" s="29"/>
      <c r="CP384" s="29"/>
      <c r="CQ384" s="29"/>
      <c r="CR384" s="29"/>
      <c r="CS384" s="29"/>
      <c r="CT384" s="29"/>
      <c r="CU384" s="29"/>
      <c r="CV384" s="29"/>
      <c r="CW384" s="140"/>
      <c r="CX384" s="140"/>
      <c r="CY384" s="141"/>
      <c r="CZ384" s="137"/>
      <c r="DA384" s="29"/>
      <c r="DB384" s="29"/>
      <c r="DC384" s="29"/>
      <c r="DD384" s="29"/>
      <c r="DE384" s="29"/>
      <c r="DF384" s="29"/>
      <c r="DG384" s="29"/>
      <c r="DH384" s="29"/>
      <c r="DI384" s="29"/>
      <c r="DJ384" s="29"/>
      <c r="DK384" s="29"/>
      <c r="DL384" s="29"/>
      <c r="DM384" s="29"/>
      <c r="DN384" s="140"/>
      <c r="DO384" s="140"/>
      <c r="DP384" s="141"/>
      <c r="DQ384" s="137"/>
      <c r="DR384" s="29"/>
      <c r="DS384" s="29"/>
      <c r="DT384" s="29"/>
      <c r="DU384" s="29"/>
      <c r="DV384" s="29"/>
      <c r="DW384" s="29"/>
      <c r="DX384" s="29"/>
      <c r="DY384" s="29"/>
      <c r="DZ384" s="29"/>
      <c r="EA384" s="29"/>
      <c r="EB384" s="29"/>
      <c r="EC384" s="29"/>
      <c r="ED384" s="29"/>
      <c r="EE384" s="140"/>
      <c r="EF384" s="140"/>
      <c r="EG384" s="141"/>
      <c r="EH384" s="137"/>
      <c r="EI384" s="29"/>
      <c r="EJ384" s="29"/>
      <c r="EK384" s="29"/>
      <c r="EL384" s="29"/>
      <c r="EM384" s="29"/>
      <c r="EN384" s="29"/>
      <c r="EO384" s="29"/>
      <c r="EP384" s="29"/>
      <c r="EQ384" s="29"/>
      <c r="ER384" s="29"/>
      <c r="ES384" s="29"/>
      <c r="ET384" s="29"/>
      <c r="EU384" s="29"/>
      <c r="EV384" s="140"/>
      <c r="EW384" s="140"/>
      <c r="EX384" s="144"/>
      <c r="EY384" s="137"/>
      <c r="EZ384" s="29"/>
      <c r="FA384" s="29"/>
      <c r="FB384" s="29"/>
      <c r="FC384" s="29"/>
      <c r="FD384" s="29"/>
      <c r="FE384" s="29"/>
      <c r="FF384" s="29"/>
      <c r="FG384" s="29"/>
      <c r="FH384" s="29"/>
      <c r="FI384" s="29"/>
      <c r="FJ384" s="29"/>
      <c r="FK384" s="29"/>
      <c r="FL384" s="29"/>
      <c r="FM384" s="140"/>
      <c r="FN384" s="140"/>
      <c r="FO384" s="141"/>
    </row>
    <row r="385" spans="1:171" x14ac:dyDescent="0.3">
      <c r="A385" s="137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140"/>
      <c r="P385" s="140"/>
      <c r="Q385" s="140"/>
      <c r="R385" s="141"/>
      <c r="S385" s="137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140"/>
      <c r="AH385" s="140"/>
      <c r="AI385" s="141"/>
      <c r="AJ385" s="137"/>
      <c r="AK385" s="29"/>
      <c r="AL385" s="29"/>
      <c r="AM385" s="29"/>
      <c r="AN385" s="29"/>
      <c r="AO385" s="29"/>
      <c r="AP385" s="29"/>
      <c r="AQ385" s="29"/>
      <c r="AR385" s="29"/>
      <c r="AS385" s="29"/>
      <c r="AT385" s="29"/>
      <c r="AU385" s="29"/>
      <c r="AV385" s="29"/>
      <c r="AW385" s="29"/>
      <c r="AX385" s="140"/>
      <c r="AY385" s="140"/>
      <c r="AZ385" s="141"/>
      <c r="BA385" s="137"/>
      <c r="BB385" s="29"/>
      <c r="BC385" s="29"/>
      <c r="BD385" s="29"/>
      <c r="BE385" s="29"/>
      <c r="BF385" s="29"/>
      <c r="BG385" s="29"/>
      <c r="BH385" s="29"/>
      <c r="BI385" s="29"/>
      <c r="BJ385" s="29"/>
      <c r="BK385" s="29"/>
      <c r="BL385" s="29"/>
      <c r="BM385" s="29"/>
      <c r="BN385" s="29"/>
      <c r="BO385" s="140"/>
      <c r="BP385" s="140"/>
      <c r="BQ385" s="141"/>
      <c r="BR385" s="137"/>
      <c r="BS385" s="29"/>
      <c r="BT385" s="29"/>
      <c r="BU385" s="29"/>
      <c r="BV385" s="29"/>
      <c r="BW385" s="29"/>
      <c r="BX385" s="29"/>
      <c r="BY385" s="29"/>
      <c r="BZ385" s="29"/>
      <c r="CA385" s="29"/>
      <c r="CB385" s="29"/>
      <c r="CC385" s="29"/>
      <c r="CD385" s="29"/>
      <c r="CE385" s="29"/>
      <c r="CF385" s="140"/>
      <c r="CG385" s="140"/>
      <c r="CH385" s="141"/>
      <c r="CI385" s="137"/>
      <c r="CJ385" s="29"/>
      <c r="CK385" s="29"/>
      <c r="CL385" s="29"/>
      <c r="CM385" s="29"/>
      <c r="CN385" s="29"/>
      <c r="CO385" s="29"/>
      <c r="CP385" s="29"/>
      <c r="CQ385" s="29"/>
      <c r="CR385" s="29"/>
      <c r="CS385" s="29"/>
      <c r="CT385" s="29"/>
      <c r="CU385" s="29"/>
      <c r="CV385" s="29"/>
      <c r="CW385" s="140"/>
      <c r="CX385" s="140"/>
      <c r="CY385" s="141"/>
      <c r="CZ385" s="137"/>
      <c r="DA385" s="29"/>
      <c r="DB385" s="29"/>
      <c r="DC385" s="29"/>
      <c r="DD385" s="29"/>
      <c r="DE385" s="29"/>
      <c r="DF385" s="29"/>
      <c r="DG385" s="29"/>
      <c r="DH385" s="29"/>
      <c r="DI385" s="29"/>
      <c r="DJ385" s="29"/>
      <c r="DK385" s="29"/>
      <c r="DL385" s="29"/>
      <c r="DM385" s="29"/>
      <c r="DN385" s="140"/>
      <c r="DO385" s="140"/>
      <c r="DP385" s="141"/>
      <c r="DQ385" s="137"/>
      <c r="DR385" s="29"/>
      <c r="DS385" s="29"/>
      <c r="DT385" s="29"/>
      <c r="DU385" s="29"/>
      <c r="DV385" s="29"/>
      <c r="DW385" s="29"/>
      <c r="DX385" s="29"/>
      <c r="DY385" s="29"/>
      <c r="DZ385" s="29"/>
      <c r="EA385" s="29"/>
      <c r="EB385" s="29"/>
      <c r="EC385" s="29"/>
      <c r="ED385" s="29"/>
      <c r="EE385" s="140"/>
      <c r="EF385" s="140"/>
      <c r="EG385" s="141"/>
      <c r="EH385" s="137"/>
      <c r="EI385" s="29"/>
      <c r="EJ385" s="29"/>
      <c r="EK385" s="29"/>
      <c r="EL385" s="29"/>
      <c r="EM385" s="29"/>
      <c r="EN385" s="29"/>
      <c r="EO385" s="29"/>
      <c r="EP385" s="29"/>
      <c r="EQ385" s="29"/>
      <c r="ER385" s="29"/>
      <c r="ES385" s="29"/>
      <c r="ET385" s="29"/>
      <c r="EU385" s="29"/>
      <c r="EV385" s="140"/>
      <c r="EW385" s="140"/>
      <c r="EX385" s="144"/>
      <c r="EY385" s="137"/>
      <c r="EZ385" s="29"/>
      <c r="FA385" s="29"/>
      <c r="FB385" s="29"/>
      <c r="FC385" s="29"/>
      <c r="FD385" s="29"/>
      <c r="FE385" s="29"/>
      <c r="FF385" s="29"/>
      <c r="FG385" s="29"/>
      <c r="FH385" s="29"/>
      <c r="FI385" s="29"/>
      <c r="FJ385" s="29"/>
      <c r="FK385" s="29"/>
      <c r="FL385" s="29"/>
      <c r="FM385" s="140"/>
      <c r="FN385" s="140"/>
      <c r="FO385" s="141"/>
    </row>
    <row r="386" spans="1:171" x14ac:dyDescent="0.3">
      <c r="A386" s="137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140"/>
      <c r="P386" s="140"/>
      <c r="Q386" s="140"/>
      <c r="R386" s="141"/>
      <c r="S386" s="137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140"/>
      <c r="AH386" s="140"/>
      <c r="AI386" s="141"/>
      <c r="AJ386" s="137"/>
      <c r="AK386" s="29"/>
      <c r="AL386" s="29"/>
      <c r="AM386" s="29"/>
      <c r="AN386" s="29"/>
      <c r="AO386" s="29"/>
      <c r="AP386" s="29"/>
      <c r="AQ386" s="29"/>
      <c r="AR386" s="29"/>
      <c r="AS386" s="29"/>
      <c r="AT386" s="29"/>
      <c r="AU386" s="29"/>
      <c r="AV386" s="29"/>
      <c r="AW386" s="29"/>
      <c r="AX386" s="140"/>
      <c r="AY386" s="140"/>
      <c r="AZ386" s="141"/>
      <c r="BA386" s="137"/>
      <c r="BB386" s="29"/>
      <c r="BC386" s="29"/>
      <c r="BD386" s="29"/>
      <c r="BE386" s="29"/>
      <c r="BF386" s="29"/>
      <c r="BG386" s="29"/>
      <c r="BH386" s="29"/>
      <c r="BI386" s="29"/>
      <c r="BJ386" s="29"/>
      <c r="BK386" s="29"/>
      <c r="BL386" s="29"/>
      <c r="BM386" s="29"/>
      <c r="BN386" s="29"/>
      <c r="BO386" s="140"/>
      <c r="BP386" s="140"/>
      <c r="BQ386" s="141"/>
      <c r="BR386" s="137"/>
      <c r="BS386" s="29"/>
      <c r="BT386" s="29"/>
      <c r="BU386" s="29"/>
      <c r="BV386" s="29"/>
      <c r="BW386" s="29"/>
      <c r="BX386" s="29"/>
      <c r="BY386" s="29"/>
      <c r="BZ386" s="29"/>
      <c r="CA386" s="29"/>
      <c r="CB386" s="29"/>
      <c r="CC386" s="29"/>
      <c r="CD386" s="29"/>
      <c r="CE386" s="29"/>
      <c r="CF386" s="140"/>
      <c r="CG386" s="140"/>
      <c r="CH386" s="141"/>
      <c r="CI386" s="137"/>
      <c r="CJ386" s="29"/>
      <c r="CK386" s="29"/>
      <c r="CL386" s="29"/>
      <c r="CM386" s="29"/>
      <c r="CN386" s="29"/>
      <c r="CO386" s="29"/>
      <c r="CP386" s="29"/>
      <c r="CQ386" s="29"/>
      <c r="CR386" s="29"/>
      <c r="CS386" s="29"/>
      <c r="CT386" s="29"/>
      <c r="CU386" s="29"/>
      <c r="CV386" s="29"/>
      <c r="CW386" s="140"/>
      <c r="CX386" s="140"/>
      <c r="CY386" s="141"/>
      <c r="CZ386" s="137"/>
      <c r="DA386" s="29"/>
      <c r="DB386" s="29"/>
      <c r="DC386" s="29"/>
      <c r="DD386" s="29"/>
      <c r="DE386" s="29"/>
      <c r="DF386" s="29"/>
      <c r="DG386" s="29"/>
      <c r="DH386" s="29"/>
      <c r="DI386" s="29"/>
      <c r="DJ386" s="29"/>
      <c r="DK386" s="29"/>
      <c r="DL386" s="29"/>
      <c r="DM386" s="29"/>
      <c r="DN386" s="140"/>
      <c r="DO386" s="140"/>
      <c r="DP386" s="141"/>
      <c r="DQ386" s="137"/>
      <c r="DR386" s="29"/>
      <c r="DS386" s="29"/>
      <c r="DT386" s="29"/>
      <c r="DU386" s="29"/>
      <c r="DV386" s="29"/>
      <c r="DW386" s="29"/>
      <c r="DX386" s="29"/>
      <c r="DY386" s="29"/>
      <c r="DZ386" s="29"/>
      <c r="EA386" s="29"/>
      <c r="EB386" s="29"/>
      <c r="EC386" s="29"/>
      <c r="ED386" s="29"/>
      <c r="EE386" s="140"/>
      <c r="EF386" s="140"/>
      <c r="EG386" s="141"/>
      <c r="EH386" s="137"/>
      <c r="EI386" s="29"/>
      <c r="EJ386" s="29"/>
      <c r="EK386" s="29"/>
      <c r="EL386" s="29"/>
      <c r="EM386" s="29"/>
      <c r="EN386" s="29"/>
      <c r="EO386" s="29"/>
      <c r="EP386" s="29"/>
      <c r="EQ386" s="29"/>
      <c r="ER386" s="29"/>
      <c r="ES386" s="29"/>
      <c r="ET386" s="29"/>
      <c r="EU386" s="29"/>
      <c r="EV386" s="140"/>
      <c r="EW386" s="140"/>
      <c r="EX386" s="144"/>
      <c r="EY386" s="137"/>
      <c r="EZ386" s="29"/>
      <c r="FA386" s="29"/>
      <c r="FB386" s="29"/>
      <c r="FC386" s="29"/>
      <c r="FD386" s="29"/>
      <c r="FE386" s="29"/>
      <c r="FF386" s="29"/>
      <c r="FG386" s="29"/>
      <c r="FH386" s="29"/>
      <c r="FI386" s="29"/>
      <c r="FJ386" s="29"/>
      <c r="FK386" s="29"/>
      <c r="FL386" s="29"/>
      <c r="FM386" s="140"/>
      <c r="FN386" s="140"/>
      <c r="FO386" s="141"/>
    </row>
    <row r="387" spans="1:171" x14ac:dyDescent="0.3">
      <c r="A387" s="137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140"/>
      <c r="P387" s="140"/>
      <c r="Q387" s="140"/>
      <c r="R387" s="141"/>
      <c r="S387" s="137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140"/>
      <c r="AH387" s="140"/>
      <c r="AI387" s="141"/>
      <c r="AJ387" s="137"/>
      <c r="AK387" s="29"/>
      <c r="AL387" s="29"/>
      <c r="AM387" s="29"/>
      <c r="AN387" s="29"/>
      <c r="AO387" s="29"/>
      <c r="AP387" s="29"/>
      <c r="AQ387" s="29"/>
      <c r="AR387" s="29"/>
      <c r="AS387" s="29"/>
      <c r="AT387" s="29"/>
      <c r="AU387" s="29"/>
      <c r="AV387" s="29"/>
      <c r="AW387" s="29"/>
      <c r="AX387" s="140"/>
      <c r="AY387" s="140"/>
      <c r="AZ387" s="141"/>
      <c r="BA387" s="137"/>
      <c r="BB387" s="29"/>
      <c r="BC387" s="29"/>
      <c r="BD387" s="29"/>
      <c r="BE387" s="29"/>
      <c r="BF387" s="29"/>
      <c r="BG387" s="29"/>
      <c r="BH387" s="29"/>
      <c r="BI387" s="29"/>
      <c r="BJ387" s="29"/>
      <c r="BK387" s="29"/>
      <c r="BL387" s="29"/>
      <c r="BM387" s="29"/>
      <c r="BN387" s="29"/>
      <c r="BO387" s="140"/>
      <c r="BP387" s="140"/>
      <c r="BQ387" s="141"/>
      <c r="BR387" s="137"/>
      <c r="BS387" s="29"/>
      <c r="BT387" s="29"/>
      <c r="BU387" s="29"/>
      <c r="BV387" s="29"/>
      <c r="BW387" s="29"/>
      <c r="BX387" s="29"/>
      <c r="BY387" s="29"/>
      <c r="BZ387" s="29"/>
      <c r="CA387" s="29"/>
      <c r="CB387" s="29"/>
      <c r="CC387" s="29"/>
      <c r="CD387" s="29"/>
      <c r="CE387" s="29"/>
      <c r="CF387" s="140"/>
      <c r="CG387" s="140"/>
      <c r="CH387" s="141"/>
      <c r="CI387" s="137"/>
      <c r="CJ387" s="29"/>
      <c r="CK387" s="29"/>
      <c r="CL387" s="29"/>
      <c r="CM387" s="29"/>
      <c r="CN387" s="29"/>
      <c r="CO387" s="29"/>
      <c r="CP387" s="29"/>
      <c r="CQ387" s="29"/>
      <c r="CR387" s="29"/>
      <c r="CS387" s="29"/>
      <c r="CT387" s="29"/>
      <c r="CU387" s="29"/>
      <c r="CV387" s="29"/>
      <c r="CW387" s="140"/>
      <c r="CX387" s="140"/>
      <c r="CY387" s="141"/>
      <c r="CZ387" s="137"/>
      <c r="DA387" s="29"/>
      <c r="DB387" s="29"/>
      <c r="DC387" s="29"/>
      <c r="DD387" s="29"/>
      <c r="DE387" s="29"/>
      <c r="DF387" s="29"/>
      <c r="DG387" s="29"/>
      <c r="DH387" s="29"/>
      <c r="DI387" s="29"/>
      <c r="DJ387" s="29"/>
      <c r="DK387" s="29"/>
      <c r="DL387" s="29"/>
      <c r="DM387" s="29"/>
      <c r="DN387" s="140"/>
      <c r="DO387" s="140"/>
      <c r="DP387" s="141"/>
      <c r="DQ387" s="137"/>
      <c r="DR387" s="29"/>
      <c r="DS387" s="29"/>
      <c r="DT387" s="29"/>
      <c r="DU387" s="29"/>
      <c r="DV387" s="29"/>
      <c r="DW387" s="29"/>
      <c r="DX387" s="29"/>
      <c r="DY387" s="29"/>
      <c r="DZ387" s="29"/>
      <c r="EA387" s="29"/>
      <c r="EB387" s="29"/>
      <c r="EC387" s="29"/>
      <c r="ED387" s="29"/>
      <c r="EE387" s="140"/>
      <c r="EF387" s="140"/>
      <c r="EG387" s="141"/>
      <c r="EH387" s="137"/>
      <c r="EI387" s="29"/>
      <c r="EJ387" s="29"/>
      <c r="EK387" s="29"/>
      <c r="EL387" s="29"/>
      <c r="EM387" s="29"/>
      <c r="EN387" s="29"/>
      <c r="EO387" s="29"/>
      <c r="EP387" s="29"/>
      <c r="EQ387" s="29"/>
      <c r="ER387" s="29"/>
      <c r="ES387" s="29"/>
      <c r="ET387" s="29"/>
      <c r="EU387" s="29"/>
      <c r="EV387" s="140"/>
      <c r="EW387" s="140"/>
      <c r="EX387" s="144"/>
      <c r="EY387" s="137"/>
      <c r="EZ387" s="29"/>
      <c r="FA387" s="29"/>
      <c r="FB387" s="29"/>
      <c r="FC387" s="29"/>
      <c r="FD387" s="29"/>
      <c r="FE387" s="29"/>
      <c r="FF387" s="29"/>
      <c r="FG387" s="29"/>
      <c r="FH387" s="29"/>
      <c r="FI387" s="29"/>
      <c r="FJ387" s="29"/>
      <c r="FK387" s="29"/>
      <c r="FL387" s="29"/>
      <c r="FM387" s="140"/>
      <c r="FN387" s="140"/>
      <c r="FO387" s="141"/>
    </row>
    <row r="388" spans="1:171" x14ac:dyDescent="0.3">
      <c r="A388" s="137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140"/>
      <c r="P388" s="140"/>
      <c r="Q388" s="140"/>
      <c r="R388" s="141"/>
      <c r="S388" s="137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140"/>
      <c r="AH388" s="140"/>
      <c r="AI388" s="141"/>
      <c r="AJ388" s="137"/>
      <c r="AK388" s="29"/>
      <c r="AL388" s="29"/>
      <c r="AM388" s="29"/>
      <c r="AN388" s="29"/>
      <c r="AO388" s="29"/>
      <c r="AP388" s="29"/>
      <c r="AQ388" s="29"/>
      <c r="AR388" s="29"/>
      <c r="AS388" s="29"/>
      <c r="AT388" s="29"/>
      <c r="AU388" s="29"/>
      <c r="AV388" s="29"/>
      <c r="AW388" s="29"/>
      <c r="AX388" s="140"/>
      <c r="AY388" s="140"/>
      <c r="AZ388" s="141"/>
      <c r="BA388" s="137"/>
      <c r="BB388" s="29"/>
      <c r="BC388" s="29"/>
      <c r="BD388" s="29"/>
      <c r="BE388" s="29"/>
      <c r="BF388" s="29"/>
      <c r="BG388" s="29"/>
      <c r="BH388" s="29"/>
      <c r="BI388" s="29"/>
      <c r="BJ388" s="29"/>
      <c r="BK388" s="29"/>
      <c r="BL388" s="29"/>
      <c r="BM388" s="29"/>
      <c r="BN388" s="29"/>
      <c r="BO388" s="140"/>
      <c r="BP388" s="140"/>
      <c r="BQ388" s="141"/>
      <c r="BR388" s="137"/>
      <c r="BS388" s="29"/>
      <c r="BT388" s="29"/>
      <c r="BU388" s="29"/>
      <c r="BV388" s="29"/>
      <c r="BW388" s="29"/>
      <c r="BX388" s="29"/>
      <c r="BY388" s="29"/>
      <c r="BZ388" s="29"/>
      <c r="CA388" s="29"/>
      <c r="CB388" s="29"/>
      <c r="CC388" s="29"/>
      <c r="CD388" s="29"/>
      <c r="CE388" s="29"/>
      <c r="CF388" s="140"/>
      <c r="CG388" s="140"/>
      <c r="CH388" s="141"/>
      <c r="CI388" s="137"/>
      <c r="CJ388" s="29"/>
      <c r="CK388" s="29"/>
      <c r="CL388" s="29"/>
      <c r="CM388" s="29"/>
      <c r="CN388" s="29"/>
      <c r="CO388" s="29"/>
      <c r="CP388" s="29"/>
      <c r="CQ388" s="29"/>
      <c r="CR388" s="29"/>
      <c r="CS388" s="29"/>
      <c r="CT388" s="29"/>
      <c r="CU388" s="29"/>
      <c r="CV388" s="29"/>
      <c r="CW388" s="140"/>
      <c r="CX388" s="140"/>
      <c r="CY388" s="141"/>
      <c r="CZ388" s="137"/>
      <c r="DA388" s="29"/>
      <c r="DB388" s="29"/>
      <c r="DC388" s="29"/>
      <c r="DD388" s="29"/>
      <c r="DE388" s="29"/>
      <c r="DF388" s="29"/>
      <c r="DG388" s="29"/>
      <c r="DH388" s="29"/>
      <c r="DI388" s="29"/>
      <c r="DJ388" s="29"/>
      <c r="DK388" s="29"/>
      <c r="DL388" s="29"/>
      <c r="DM388" s="29"/>
      <c r="DN388" s="140"/>
      <c r="DO388" s="140"/>
      <c r="DP388" s="141"/>
      <c r="DQ388" s="137"/>
      <c r="DR388" s="29"/>
      <c r="DS388" s="29"/>
      <c r="DT388" s="29"/>
      <c r="DU388" s="29"/>
      <c r="DV388" s="29"/>
      <c r="DW388" s="29"/>
      <c r="DX388" s="29"/>
      <c r="DY388" s="29"/>
      <c r="DZ388" s="29"/>
      <c r="EA388" s="29"/>
      <c r="EB388" s="29"/>
      <c r="EC388" s="29"/>
      <c r="ED388" s="29"/>
      <c r="EE388" s="140"/>
      <c r="EF388" s="140"/>
      <c r="EG388" s="141"/>
      <c r="EH388" s="137"/>
      <c r="EI388" s="29"/>
      <c r="EJ388" s="29"/>
      <c r="EK388" s="29"/>
      <c r="EL388" s="29"/>
      <c r="EM388" s="29"/>
      <c r="EN388" s="29"/>
      <c r="EO388" s="29"/>
      <c r="EP388" s="29"/>
      <c r="EQ388" s="29"/>
      <c r="ER388" s="29"/>
      <c r="ES388" s="29"/>
      <c r="ET388" s="29"/>
      <c r="EU388" s="29"/>
      <c r="EV388" s="140"/>
      <c r="EW388" s="140"/>
      <c r="EX388" s="144"/>
      <c r="EY388" s="137"/>
      <c r="EZ388" s="29"/>
      <c r="FA388" s="29"/>
      <c r="FB388" s="29"/>
      <c r="FC388" s="29"/>
      <c r="FD388" s="29"/>
      <c r="FE388" s="29"/>
      <c r="FF388" s="29"/>
      <c r="FG388" s="29"/>
      <c r="FH388" s="29"/>
      <c r="FI388" s="29"/>
      <c r="FJ388" s="29"/>
      <c r="FK388" s="29"/>
      <c r="FL388" s="29"/>
      <c r="FM388" s="140"/>
      <c r="FN388" s="140"/>
      <c r="FO388" s="141"/>
    </row>
    <row r="389" spans="1:171" x14ac:dyDescent="0.3">
      <c r="A389" s="137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140"/>
      <c r="P389" s="140"/>
      <c r="Q389" s="140"/>
      <c r="R389" s="141"/>
      <c r="S389" s="137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140"/>
      <c r="AH389" s="140"/>
      <c r="AI389" s="141"/>
      <c r="AJ389" s="137"/>
      <c r="AK389" s="29"/>
      <c r="AL389" s="29"/>
      <c r="AM389" s="29"/>
      <c r="AN389" s="29"/>
      <c r="AO389" s="29"/>
      <c r="AP389" s="29"/>
      <c r="AQ389" s="29"/>
      <c r="AR389" s="29"/>
      <c r="AS389" s="29"/>
      <c r="AT389" s="29"/>
      <c r="AU389" s="29"/>
      <c r="AV389" s="29"/>
      <c r="AW389" s="29"/>
      <c r="AX389" s="140"/>
      <c r="AY389" s="140"/>
      <c r="AZ389" s="141"/>
      <c r="BA389" s="137"/>
      <c r="BB389" s="29"/>
      <c r="BC389" s="29"/>
      <c r="BD389" s="29"/>
      <c r="BE389" s="29"/>
      <c r="BF389" s="29"/>
      <c r="BG389" s="29"/>
      <c r="BH389" s="29"/>
      <c r="BI389" s="29"/>
      <c r="BJ389" s="29"/>
      <c r="BK389" s="29"/>
      <c r="BL389" s="29"/>
      <c r="BM389" s="29"/>
      <c r="BN389" s="29"/>
      <c r="BO389" s="140"/>
      <c r="BP389" s="140"/>
      <c r="BQ389" s="141"/>
      <c r="BR389" s="137"/>
      <c r="BS389" s="29"/>
      <c r="BT389" s="29"/>
      <c r="BU389" s="29"/>
      <c r="BV389" s="29"/>
      <c r="BW389" s="29"/>
      <c r="BX389" s="29"/>
      <c r="BY389" s="29"/>
      <c r="BZ389" s="29"/>
      <c r="CA389" s="29"/>
      <c r="CB389" s="29"/>
      <c r="CC389" s="29"/>
      <c r="CD389" s="29"/>
      <c r="CE389" s="29"/>
      <c r="CF389" s="140"/>
      <c r="CG389" s="140"/>
      <c r="CH389" s="141"/>
      <c r="CI389" s="137"/>
      <c r="CJ389" s="29"/>
      <c r="CK389" s="29"/>
      <c r="CL389" s="29"/>
      <c r="CM389" s="29"/>
      <c r="CN389" s="29"/>
      <c r="CO389" s="29"/>
      <c r="CP389" s="29"/>
      <c r="CQ389" s="29"/>
      <c r="CR389" s="29"/>
      <c r="CS389" s="29"/>
      <c r="CT389" s="29"/>
      <c r="CU389" s="29"/>
      <c r="CV389" s="29"/>
      <c r="CW389" s="140"/>
      <c r="CX389" s="140"/>
      <c r="CY389" s="141"/>
      <c r="CZ389" s="137"/>
      <c r="DA389" s="29"/>
      <c r="DB389" s="29"/>
      <c r="DC389" s="29"/>
      <c r="DD389" s="29"/>
      <c r="DE389" s="29"/>
      <c r="DF389" s="29"/>
      <c r="DG389" s="29"/>
      <c r="DH389" s="29"/>
      <c r="DI389" s="29"/>
      <c r="DJ389" s="29"/>
      <c r="DK389" s="29"/>
      <c r="DL389" s="29"/>
      <c r="DM389" s="29"/>
      <c r="DN389" s="140"/>
      <c r="DO389" s="140"/>
      <c r="DP389" s="141"/>
      <c r="DQ389" s="137"/>
      <c r="DR389" s="29"/>
      <c r="DS389" s="29"/>
      <c r="DT389" s="29"/>
      <c r="DU389" s="29"/>
      <c r="DV389" s="29"/>
      <c r="DW389" s="29"/>
      <c r="DX389" s="29"/>
      <c r="DY389" s="29"/>
      <c r="DZ389" s="29"/>
      <c r="EA389" s="29"/>
      <c r="EB389" s="29"/>
      <c r="EC389" s="29"/>
      <c r="ED389" s="29"/>
      <c r="EE389" s="140"/>
      <c r="EF389" s="140"/>
      <c r="EG389" s="141"/>
      <c r="EH389" s="137"/>
      <c r="EI389" s="29"/>
      <c r="EJ389" s="29"/>
      <c r="EK389" s="29"/>
      <c r="EL389" s="29"/>
      <c r="EM389" s="29"/>
      <c r="EN389" s="29"/>
      <c r="EO389" s="29"/>
      <c r="EP389" s="29"/>
      <c r="EQ389" s="29"/>
      <c r="ER389" s="29"/>
      <c r="ES389" s="29"/>
      <c r="ET389" s="29"/>
      <c r="EU389" s="29"/>
      <c r="EV389" s="140"/>
      <c r="EW389" s="140"/>
      <c r="EX389" s="144"/>
      <c r="EY389" s="137"/>
      <c r="EZ389" s="29"/>
      <c r="FA389" s="29"/>
      <c r="FB389" s="29"/>
      <c r="FC389" s="29"/>
      <c r="FD389" s="29"/>
      <c r="FE389" s="29"/>
      <c r="FF389" s="29"/>
      <c r="FG389" s="29"/>
      <c r="FH389" s="29"/>
      <c r="FI389" s="29"/>
      <c r="FJ389" s="29"/>
      <c r="FK389" s="29"/>
      <c r="FL389" s="29"/>
      <c r="FM389" s="140"/>
      <c r="FN389" s="140"/>
      <c r="FO389" s="141"/>
    </row>
    <row r="390" spans="1:171" x14ac:dyDescent="0.3">
      <c r="A390" s="137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140"/>
      <c r="P390" s="140"/>
      <c r="Q390" s="140"/>
      <c r="R390" s="141"/>
      <c r="S390" s="137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140"/>
      <c r="AH390" s="140"/>
      <c r="AI390" s="141"/>
      <c r="AJ390" s="137"/>
      <c r="AK390" s="29"/>
      <c r="AL390" s="29"/>
      <c r="AM390" s="29"/>
      <c r="AN390" s="29"/>
      <c r="AO390" s="29"/>
      <c r="AP390" s="29"/>
      <c r="AQ390" s="29"/>
      <c r="AR390" s="29"/>
      <c r="AS390" s="29"/>
      <c r="AT390" s="29"/>
      <c r="AU390" s="29"/>
      <c r="AV390" s="29"/>
      <c r="AW390" s="29"/>
      <c r="AX390" s="140"/>
      <c r="AY390" s="140"/>
      <c r="AZ390" s="141"/>
      <c r="BA390" s="137"/>
      <c r="BB390" s="29"/>
      <c r="BC390" s="29"/>
      <c r="BD390" s="29"/>
      <c r="BE390" s="29"/>
      <c r="BF390" s="29"/>
      <c r="BG390" s="29"/>
      <c r="BH390" s="29"/>
      <c r="BI390" s="29"/>
      <c r="BJ390" s="29"/>
      <c r="BK390" s="29"/>
      <c r="BL390" s="29"/>
      <c r="BM390" s="29"/>
      <c r="BN390" s="29"/>
      <c r="BO390" s="140"/>
      <c r="BP390" s="140"/>
      <c r="BQ390" s="141"/>
      <c r="BR390" s="137"/>
      <c r="BS390" s="29"/>
      <c r="BT390" s="29"/>
      <c r="BU390" s="29"/>
      <c r="BV390" s="29"/>
      <c r="BW390" s="29"/>
      <c r="BX390" s="29"/>
      <c r="BY390" s="29"/>
      <c r="BZ390" s="29"/>
      <c r="CA390" s="29"/>
      <c r="CB390" s="29"/>
      <c r="CC390" s="29"/>
      <c r="CD390" s="29"/>
      <c r="CE390" s="29"/>
      <c r="CF390" s="140"/>
      <c r="CG390" s="140"/>
      <c r="CH390" s="141"/>
      <c r="CI390" s="137"/>
      <c r="CJ390" s="29"/>
      <c r="CK390" s="29"/>
      <c r="CL390" s="29"/>
      <c r="CM390" s="29"/>
      <c r="CN390" s="29"/>
      <c r="CO390" s="29"/>
      <c r="CP390" s="29"/>
      <c r="CQ390" s="29"/>
      <c r="CR390" s="29"/>
      <c r="CS390" s="29"/>
      <c r="CT390" s="29"/>
      <c r="CU390" s="29"/>
      <c r="CV390" s="29"/>
      <c r="CW390" s="140"/>
      <c r="CX390" s="140"/>
      <c r="CY390" s="141"/>
      <c r="CZ390" s="137"/>
      <c r="DA390" s="29"/>
      <c r="DB390" s="29"/>
      <c r="DC390" s="29"/>
      <c r="DD390" s="29"/>
      <c r="DE390" s="29"/>
      <c r="DF390" s="29"/>
      <c r="DG390" s="29"/>
      <c r="DH390" s="29"/>
      <c r="DI390" s="29"/>
      <c r="DJ390" s="29"/>
      <c r="DK390" s="29"/>
      <c r="DL390" s="29"/>
      <c r="DM390" s="29"/>
      <c r="DN390" s="140"/>
      <c r="DO390" s="140"/>
      <c r="DP390" s="141"/>
      <c r="DQ390" s="137"/>
      <c r="DR390" s="29"/>
      <c r="DS390" s="29"/>
      <c r="DT390" s="29"/>
      <c r="DU390" s="29"/>
      <c r="DV390" s="29"/>
      <c r="DW390" s="29"/>
      <c r="DX390" s="29"/>
      <c r="DY390" s="29"/>
      <c r="DZ390" s="29"/>
      <c r="EA390" s="29"/>
      <c r="EB390" s="29"/>
      <c r="EC390" s="29"/>
      <c r="ED390" s="29"/>
      <c r="EE390" s="140"/>
      <c r="EF390" s="140"/>
      <c r="EG390" s="141"/>
      <c r="EH390" s="137"/>
      <c r="EI390" s="29"/>
      <c r="EJ390" s="29"/>
      <c r="EK390" s="29"/>
      <c r="EL390" s="29"/>
      <c r="EM390" s="29"/>
      <c r="EN390" s="29"/>
      <c r="EO390" s="29"/>
      <c r="EP390" s="29"/>
      <c r="EQ390" s="29"/>
      <c r="ER390" s="29"/>
      <c r="ES390" s="29"/>
      <c r="ET390" s="29"/>
      <c r="EU390" s="29"/>
      <c r="EV390" s="140"/>
      <c r="EW390" s="140"/>
      <c r="EX390" s="144"/>
      <c r="EY390" s="137"/>
      <c r="EZ390" s="29"/>
      <c r="FA390" s="29"/>
      <c r="FB390" s="29"/>
      <c r="FC390" s="29"/>
      <c r="FD390" s="29"/>
      <c r="FE390" s="29"/>
      <c r="FF390" s="29"/>
      <c r="FG390" s="29"/>
      <c r="FH390" s="29"/>
      <c r="FI390" s="29"/>
      <c r="FJ390" s="29"/>
      <c r="FK390" s="29"/>
      <c r="FL390" s="29"/>
      <c r="FM390" s="140"/>
      <c r="FN390" s="140"/>
      <c r="FO390" s="141"/>
    </row>
    <row r="391" spans="1:171" x14ac:dyDescent="0.3">
      <c r="A391" s="137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140"/>
      <c r="P391" s="140"/>
      <c r="Q391" s="140"/>
      <c r="R391" s="141"/>
      <c r="S391" s="137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140"/>
      <c r="AH391" s="140"/>
      <c r="AI391" s="141"/>
      <c r="AJ391" s="137"/>
      <c r="AK391" s="29"/>
      <c r="AL391" s="29"/>
      <c r="AM391" s="29"/>
      <c r="AN391" s="29"/>
      <c r="AO391" s="29"/>
      <c r="AP391" s="29"/>
      <c r="AQ391" s="29"/>
      <c r="AR391" s="29"/>
      <c r="AS391" s="29"/>
      <c r="AT391" s="29"/>
      <c r="AU391" s="29"/>
      <c r="AV391" s="29"/>
      <c r="AW391" s="29"/>
      <c r="AX391" s="140"/>
      <c r="AY391" s="140"/>
      <c r="AZ391" s="141"/>
      <c r="BA391" s="137"/>
      <c r="BB391" s="29"/>
      <c r="BC391" s="29"/>
      <c r="BD391" s="29"/>
      <c r="BE391" s="29"/>
      <c r="BF391" s="29"/>
      <c r="BG391" s="29"/>
      <c r="BH391" s="29"/>
      <c r="BI391" s="29"/>
      <c r="BJ391" s="29"/>
      <c r="BK391" s="29"/>
      <c r="BL391" s="29"/>
      <c r="BM391" s="29"/>
      <c r="BN391" s="29"/>
      <c r="BO391" s="140"/>
      <c r="BP391" s="140"/>
      <c r="BQ391" s="141"/>
      <c r="BR391" s="137"/>
      <c r="BS391" s="29"/>
      <c r="BT391" s="29"/>
      <c r="BU391" s="29"/>
      <c r="BV391" s="29"/>
      <c r="BW391" s="29"/>
      <c r="BX391" s="29"/>
      <c r="BY391" s="29"/>
      <c r="BZ391" s="29"/>
      <c r="CA391" s="29"/>
      <c r="CB391" s="29"/>
      <c r="CC391" s="29"/>
      <c r="CD391" s="29"/>
      <c r="CE391" s="29"/>
      <c r="CF391" s="140"/>
      <c r="CG391" s="140"/>
      <c r="CH391" s="141"/>
      <c r="CI391" s="137"/>
      <c r="CJ391" s="29"/>
      <c r="CK391" s="29"/>
      <c r="CL391" s="29"/>
      <c r="CM391" s="29"/>
      <c r="CN391" s="29"/>
      <c r="CO391" s="29"/>
      <c r="CP391" s="29"/>
      <c r="CQ391" s="29"/>
      <c r="CR391" s="29"/>
      <c r="CS391" s="29"/>
      <c r="CT391" s="29"/>
      <c r="CU391" s="29"/>
      <c r="CV391" s="29"/>
      <c r="CW391" s="140"/>
      <c r="CX391" s="140"/>
      <c r="CY391" s="141"/>
      <c r="CZ391" s="137"/>
      <c r="DA391" s="29"/>
      <c r="DB391" s="29"/>
      <c r="DC391" s="29"/>
      <c r="DD391" s="29"/>
      <c r="DE391" s="29"/>
      <c r="DF391" s="29"/>
      <c r="DG391" s="29"/>
      <c r="DH391" s="29"/>
      <c r="DI391" s="29"/>
      <c r="DJ391" s="29"/>
      <c r="DK391" s="29"/>
      <c r="DL391" s="29"/>
      <c r="DM391" s="29"/>
      <c r="DN391" s="140"/>
      <c r="DO391" s="140"/>
      <c r="DP391" s="141"/>
      <c r="DQ391" s="137"/>
      <c r="DR391" s="29"/>
      <c r="DS391" s="29"/>
      <c r="DT391" s="29"/>
      <c r="DU391" s="29"/>
      <c r="DV391" s="29"/>
      <c r="DW391" s="29"/>
      <c r="DX391" s="29"/>
      <c r="DY391" s="29"/>
      <c r="DZ391" s="29"/>
      <c r="EA391" s="29"/>
      <c r="EB391" s="29"/>
      <c r="EC391" s="29"/>
      <c r="ED391" s="29"/>
      <c r="EE391" s="140"/>
      <c r="EF391" s="140"/>
      <c r="EG391" s="141"/>
      <c r="EH391" s="137"/>
      <c r="EI391" s="29"/>
      <c r="EJ391" s="29"/>
      <c r="EK391" s="29"/>
      <c r="EL391" s="29"/>
      <c r="EM391" s="29"/>
      <c r="EN391" s="29"/>
      <c r="EO391" s="29"/>
      <c r="EP391" s="29"/>
      <c r="EQ391" s="29"/>
      <c r="ER391" s="29"/>
      <c r="ES391" s="29"/>
      <c r="ET391" s="29"/>
      <c r="EU391" s="29"/>
      <c r="EV391" s="140"/>
      <c r="EW391" s="140"/>
      <c r="EX391" s="144"/>
      <c r="EY391" s="137"/>
      <c r="EZ391" s="29"/>
      <c r="FA391" s="29"/>
      <c r="FB391" s="29"/>
      <c r="FC391" s="29"/>
      <c r="FD391" s="29"/>
      <c r="FE391" s="29"/>
      <c r="FF391" s="29"/>
      <c r="FG391" s="29"/>
      <c r="FH391" s="29"/>
      <c r="FI391" s="29"/>
      <c r="FJ391" s="29"/>
      <c r="FK391" s="29"/>
      <c r="FL391" s="29"/>
      <c r="FM391" s="140"/>
      <c r="FN391" s="140"/>
      <c r="FO391" s="141"/>
    </row>
    <row r="392" spans="1:171" x14ac:dyDescent="0.3">
      <c r="A392" s="137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140"/>
      <c r="P392" s="140"/>
      <c r="Q392" s="140"/>
      <c r="R392" s="141"/>
      <c r="S392" s="137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140"/>
      <c r="AH392" s="140"/>
      <c r="AI392" s="141"/>
      <c r="AJ392" s="137"/>
      <c r="AK392" s="29"/>
      <c r="AL392" s="29"/>
      <c r="AM392" s="29"/>
      <c r="AN392" s="29"/>
      <c r="AO392" s="29"/>
      <c r="AP392" s="29"/>
      <c r="AQ392" s="29"/>
      <c r="AR392" s="29"/>
      <c r="AS392" s="29"/>
      <c r="AT392" s="29"/>
      <c r="AU392" s="29"/>
      <c r="AV392" s="29"/>
      <c r="AW392" s="29"/>
      <c r="AX392" s="140"/>
      <c r="AY392" s="140"/>
      <c r="AZ392" s="141"/>
      <c r="BA392" s="137"/>
      <c r="BB392" s="29"/>
      <c r="BC392" s="29"/>
      <c r="BD392" s="29"/>
      <c r="BE392" s="29"/>
      <c r="BF392" s="29"/>
      <c r="BG392" s="29"/>
      <c r="BH392" s="29"/>
      <c r="BI392" s="29"/>
      <c r="BJ392" s="29"/>
      <c r="BK392" s="29"/>
      <c r="BL392" s="29"/>
      <c r="BM392" s="29"/>
      <c r="BN392" s="29"/>
      <c r="BO392" s="140"/>
      <c r="BP392" s="140"/>
      <c r="BQ392" s="141"/>
      <c r="BR392" s="137"/>
      <c r="BS392" s="29"/>
      <c r="BT392" s="29"/>
      <c r="BU392" s="29"/>
      <c r="BV392" s="29"/>
      <c r="BW392" s="29"/>
      <c r="BX392" s="29"/>
      <c r="BY392" s="29"/>
      <c r="BZ392" s="29"/>
      <c r="CA392" s="29"/>
      <c r="CB392" s="29"/>
      <c r="CC392" s="29"/>
      <c r="CD392" s="29"/>
      <c r="CE392" s="29"/>
      <c r="CF392" s="140"/>
      <c r="CG392" s="140"/>
      <c r="CH392" s="141"/>
      <c r="CI392" s="137"/>
      <c r="CJ392" s="29"/>
      <c r="CK392" s="29"/>
      <c r="CL392" s="29"/>
      <c r="CM392" s="29"/>
      <c r="CN392" s="29"/>
      <c r="CO392" s="29"/>
      <c r="CP392" s="29"/>
      <c r="CQ392" s="29"/>
      <c r="CR392" s="29"/>
      <c r="CS392" s="29"/>
      <c r="CT392" s="29"/>
      <c r="CU392" s="29"/>
      <c r="CV392" s="29"/>
      <c r="CW392" s="140"/>
      <c r="CX392" s="140"/>
      <c r="CY392" s="141"/>
      <c r="CZ392" s="137"/>
      <c r="DA392" s="29"/>
      <c r="DB392" s="29"/>
      <c r="DC392" s="29"/>
      <c r="DD392" s="29"/>
      <c r="DE392" s="29"/>
      <c r="DF392" s="29"/>
      <c r="DG392" s="29"/>
      <c r="DH392" s="29"/>
      <c r="DI392" s="29"/>
      <c r="DJ392" s="29"/>
      <c r="DK392" s="29"/>
      <c r="DL392" s="29"/>
      <c r="DM392" s="29"/>
      <c r="DN392" s="140"/>
      <c r="DO392" s="140"/>
      <c r="DP392" s="141"/>
      <c r="DQ392" s="137"/>
      <c r="DR392" s="29"/>
      <c r="DS392" s="29"/>
      <c r="DT392" s="29"/>
      <c r="DU392" s="29"/>
      <c r="DV392" s="29"/>
      <c r="DW392" s="29"/>
      <c r="DX392" s="29"/>
      <c r="DY392" s="29"/>
      <c r="DZ392" s="29"/>
      <c r="EA392" s="29"/>
      <c r="EB392" s="29"/>
      <c r="EC392" s="29"/>
      <c r="ED392" s="29"/>
      <c r="EE392" s="140"/>
      <c r="EF392" s="140"/>
      <c r="EG392" s="141"/>
      <c r="EH392" s="137"/>
      <c r="EI392" s="29"/>
      <c r="EJ392" s="29"/>
      <c r="EK392" s="29"/>
      <c r="EL392" s="29"/>
      <c r="EM392" s="29"/>
      <c r="EN392" s="29"/>
      <c r="EO392" s="29"/>
      <c r="EP392" s="29"/>
      <c r="EQ392" s="29"/>
      <c r="ER392" s="29"/>
      <c r="ES392" s="29"/>
      <c r="ET392" s="29"/>
      <c r="EU392" s="29"/>
      <c r="EV392" s="140"/>
      <c r="EW392" s="140"/>
      <c r="EX392" s="144"/>
      <c r="EY392" s="137"/>
      <c r="EZ392" s="29"/>
      <c r="FA392" s="29"/>
      <c r="FB392" s="29"/>
      <c r="FC392" s="29"/>
      <c r="FD392" s="29"/>
      <c r="FE392" s="29"/>
      <c r="FF392" s="29"/>
      <c r="FG392" s="29"/>
      <c r="FH392" s="29"/>
      <c r="FI392" s="29"/>
      <c r="FJ392" s="29"/>
      <c r="FK392" s="29"/>
      <c r="FL392" s="29"/>
      <c r="FM392" s="140"/>
      <c r="FN392" s="140"/>
      <c r="FO392" s="141"/>
    </row>
    <row r="393" spans="1:171" x14ac:dyDescent="0.3">
      <c r="A393" s="137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140"/>
      <c r="P393" s="140"/>
      <c r="Q393" s="140"/>
      <c r="R393" s="141"/>
      <c r="S393" s="137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140"/>
      <c r="AH393" s="140"/>
      <c r="AI393" s="141"/>
      <c r="AJ393" s="137"/>
      <c r="AK393" s="29"/>
      <c r="AL393" s="29"/>
      <c r="AM393" s="29"/>
      <c r="AN393" s="29"/>
      <c r="AO393" s="29"/>
      <c r="AP393" s="29"/>
      <c r="AQ393" s="29"/>
      <c r="AR393" s="29"/>
      <c r="AS393" s="29"/>
      <c r="AT393" s="29"/>
      <c r="AU393" s="29"/>
      <c r="AV393" s="29"/>
      <c r="AW393" s="29"/>
      <c r="AX393" s="140"/>
      <c r="AY393" s="140"/>
      <c r="AZ393" s="141"/>
      <c r="BA393" s="137"/>
      <c r="BB393" s="29"/>
      <c r="BC393" s="29"/>
      <c r="BD393" s="29"/>
      <c r="BE393" s="29"/>
      <c r="BF393" s="29"/>
      <c r="BG393" s="29"/>
      <c r="BH393" s="29"/>
      <c r="BI393" s="29"/>
      <c r="BJ393" s="29"/>
      <c r="BK393" s="29"/>
      <c r="BL393" s="29"/>
      <c r="BM393" s="29"/>
      <c r="BN393" s="29"/>
      <c r="BO393" s="140"/>
      <c r="BP393" s="140"/>
      <c r="BQ393" s="141"/>
      <c r="BR393" s="137"/>
      <c r="BS393" s="29"/>
      <c r="BT393" s="29"/>
      <c r="BU393" s="29"/>
      <c r="BV393" s="29"/>
      <c r="BW393" s="29"/>
      <c r="BX393" s="29"/>
      <c r="BY393" s="29"/>
      <c r="BZ393" s="29"/>
      <c r="CA393" s="29"/>
      <c r="CB393" s="29"/>
      <c r="CC393" s="29"/>
      <c r="CD393" s="29"/>
      <c r="CE393" s="29"/>
      <c r="CF393" s="140"/>
      <c r="CG393" s="140"/>
      <c r="CH393" s="141"/>
      <c r="CI393" s="137"/>
      <c r="CJ393" s="29"/>
      <c r="CK393" s="29"/>
      <c r="CL393" s="29"/>
      <c r="CM393" s="29"/>
      <c r="CN393" s="29"/>
      <c r="CO393" s="29"/>
      <c r="CP393" s="29"/>
      <c r="CQ393" s="29"/>
      <c r="CR393" s="29"/>
      <c r="CS393" s="29"/>
      <c r="CT393" s="29"/>
      <c r="CU393" s="29"/>
      <c r="CV393" s="29"/>
      <c r="CW393" s="140"/>
      <c r="CX393" s="140"/>
      <c r="CY393" s="141"/>
      <c r="CZ393" s="137"/>
      <c r="DA393" s="29"/>
      <c r="DB393" s="29"/>
      <c r="DC393" s="29"/>
      <c r="DD393" s="29"/>
      <c r="DE393" s="29"/>
      <c r="DF393" s="29"/>
      <c r="DG393" s="29"/>
      <c r="DH393" s="29"/>
      <c r="DI393" s="29"/>
      <c r="DJ393" s="29"/>
      <c r="DK393" s="29"/>
      <c r="DL393" s="29"/>
      <c r="DM393" s="29"/>
      <c r="DN393" s="140"/>
      <c r="DO393" s="140"/>
      <c r="DP393" s="141"/>
      <c r="DQ393" s="137"/>
      <c r="DR393" s="29"/>
      <c r="DS393" s="29"/>
      <c r="DT393" s="29"/>
      <c r="DU393" s="29"/>
      <c r="DV393" s="29"/>
      <c r="DW393" s="29"/>
      <c r="DX393" s="29"/>
      <c r="DY393" s="29"/>
      <c r="DZ393" s="29"/>
      <c r="EA393" s="29"/>
      <c r="EB393" s="29"/>
      <c r="EC393" s="29"/>
      <c r="ED393" s="29"/>
      <c r="EE393" s="140"/>
      <c r="EF393" s="140"/>
      <c r="EG393" s="141"/>
      <c r="EH393" s="137"/>
      <c r="EI393" s="29"/>
      <c r="EJ393" s="29"/>
      <c r="EK393" s="29"/>
      <c r="EL393" s="29"/>
      <c r="EM393" s="29"/>
      <c r="EN393" s="29"/>
      <c r="EO393" s="29"/>
      <c r="EP393" s="29"/>
      <c r="EQ393" s="29"/>
      <c r="ER393" s="29"/>
      <c r="ES393" s="29"/>
      <c r="ET393" s="29"/>
      <c r="EU393" s="29"/>
      <c r="EV393" s="140"/>
      <c r="EW393" s="140"/>
      <c r="EX393" s="144"/>
      <c r="EY393" s="137"/>
      <c r="EZ393" s="29"/>
      <c r="FA393" s="29"/>
      <c r="FB393" s="29"/>
      <c r="FC393" s="29"/>
      <c r="FD393" s="29"/>
      <c r="FE393" s="29"/>
      <c r="FF393" s="29"/>
      <c r="FG393" s="29"/>
      <c r="FH393" s="29"/>
      <c r="FI393" s="29"/>
      <c r="FJ393" s="29"/>
      <c r="FK393" s="29"/>
      <c r="FL393" s="29"/>
      <c r="FM393" s="140"/>
      <c r="FN393" s="140"/>
      <c r="FO393" s="141"/>
    </row>
    <row r="394" spans="1:171" x14ac:dyDescent="0.3">
      <c r="A394" s="137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140"/>
      <c r="P394" s="140"/>
      <c r="Q394" s="140"/>
      <c r="R394" s="141"/>
      <c r="S394" s="137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140"/>
      <c r="AH394" s="140"/>
      <c r="AI394" s="141"/>
      <c r="AJ394" s="137"/>
      <c r="AK394" s="29"/>
      <c r="AL394" s="29"/>
      <c r="AM394" s="29"/>
      <c r="AN394" s="29"/>
      <c r="AO394" s="29"/>
      <c r="AP394" s="29"/>
      <c r="AQ394" s="29"/>
      <c r="AR394" s="29"/>
      <c r="AS394" s="29"/>
      <c r="AT394" s="29"/>
      <c r="AU394" s="29"/>
      <c r="AV394" s="29"/>
      <c r="AW394" s="29"/>
      <c r="AX394" s="140"/>
      <c r="AY394" s="140"/>
      <c r="AZ394" s="141"/>
      <c r="BA394" s="137"/>
      <c r="BB394" s="29"/>
      <c r="BC394" s="29"/>
      <c r="BD394" s="29"/>
      <c r="BE394" s="29"/>
      <c r="BF394" s="29"/>
      <c r="BG394" s="29"/>
      <c r="BH394" s="29"/>
      <c r="BI394" s="29"/>
      <c r="BJ394" s="29"/>
      <c r="BK394" s="29"/>
      <c r="BL394" s="29"/>
      <c r="BM394" s="29"/>
      <c r="BN394" s="29"/>
      <c r="BO394" s="140"/>
      <c r="BP394" s="140"/>
      <c r="BQ394" s="141"/>
      <c r="BR394" s="137"/>
      <c r="BS394" s="29"/>
      <c r="BT394" s="29"/>
      <c r="BU394" s="29"/>
      <c r="BV394" s="29"/>
      <c r="BW394" s="29"/>
      <c r="BX394" s="29"/>
      <c r="BY394" s="29"/>
      <c r="BZ394" s="29"/>
      <c r="CA394" s="29"/>
      <c r="CB394" s="29"/>
      <c r="CC394" s="29"/>
      <c r="CD394" s="29"/>
      <c r="CE394" s="29"/>
      <c r="CF394" s="140"/>
      <c r="CG394" s="140"/>
      <c r="CH394" s="141"/>
      <c r="CI394" s="137"/>
      <c r="CJ394" s="29"/>
      <c r="CK394" s="29"/>
      <c r="CL394" s="29"/>
      <c r="CM394" s="29"/>
      <c r="CN394" s="29"/>
      <c r="CO394" s="29"/>
      <c r="CP394" s="29"/>
      <c r="CQ394" s="29"/>
      <c r="CR394" s="29"/>
      <c r="CS394" s="29"/>
      <c r="CT394" s="29"/>
      <c r="CU394" s="29"/>
      <c r="CV394" s="29"/>
      <c r="CW394" s="140"/>
      <c r="CX394" s="140"/>
      <c r="CY394" s="141"/>
      <c r="CZ394" s="137"/>
      <c r="DA394" s="29"/>
      <c r="DB394" s="29"/>
      <c r="DC394" s="29"/>
      <c r="DD394" s="29"/>
      <c r="DE394" s="29"/>
      <c r="DF394" s="29"/>
      <c r="DG394" s="29"/>
      <c r="DH394" s="29"/>
      <c r="DI394" s="29"/>
      <c r="DJ394" s="29"/>
      <c r="DK394" s="29"/>
      <c r="DL394" s="29"/>
      <c r="DM394" s="29"/>
      <c r="DN394" s="140"/>
      <c r="DO394" s="140"/>
      <c r="DP394" s="141"/>
      <c r="DQ394" s="137"/>
      <c r="DR394" s="29"/>
      <c r="DS394" s="29"/>
      <c r="DT394" s="29"/>
      <c r="DU394" s="29"/>
      <c r="DV394" s="29"/>
      <c r="DW394" s="29"/>
      <c r="DX394" s="29"/>
      <c r="DY394" s="29"/>
      <c r="DZ394" s="29"/>
      <c r="EA394" s="29"/>
      <c r="EB394" s="29"/>
      <c r="EC394" s="29"/>
      <c r="ED394" s="29"/>
      <c r="EE394" s="140"/>
      <c r="EF394" s="140"/>
      <c r="EG394" s="141"/>
      <c r="EH394" s="137"/>
      <c r="EI394" s="29"/>
      <c r="EJ394" s="29"/>
      <c r="EK394" s="29"/>
      <c r="EL394" s="29"/>
      <c r="EM394" s="29"/>
      <c r="EN394" s="29"/>
      <c r="EO394" s="29"/>
      <c r="EP394" s="29"/>
      <c r="EQ394" s="29"/>
      <c r="ER394" s="29"/>
      <c r="ES394" s="29"/>
      <c r="ET394" s="29"/>
      <c r="EU394" s="29"/>
      <c r="EV394" s="140"/>
      <c r="EW394" s="140"/>
      <c r="EX394" s="144"/>
      <c r="EY394" s="137"/>
      <c r="EZ394" s="29"/>
      <c r="FA394" s="29"/>
      <c r="FB394" s="29"/>
      <c r="FC394" s="29"/>
      <c r="FD394" s="29"/>
      <c r="FE394" s="29"/>
      <c r="FF394" s="29"/>
      <c r="FG394" s="29"/>
      <c r="FH394" s="29"/>
      <c r="FI394" s="29"/>
      <c r="FJ394" s="29"/>
      <c r="FK394" s="29"/>
      <c r="FL394" s="29"/>
      <c r="FM394" s="140"/>
      <c r="FN394" s="140"/>
      <c r="FO394" s="141"/>
    </row>
    <row r="395" spans="1:171" x14ac:dyDescent="0.3">
      <c r="A395" s="137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140"/>
      <c r="P395" s="140"/>
      <c r="Q395" s="140"/>
      <c r="R395" s="141"/>
      <c r="S395" s="137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140"/>
      <c r="AH395" s="140"/>
      <c r="AI395" s="141"/>
      <c r="AJ395" s="137"/>
      <c r="AK395" s="29"/>
      <c r="AL395" s="29"/>
      <c r="AM395" s="29"/>
      <c r="AN395" s="29"/>
      <c r="AO395" s="29"/>
      <c r="AP395" s="29"/>
      <c r="AQ395" s="29"/>
      <c r="AR395" s="29"/>
      <c r="AS395" s="29"/>
      <c r="AT395" s="29"/>
      <c r="AU395" s="29"/>
      <c r="AV395" s="29"/>
      <c r="AW395" s="29"/>
      <c r="AX395" s="140"/>
      <c r="AY395" s="140"/>
      <c r="AZ395" s="141"/>
      <c r="BA395" s="137"/>
      <c r="BB395" s="29"/>
      <c r="BC395" s="29"/>
      <c r="BD395" s="29"/>
      <c r="BE395" s="29"/>
      <c r="BF395" s="29"/>
      <c r="BG395" s="29"/>
      <c r="BH395" s="29"/>
      <c r="BI395" s="29"/>
      <c r="BJ395" s="29"/>
      <c r="BK395" s="29"/>
      <c r="BL395" s="29"/>
      <c r="BM395" s="29"/>
      <c r="BN395" s="29"/>
      <c r="BO395" s="140"/>
      <c r="BP395" s="140"/>
      <c r="BQ395" s="141"/>
      <c r="BR395" s="137"/>
      <c r="BS395" s="29"/>
      <c r="BT395" s="29"/>
      <c r="BU395" s="29"/>
      <c r="BV395" s="29"/>
      <c r="BW395" s="29"/>
      <c r="BX395" s="29"/>
      <c r="BY395" s="29"/>
      <c r="BZ395" s="29"/>
      <c r="CA395" s="29"/>
      <c r="CB395" s="29"/>
      <c r="CC395" s="29"/>
      <c r="CD395" s="29"/>
      <c r="CE395" s="29"/>
      <c r="CF395" s="140"/>
      <c r="CG395" s="140"/>
      <c r="CH395" s="141"/>
      <c r="CI395" s="137"/>
      <c r="CJ395" s="29"/>
      <c r="CK395" s="29"/>
      <c r="CL395" s="29"/>
      <c r="CM395" s="29"/>
      <c r="CN395" s="29"/>
      <c r="CO395" s="29"/>
      <c r="CP395" s="29"/>
      <c r="CQ395" s="29"/>
      <c r="CR395" s="29"/>
      <c r="CS395" s="29"/>
      <c r="CT395" s="29"/>
      <c r="CU395" s="29"/>
      <c r="CV395" s="29"/>
      <c r="CW395" s="140"/>
      <c r="CX395" s="140"/>
      <c r="CY395" s="141"/>
      <c r="CZ395" s="137"/>
      <c r="DA395" s="29"/>
      <c r="DB395" s="29"/>
      <c r="DC395" s="29"/>
      <c r="DD395" s="29"/>
      <c r="DE395" s="29"/>
      <c r="DF395" s="29"/>
      <c r="DG395" s="29"/>
      <c r="DH395" s="29"/>
      <c r="DI395" s="29"/>
      <c r="DJ395" s="29"/>
      <c r="DK395" s="29"/>
      <c r="DL395" s="29"/>
      <c r="DM395" s="29"/>
      <c r="DN395" s="140"/>
      <c r="DO395" s="140"/>
      <c r="DP395" s="141"/>
      <c r="DQ395" s="137"/>
      <c r="DR395" s="29"/>
      <c r="DS395" s="29"/>
      <c r="DT395" s="29"/>
      <c r="DU395" s="29"/>
      <c r="DV395" s="29"/>
      <c r="DW395" s="29"/>
      <c r="DX395" s="29"/>
      <c r="DY395" s="29"/>
      <c r="DZ395" s="29"/>
      <c r="EA395" s="29"/>
      <c r="EB395" s="29"/>
      <c r="EC395" s="29"/>
      <c r="ED395" s="29"/>
      <c r="EE395" s="140"/>
      <c r="EF395" s="140"/>
      <c r="EG395" s="141"/>
      <c r="EH395" s="137"/>
      <c r="EI395" s="29"/>
      <c r="EJ395" s="29"/>
      <c r="EK395" s="29"/>
      <c r="EL395" s="29"/>
      <c r="EM395" s="29"/>
      <c r="EN395" s="29"/>
      <c r="EO395" s="29"/>
      <c r="EP395" s="29"/>
      <c r="EQ395" s="29"/>
      <c r="ER395" s="29"/>
      <c r="ES395" s="29"/>
      <c r="ET395" s="29"/>
      <c r="EU395" s="29"/>
      <c r="EV395" s="140"/>
      <c r="EW395" s="140"/>
      <c r="EX395" s="144"/>
      <c r="EY395" s="137"/>
      <c r="EZ395" s="29"/>
      <c r="FA395" s="29"/>
      <c r="FB395" s="29"/>
      <c r="FC395" s="29"/>
      <c r="FD395" s="29"/>
      <c r="FE395" s="29"/>
      <c r="FF395" s="29"/>
      <c r="FG395" s="29"/>
      <c r="FH395" s="29"/>
      <c r="FI395" s="29"/>
      <c r="FJ395" s="29"/>
      <c r="FK395" s="29"/>
      <c r="FL395" s="29"/>
      <c r="FM395" s="140"/>
      <c r="FN395" s="140"/>
      <c r="FO395" s="141"/>
    </row>
    <row r="396" spans="1:171" x14ac:dyDescent="0.3">
      <c r="A396" s="137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140"/>
      <c r="P396" s="140"/>
      <c r="Q396" s="140"/>
      <c r="R396" s="141"/>
      <c r="S396" s="137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140"/>
      <c r="AH396" s="140"/>
      <c r="AI396" s="141"/>
      <c r="AJ396" s="137"/>
      <c r="AK396" s="29"/>
      <c r="AL396" s="29"/>
      <c r="AM396" s="29"/>
      <c r="AN396" s="29"/>
      <c r="AO396" s="29"/>
      <c r="AP396" s="29"/>
      <c r="AQ396" s="29"/>
      <c r="AR396" s="29"/>
      <c r="AS396" s="29"/>
      <c r="AT396" s="29"/>
      <c r="AU396" s="29"/>
      <c r="AV396" s="29"/>
      <c r="AW396" s="29"/>
      <c r="AX396" s="140"/>
      <c r="AY396" s="140"/>
      <c r="AZ396" s="141"/>
      <c r="BA396" s="137"/>
      <c r="BB396" s="29"/>
      <c r="BC396" s="29"/>
      <c r="BD396" s="29"/>
      <c r="BE396" s="29"/>
      <c r="BF396" s="29"/>
      <c r="BG396" s="29"/>
      <c r="BH396" s="29"/>
      <c r="BI396" s="29"/>
      <c r="BJ396" s="29"/>
      <c r="BK396" s="29"/>
      <c r="BL396" s="29"/>
      <c r="BM396" s="29"/>
      <c r="BN396" s="29"/>
      <c r="BO396" s="140"/>
      <c r="BP396" s="140"/>
      <c r="BQ396" s="141"/>
      <c r="BR396" s="137"/>
      <c r="BS396" s="29"/>
      <c r="BT396" s="29"/>
      <c r="BU396" s="29"/>
      <c r="BV396" s="29"/>
      <c r="BW396" s="29"/>
      <c r="BX396" s="29"/>
      <c r="BY396" s="29"/>
      <c r="BZ396" s="29"/>
      <c r="CA396" s="29"/>
      <c r="CB396" s="29"/>
      <c r="CC396" s="29"/>
      <c r="CD396" s="29"/>
      <c r="CE396" s="29"/>
      <c r="CF396" s="140"/>
      <c r="CG396" s="140"/>
      <c r="CH396" s="141"/>
      <c r="CI396" s="137"/>
      <c r="CJ396" s="29"/>
      <c r="CK396" s="29"/>
      <c r="CL396" s="29"/>
      <c r="CM396" s="29"/>
      <c r="CN396" s="29"/>
      <c r="CO396" s="29"/>
      <c r="CP396" s="29"/>
      <c r="CQ396" s="29"/>
      <c r="CR396" s="29"/>
      <c r="CS396" s="29"/>
      <c r="CT396" s="29"/>
      <c r="CU396" s="29"/>
      <c r="CV396" s="29"/>
      <c r="CW396" s="140"/>
      <c r="CX396" s="140"/>
      <c r="CY396" s="141"/>
      <c r="CZ396" s="137"/>
      <c r="DA396" s="29"/>
      <c r="DB396" s="29"/>
      <c r="DC396" s="29"/>
      <c r="DD396" s="29"/>
      <c r="DE396" s="29"/>
      <c r="DF396" s="29"/>
      <c r="DG396" s="29"/>
      <c r="DH396" s="29"/>
      <c r="DI396" s="29"/>
      <c r="DJ396" s="29"/>
      <c r="DK396" s="29"/>
      <c r="DL396" s="29"/>
      <c r="DM396" s="29"/>
      <c r="DN396" s="140"/>
      <c r="DO396" s="140"/>
      <c r="DP396" s="141"/>
      <c r="DQ396" s="137"/>
      <c r="DR396" s="29"/>
      <c r="DS396" s="29"/>
      <c r="DT396" s="29"/>
      <c r="DU396" s="29"/>
      <c r="DV396" s="29"/>
      <c r="DW396" s="29"/>
      <c r="DX396" s="29"/>
      <c r="DY396" s="29"/>
      <c r="DZ396" s="29"/>
      <c r="EA396" s="29"/>
      <c r="EB396" s="29"/>
      <c r="EC396" s="29"/>
      <c r="ED396" s="29"/>
      <c r="EE396" s="140"/>
      <c r="EF396" s="140"/>
      <c r="EG396" s="141"/>
      <c r="EH396" s="137"/>
      <c r="EI396" s="29"/>
      <c r="EJ396" s="29"/>
      <c r="EK396" s="29"/>
      <c r="EL396" s="29"/>
      <c r="EM396" s="29"/>
      <c r="EN396" s="29"/>
      <c r="EO396" s="29"/>
      <c r="EP396" s="29"/>
      <c r="EQ396" s="29"/>
      <c r="ER396" s="29"/>
      <c r="ES396" s="29"/>
      <c r="ET396" s="29"/>
      <c r="EU396" s="29"/>
      <c r="EV396" s="140"/>
      <c r="EW396" s="140"/>
      <c r="EX396" s="144"/>
      <c r="EY396" s="137"/>
      <c r="EZ396" s="29"/>
      <c r="FA396" s="29"/>
      <c r="FB396" s="29"/>
      <c r="FC396" s="29"/>
      <c r="FD396" s="29"/>
      <c r="FE396" s="29"/>
      <c r="FF396" s="29"/>
      <c r="FG396" s="29"/>
      <c r="FH396" s="29"/>
      <c r="FI396" s="29"/>
      <c r="FJ396" s="29"/>
      <c r="FK396" s="29"/>
      <c r="FL396" s="29"/>
      <c r="FM396" s="140"/>
      <c r="FN396" s="140"/>
      <c r="FO396" s="141"/>
    </row>
    <row r="397" spans="1:171" x14ac:dyDescent="0.3">
      <c r="A397" s="137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140"/>
      <c r="P397" s="140"/>
      <c r="Q397" s="140"/>
      <c r="R397" s="141"/>
      <c r="S397" s="137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140"/>
      <c r="AH397" s="140"/>
      <c r="AI397" s="141"/>
      <c r="AJ397" s="137"/>
      <c r="AK397" s="29"/>
      <c r="AL397" s="29"/>
      <c r="AM397" s="29"/>
      <c r="AN397" s="29"/>
      <c r="AO397" s="29"/>
      <c r="AP397" s="29"/>
      <c r="AQ397" s="29"/>
      <c r="AR397" s="29"/>
      <c r="AS397" s="29"/>
      <c r="AT397" s="29"/>
      <c r="AU397" s="29"/>
      <c r="AV397" s="29"/>
      <c r="AW397" s="29"/>
      <c r="AX397" s="140"/>
      <c r="AY397" s="140"/>
      <c r="AZ397" s="141"/>
      <c r="BA397" s="137"/>
      <c r="BB397" s="29"/>
      <c r="BC397" s="29"/>
      <c r="BD397" s="29"/>
      <c r="BE397" s="29"/>
      <c r="BF397" s="29"/>
      <c r="BG397" s="29"/>
      <c r="BH397" s="29"/>
      <c r="BI397" s="29"/>
      <c r="BJ397" s="29"/>
      <c r="BK397" s="29"/>
      <c r="BL397" s="29"/>
      <c r="BM397" s="29"/>
      <c r="BN397" s="29"/>
      <c r="BO397" s="140"/>
      <c r="BP397" s="140"/>
      <c r="BQ397" s="141"/>
      <c r="BR397" s="137"/>
      <c r="BS397" s="29"/>
      <c r="BT397" s="29"/>
      <c r="BU397" s="29"/>
      <c r="BV397" s="29"/>
      <c r="BW397" s="29"/>
      <c r="BX397" s="29"/>
      <c r="BY397" s="29"/>
      <c r="BZ397" s="29"/>
      <c r="CA397" s="29"/>
      <c r="CB397" s="29"/>
      <c r="CC397" s="29"/>
      <c r="CD397" s="29"/>
      <c r="CE397" s="29"/>
      <c r="CF397" s="140"/>
      <c r="CG397" s="140"/>
      <c r="CH397" s="141"/>
      <c r="CI397" s="137"/>
      <c r="CJ397" s="29"/>
      <c r="CK397" s="29"/>
      <c r="CL397" s="29"/>
      <c r="CM397" s="29"/>
      <c r="CN397" s="29"/>
      <c r="CO397" s="29"/>
      <c r="CP397" s="29"/>
      <c r="CQ397" s="29"/>
      <c r="CR397" s="29"/>
      <c r="CS397" s="29"/>
      <c r="CT397" s="29"/>
      <c r="CU397" s="29"/>
      <c r="CV397" s="29"/>
      <c r="CW397" s="140"/>
      <c r="CX397" s="140"/>
      <c r="CY397" s="141"/>
      <c r="CZ397" s="137"/>
      <c r="DA397" s="29"/>
      <c r="DB397" s="29"/>
      <c r="DC397" s="29"/>
      <c r="DD397" s="29"/>
      <c r="DE397" s="29"/>
      <c r="DF397" s="29"/>
      <c r="DG397" s="29"/>
      <c r="DH397" s="29"/>
      <c r="DI397" s="29"/>
      <c r="DJ397" s="29"/>
      <c r="DK397" s="29"/>
      <c r="DL397" s="29"/>
      <c r="DM397" s="29"/>
      <c r="DN397" s="140"/>
      <c r="DO397" s="140"/>
      <c r="DP397" s="141"/>
      <c r="DQ397" s="137"/>
      <c r="DR397" s="29"/>
      <c r="DS397" s="29"/>
      <c r="DT397" s="29"/>
      <c r="DU397" s="29"/>
      <c r="DV397" s="29"/>
      <c r="DW397" s="29"/>
      <c r="DX397" s="29"/>
      <c r="DY397" s="29"/>
      <c r="DZ397" s="29"/>
      <c r="EA397" s="29"/>
      <c r="EB397" s="29"/>
      <c r="EC397" s="29"/>
      <c r="ED397" s="29"/>
      <c r="EE397" s="140"/>
      <c r="EF397" s="140"/>
      <c r="EG397" s="141"/>
      <c r="EH397" s="137"/>
      <c r="EI397" s="29"/>
      <c r="EJ397" s="29"/>
      <c r="EK397" s="29"/>
      <c r="EL397" s="29"/>
      <c r="EM397" s="29"/>
      <c r="EN397" s="29"/>
      <c r="EO397" s="29"/>
      <c r="EP397" s="29"/>
      <c r="EQ397" s="29"/>
      <c r="ER397" s="29"/>
      <c r="ES397" s="29"/>
      <c r="ET397" s="29"/>
      <c r="EU397" s="29"/>
      <c r="EV397" s="140"/>
      <c r="EW397" s="140"/>
      <c r="EX397" s="144"/>
      <c r="EY397" s="137"/>
      <c r="EZ397" s="29"/>
      <c r="FA397" s="29"/>
      <c r="FB397" s="29"/>
      <c r="FC397" s="29"/>
      <c r="FD397" s="29"/>
      <c r="FE397" s="29"/>
      <c r="FF397" s="29"/>
      <c r="FG397" s="29"/>
      <c r="FH397" s="29"/>
      <c r="FI397" s="29"/>
      <c r="FJ397" s="29"/>
      <c r="FK397" s="29"/>
      <c r="FL397" s="29"/>
      <c r="FM397" s="140"/>
      <c r="FN397" s="140"/>
      <c r="FO397" s="141"/>
    </row>
    <row r="398" spans="1:171" x14ac:dyDescent="0.3">
      <c r="A398" s="137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140"/>
      <c r="P398" s="140"/>
      <c r="Q398" s="140"/>
      <c r="R398" s="141"/>
      <c r="S398" s="137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140"/>
      <c r="AH398" s="140"/>
      <c r="AI398" s="141"/>
      <c r="AJ398" s="137"/>
      <c r="AK398" s="29"/>
      <c r="AL398" s="29"/>
      <c r="AM398" s="29"/>
      <c r="AN398" s="29"/>
      <c r="AO398" s="29"/>
      <c r="AP398" s="29"/>
      <c r="AQ398" s="29"/>
      <c r="AR398" s="29"/>
      <c r="AS398" s="29"/>
      <c r="AT398" s="29"/>
      <c r="AU398" s="29"/>
      <c r="AV398" s="29"/>
      <c r="AW398" s="29"/>
      <c r="AX398" s="140"/>
      <c r="AY398" s="140"/>
      <c r="AZ398" s="141"/>
      <c r="BA398" s="137"/>
      <c r="BB398" s="29"/>
      <c r="BC398" s="29"/>
      <c r="BD398" s="29"/>
      <c r="BE398" s="29"/>
      <c r="BF398" s="29"/>
      <c r="BG398" s="29"/>
      <c r="BH398" s="29"/>
      <c r="BI398" s="29"/>
      <c r="BJ398" s="29"/>
      <c r="BK398" s="29"/>
      <c r="BL398" s="29"/>
      <c r="BM398" s="29"/>
      <c r="BN398" s="29"/>
      <c r="BO398" s="140"/>
      <c r="BP398" s="140"/>
      <c r="BQ398" s="141"/>
      <c r="BR398" s="137"/>
      <c r="BS398" s="29"/>
      <c r="BT398" s="29"/>
      <c r="BU398" s="29"/>
      <c r="BV398" s="29"/>
      <c r="BW398" s="29"/>
      <c r="BX398" s="29"/>
      <c r="BY398" s="29"/>
      <c r="BZ398" s="29"/>
      <c r="CA398" s="29"/>
      <c r="CB398" s="29"/>
      <c r="CC398" s="29"/>
      <c r="CD398" s="29"/>
      <c r="CE398" s="29"/>
      <c r="CF398" s="140"/>
      <c r="CG398" s="140"/>
      <c r="CH398" s="141"/>
      <c r="CI398" s="137"/>
      <c r="CJ398" s="29"/>
      <c r="CK398" s="29"/>
      <c r="CL398" s="29"/>
      <c r="CM398" s="29"/>
      <c r="CN398" s="29"/>
      <c r="CO398" s="29"/>
      <c r="CP398" s="29"/>
      <c r="CQ398" s="29"/>
      <c r="CR398" s="29"/>
      <c r="CS398" s="29"/>
      <c r="CT398" s="29"/>
      <c r="CU398" s="29"/>
      <c r="CV398" s="29"/>
      <c r="CW398" s="140"/>
      <c r="CX398" s="140"/>
      <c r="CY398" s="141"/>
      <c r="CZ398" s="137"/>
      <c r="DA398" s="29"/>
      <c r="DB398" s="29"/>
      <c r="DC398" s="29"/>
      <c r="DD398" s="29"/>
      <c r="DE398" s="29"/>
      <c r="DF398" s="29"/>
      <c r="DG398" s="29"/>
      <c r="DH398" s="29"/>
      <c r="DI398" s="29"/>
      <c r="DJ398" s="29"/>
      <c r="DK398" s="29"/>
      <c r="DL398" s="29"/>
      <c r="DM398" s="29"/>
      <c r="DN398" s="140"/>
      <c r="DO398" s="140"/>
      <c r="DP398" s="141"/>
      <c r="DQ398" s="137"/>
      <c r="DR398" s="29"/>
      <c r="DS398" s="29"/>
      <c r="DT398" s="29"/>
      <c r="DU398" s="29"/>
      <c r="DV398" s="29"/>
      <c r="DW398" s="29"/>
      <c r="DX398" s="29"/>
      <c r="DY398" s="29"/>
      <c r="DZ398" s="29"/>
      <c r="EA398" s="29"/>
      <c r="EB398" s="29"/>
      <c r="EC398" s="29"/>
      <c r="ED398" s="29"/>
      <c r="EE398" s="140"/>
      <c r="EF398" s="140"/>
      <c r="EG398" s="141"/>
      <c r="EH398" s="137"/>
      <c r="EI398" s="29"/>
      <c r="EJ398" s="29"/>
      <c r="EK398" s="29"/>
      <c r="EL398" s="29"/>
      <c r="EM398" s="29"/>
      <c r="EN398" s="29"/>
      <c r="EO398" s="29"/>
      <c r="EP398" s="29"/>
      <c r="EQ398" s="29"/>
      <c r="ER398" s="29"/>
      <c r="ES398" s="29"/>
      <c r="ET398" s="29"/>
      <c r="EU398" s="29"/>
      <c r="EV398" s="140"/>
      <c r="EW398" s="140"/>
      <c r="EX398" s="144"/>
      <c r="EY398" s="137"/>
      <c r="EZ398" s="29"/>
      <c r="FA398" s="29"/>
      <c r="FB398" s="29"/>
      <c r="FC398" s="29"/>
      <c r="FD398" s="29"/>
      <c r="FE398" s="29"/>
      <c r="FF398" s="29"/>
      <c r="FG398" s="29"/>
      <c r="FH398" s="29"/>
      <c r="FI398" s="29"/>
      <c r="FJ398" s="29"/>
      <c r="FK398" s="29"/>
      <c r="FL398" s="29"/>
      <c r="FM398" s="140"/>
      <c r="FN398" s="140"/>
      <c r="FO398" s="141"/>
    </row>
    <row r="399" spans="1:171" x14ac:dyDescent="0.3">
      <c r="A399" s="137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140"/>
      <c r="P399" s="140"/>
      <c r="Q399" s="140"/>
      <c r="R399" s="141"/>
      <c r="S399" s="137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140"/>
      <c r="AH399" s="140"/>
      <c r="AI399" s="141"/>
      <c r="AJ399" s="137"/>
      <c r="AK399" s="29"/>
      <c r="AL399" s="29"/>
      <c r="AM399" s="29"/>
      <c r="AN399" s="29"/>
      <c r="AO399" s="29"/>
      <c r="AP399" s="29"/>
      <c r="AQ399" s="29"/>
      <c r="AR399" s="29"/>
      <c r="AS399" s="29"/>
      <c r="AT399" s="29"/>
      <c r="AU399" s="29"/>
      <c r="AV399" s="29"/>
      <c r="AW399" s="29"/>
      <c r="AX399" s="140"/>
      <c r="AY399" s="140"/>
      <c r="AZ399" s="141"/>
      <c r="BA399" s="137"/>
      <c r="BB399" s="29"/>
      <c r="BC399" s="29"/>
      <c r="BD399" s="29"/>
      <c r="BE399" s="29"/>
      <c r="BF399" s="29"/>
      <c r="BG399" s="29"/>
      <c r="BH399" s="29"/>
      <c r="BI399" s="29"/>
      <c r="BJ399" s="29"/>
      <c r="BK399" s="29"/>
      <c r="BL399" s="29"/>
      <c r="BM399" s="29"/>
      <c r="BN399" s="29"/>
      <c r="BO399" s="140"/>
      <c r="BP399" s="140"/>
      <c r="BQ399" s="141"/>
      <c r="BR399" s="137"/>
      <c r="BS399" s="29"/>
      <c r="BT399" s="29"/>
      <c r="BU399" s="29"/>
      <c r="BV399" s="29"/>
      <c r="BW399" s="29"/>
      <c r="BX399" s="29"/>
      <c r="BY399" s="29"/>
      <c r="BZ399" s="29"/>
      <c r="CA399" s="29"/>
      <c r="CB399" s="29"/>
      <c r="CC399" s="29"/>
      <c r="CD399" s="29"/>
      <c r="CE399" s="29"/>
      <c r="CF399" s="140"/>
      <c r="CG399" s="140"/>
      <c r="CH399" s="141"/>
      <c r="CI399" s="137"/>
      <c r="CJ399" s="29"/>
      <c r="CK399" s="29"/>
      <c r="CL399" s="29"/>
      <c r="CM399" s="29"/>
      <c r="CN399" s="29"/>
      <c r="CO399" s="29"/>
      <c r="CP399" s="29"/>
      <c r="CQ399" s="29"/>
      <c r="CR399" s="29"/>
      <c r="CS399" s="29"/>
      <c r="CT399" s="29"/>
      <c r="CU399" s="29"/>
      <c r="CV399" s="29"/>
      <c r="CW399" s="140"/>
      <c r="CX399" s="140"/>
      <c r="CY399" s="141"/>
      <c r="CZ399" s="137"/>
      <c r="DA399" s="29"/>
      <c r="DB399" s="29"/>
      <c r="DC399" s="29"/>
      <c r="DD399" s="29"/>
      <c r="DE399" s="29"/>
      <c r="DF399" s="29"/>
      <c r="DG399" s="29"/>
      <c r="DH399" s="29"/>
      <c r="DI399" s="29"/>
      <c r="DJ399" s="29"/>
      <c r="DK399" s="29"/>
      <c r="DL399" s="29"/>
      <c r="DM399" s="29"/>
      <c r="DN399" s="140"/>
      <c r="DO399" s="140"/>
      <c r="DP399" s="141"/>
      <c r="DQ399" s="137"/>
      <c r="DR399" s="29"/>
      <c r="DS399" s="29"/>
      <c r="DT399" s="29"/>
      <c r="DU399" s="29"/>
      <c r="DV399" s="29"/>
      <c r="DW399" s="29"/>
      <c r="DX399" s="29"/>
      <c r="DY399" s="29"/>
      <c r="DZ399" s="29"/>
      <c r="EA399" s="29"/>
      <c r="EB399" s="29"/>
      <c r="EC399" s="29"/>
      <c r="ED399" s="29"/>
      <c r="EE399" s="140"/>
      <c r="EF399" s="140"/>
      <c r="EG399" s="141"/>
      <c r="EH399" s="137"/>
      <c r="EI399" s="29"/>
      <c r="EJ399" s="29"/>
      <c r="EK399" s="29"/>
      <c r="EL399" s="29"/>
      <c r="EM399" s="29"/>
      <c r="EN399" s="29"/>
      <c r="EO399" s="29"/>
      <c r="EP399" s="29"/>
      <c r="EQ399" s="29"/>
      <c r="ER399" s="29"/>
      <c r="ES399" s="29"/>
      <c r="ET399" s="29"/>
      <c r="EU399" s="29"/>
      <c r="EV399" s="140"/>
      <c r="EW399" s="140"/>
      <c r="EX399" s="144"/>
      <c r="EY399" s="137"/>
      <c r="EZ399" s="29"/>
      <c r="FA399" s="29"/>
      <c r="FB399" s="29"/>
      <c r="FC399" s="29"/>
      <c r="FD399" s="29"/>
      <c r="FE399" s="29"/>
      <c r="FF399" s="29"/>
      <c r="FG399" s="29"/>
      <c r="FH399" s="29"/>
      <c r="FI399" s="29"/>
      <c r="FJ399" s="29"/>
      <c r="FK399" s="29"/>
      <c r="FL399" s="29"/>
      <c r="FM399" s="140"/>
      <c r="FN399" s="140"/>
      <c r="FO399" s="141"/>
    </row>
    <row r="400" spans="1:171" x14ac:dyDescent="0.3">
      <c r="A400" s="137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140"/>
      <c r="P400" s="140"/>
      <c r="Q400" s="140"/>
      <c r="R400" s="141"/>
      <c r="S400" s="137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  <c r="AF400" s="29"/>
      <c r="AG400" s="140"/>
      <c r="AH400" s="140"/>
      <c r="AI400" s="141"/>
      <c r="AJ400" s="137"/>
      <c r="AK400" s="29"/>
      <c r="AL400" s="29"/>
      <c r="AM400" s="29"/>
      <c r="AN400" s="29"/>
      <c r="AO400" s="29"/>
      <c r="AP400" s="29"/>
      <c r="AQ400" s="29"/>
      <c r="AR400" s="29"/>
      <c r="AS400" s="29"/>
      <c r="AT400" s="29"/>
      <c r="AU400" s="29"/>
      <c r="AV400" s="29"/>
      <c r="AW400" s="29"/>
      <c r="AX400" s="140"/>
      <c r="AY400" s="140"/>
      <c r="AZ400" s="141"/>
      <c r="BA400" s="137"/>
      <c r="BB400" s="29"/>
      <c r="BC400" s="29"/>
      <c r="BD400" s="29"/>
      <c r="BE400" s="29"/>
      <c r="BF400" s="29"/>
      <c r="BG400" s="29"/>
      <c r="BH400" s="29"/>
      <c r="BI400" s="29"/>
      <c r="BJ400" s="29"/>
      <c r="BK400" s="29"/>
      <c r="BL400" s="29"/>
      <c r="BM400" s="29"/>
      <c r="BN400" s="29"/>
      <c r="BO400" s="140"/>
      <c r="BP400" s="140"/>
      <c r="BQ400" s="141"/>
      <c r="BR400" s="137"/>
      <c r="BS400" s="29"/>
      <c r="BT400" s="29"/>
      <c r="BU400" s="29"/>
      <c r="BV400" s="29"/>
      <c r="BW400" s="29"/>
      <c r="BX400" s="29"/>
      <c r="BY400" s="29"/>
      <c r="BZ400" s="29"/>
      <c r="CA400" s="29"/>
      <c r="CB400" s="29"/>
      <c r="CC400" s="29"/>
      <c r="CD400" s="29"/>
      <c r="CE400" s="29"/>
      <c r="CF400" s="140"/>
      <c r="CG400" s="140"/>
      <c r="CH400" s="141"/>
      <c r="CI400" s="137"/>
      <c r="CJ400" s="29"/>
      <c r="CK400" s="29"/>
      <c r="CL400" s="29"/>
      <c r="CM400" s="29"/>
      <c r="CN400" s="29"/>
      <c r="CO400" s="29"/>
      <c r="CP400" s="29"/>
      <c r="CQ400" s="29"/>
      <c r="CR400" s="29"/>
      <c r="CS400" s="29"/>
      <c r="CT400" s="29"/>
      <c r="CU400" s="29"/>
      <c r="CV400" s="29"/>
      <c r="CW400" s="140"/>
      <c r="CX400" s="140"/>
      <c r="CY400" s="141"/>
      <c r="CZ400" s="137"/>
      <c r="DA400" s="29"/>
      <c r="DB400" s="29"/>
      <c r="DC400" s="29"/>
      <c r="DD400" s="29"/>
      <c r="DE400" s="29"/>
      <c r="DF400" s="29"/>
      <c r="DG400" s="29"/>
      <c r="DH400" s="29"/>
      <c r="DI400" s="29"/>
      <c r="DJ400" s="29"/>
      <c r="DK400" s="29"/>
      <c r="DL400" s="29"/>
      <c r="DM400" s="29"/>
      <c r="DN400" s="140"/>
      <c r="DO400" s="140"/>
      <c r="DP400" s="141"/>
      <c r="DQ400" s="137"/>
      <c r="DR400" s="29"/>
      <c r="DS400" s="29"/>
      <c r="DT400" s="29"/>
      <c r="DU400" s="29"/>
      <c r="DV400" s="29"/>
      <c r="DW400" s="29"/>
      <c r="DX400" s="29"/>
      <c r="DY400" s="29"/>
      <c r="DZ400" s="29"/>
      <c r="EA400" s="29"/>
      <c r="EB400" s="29"/>
      <c r="EC400" s="29"/>
      <c r="ED400" s="29"/>
      <c r="EE400" s="140"/>
      <c r="EF400" s="140"/>
      <c r="EG400" s="141"/>
      <c r="EH400" s="137"/>
      <c r="EI400" s="29"/>
      <c r="EJ400" s="29"/>
      <c r="EK400" s="29"/>
      <c r="EL400" s="29"/>
      <c r="EM400" s="29"/>
      <c r="EN400" s="29"/>
      <c r="EO400" s="29"/>
      <c r="EP400" s="29"/>
      <c r="EQ400" s="29"/>
      <c r="ER400" s="29"/>
      <c r="ES400" s="29"/>
      <c r="ET400" s="29"/>
      <c r="EU400" s="29"/>
      <c r="EV400" s="140"/>
      <c r="EW400" s="140"/>
      <c r="EX400" s="144"/>
      <c r="EY400" s="137"/>
      <c r="EZ400" s="29"/>
      <c r="FA400" s="29"/>
      <c r="FB400" s="29"/>
      <c r="FC400" s="29"/>
      <c r="FD400" s="29"/>
      <c r="FE400" s="29"/>
      <c r="FF400" s="29"/>
      <c r="FG400" s="29"/>
      <c r="FH400" s="29"/>
      <c r="FI400" s="29"/>
      <c r="FJ400" s="29"/>
      <c r="FK400" s="29"/>
      <c r="FL400" s="29"/>
      <c r="FM400" s="140"/>
      <c r="FN400" s="140"/>
      <c r="FO400" s="141"/>
    </row>
    <row r="401" spans="1:171" x14ac:dyDescent="0.3">
      <c r="A401" s="137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140"/>
      <c r="P401" s="140"/>
      <c r="Q401" s="140"/>
      <c r="R401" s="141"/>
      <c r="S401" s="137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140"/>
      <c r="AH401" s="140"/>
      <c r="AI401" s="141"/>
      <c r="AJ401" s="137"/>
      <c r="AK401" s="29"/>
      <c r="AL401" s="29"/>
      <c r="AM401" s="29"/>
      <c r="AN401" s="29"/>
      <c r="AO401" s="29"/>
      <c r="AP401" s="29"/>
      <c r="AQ401" s="29"/>
      <c r="AR401" s="29"/>
      <c r="AS401" s="29"/>
      <c r="AT401" s="29"/>
      <c r="AU401" s="29"/>
      <c r="AV401" s="29"/>
      <c r="AW401" s="29"/>
      <c r="AX401" s="140"/>
      <c r="AY401" s="140"/>
      <c r="AZ401" s="141"/>
      <c r="BA401" s="137"/>
      <c r="BB401" s="29"/>
      <c r="BC401" s="29"/>
      <c r="BD401" s="29"/>
      <c r="BE401" s="29"/>
      <c r="BF401" s="29"/>
      <c r="BG401" s="29"/>
      <c r="BH401" s="29"/>
      <c r="BI401" s="29"/>
      <c r="BJ401" s="29"/>
      <c r="BK401" s="29"/>
      <c r="BL401" s="29"/>
      <c r="BM401" s="29"/>
      <c r="BN401" s="29"/>
      <c r="BO401" s="140"/>
      <c r="BP401" s="140"/>
      <c r="BQ401" s="141"/>
      <c r="BR401" s="137"/>
      <c r="BS401" s="29"/>
      <c r="BT401" s="29"/>
      <c r="BU401" s="29"/>
      <c r="BV401" s="29"/>
      <c r="BW401" s="29"/>
      <c r="BX401" s="29"/>
      <c r="BY401" s="29"/>
      <c r="BZ401" s="29"/>
      <c r="CA401" s="29"/>
      <c r="CB401" s="29"/>
      <c r="CC401" s="29"/>
      <c r="CD401" s="29"/>
      <c r="CE401" s="29"/>
      <c r="CF401" s="140"/>
      <c r="CG401" s="140"/>
      <c r="CH401" s="141"/>
      <c r="CI401" s="137"/>
      <c r="CJ401" s="29"/>
      <c r="CK401" s="29"/>
      <c r="CL401" s="29"/>
      <c r="CM401" s="29"/>
      <c r="CN401" s="29"/>
      <c r="CO401" s="29"/>
      <c r="CP401" s="29"/>
      <c r="CQ401" s="29"/>
      <c r="CR401" s="29"/>
      <c r="CS401" s="29"/>
      <c r="CT401" s="29"/>
      <c r="CU401" s="29"/>
      <c r="CV401" s="29"/>
      <c r="CW401" s="140"/>
      <c r="CX401" s="140"/>
      <c r="CY401" s="141"/>
      <c r="CZ401" s="137"/>
      <c r="DA401" s="29"/>
      <c r="DB401" s="29"/>
      <c r="DC401" s="29"/>
      <c r="DD401" s="29"/>
      <c r="DE401" s="29"/>
      <c r="DF401" s="29"/>
      <c r="DG401" s="29"/>
      <c r="DH401" s="29"/>
      <c r="DI401" s="29"/>
      <c r="DJ401" s="29"/>
      <c r="DK401" s="29"/>
      <c r="DL401" s="29"/>
      <c r="DM401" s="29"/>
      <c r="DN401" s="140"/>
      <c r="DO401" s="140"/>
      <c r="DP401" s="141"/>
      <c r="DQ401" s="137"/>
      <c r="DR401" s="29"/>
      <c r="DS401" s="29"/>
      <c r="DT401" s="29"/>
      <c r="DU401" s="29"/>
      <c r="DV401" s="29"/>
      <c r="DW401" s="29"/>
      <c r="DX401" s="29"/>
      <c r="DY401" s="29"/>
      <c r="DZ401" s="29"/>
      <c r="EA401" s="29"/>
      <c r="EB401" s="29"/>
      <c r="EC401" s="29"/>
      <c r="ED401" s="29"/>
      <c r="EE401" s="140"/>
      <c r="EF401" s="140"/>
      <c r="EG401" s="141"/>
      <c r="EH401" s="137"/>
      <c r="EI401" s="29"/>
      <c r="EJ401" s="29"/>
      <c r="EK401" s="29"/>
      <c r="EL401" s="29"/>
      <c r="EM401" s="29"/>
      <c r="EN401" s="29"/>
      <c r="EO401" s="29"/>
      <c r="EP401" s="29"/>
      <c r="EQ401" s="29"/>
      <c r="ER401" s="29"/>
      <c r="ES401" s="29"/>
      <c r="ET401" s="29"/>
      <c r="EU401" s="29"/>
      <c r="EV401" s="140"/>
      <c r="EW401" s="140"/>
      <c r="EX401" s="144"/>
      <c r="EY401" s="137"/>
      <c r="EZ401" s="29"/>
      <c r="FA401" s="29"/>
      <c r="FB401" s="29"/>
      <c r="FC401" s="29"/>
      <c r="FD401" s="29"/>
      <c r="FE401" s="29"/>
      <c r="FF401" s="29"/>
      <c r="FG401" s="29"/>
      <c r="FH401" s="29"/>
      <c r="FI401" s="29"/>
      <c r="FJ401" s="29"/>
      <c r="FK401" s="29"/>
      <c r="FL401" s="29"/>
      <c r="FM401" s="140"/>
      <c r="FN401" s="140"/>
      <c r="FO401" s="141"/>
    </row>
    <row r="402" spans="1:171" x14ac:dyDescent="0.3">
      <c r="A402" s="137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140"/>
      <c r="P402" s="140"/>
      <c r="Q402" s="140"/>
      <c r="R402" s="141"/>
      <c r="S402" s="137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140"/>
      <c r="AH402" s="140"/>
      <c r="AI402" s="141"/>
      <c r="AJ402" s="137"/>
      <c r="AK402" s="29"/>
      <c r="AL402" s="29"/>
      <c r="AM402" s="29"/>
      <c r="AN402" s="29"/>
      <c r="AO402" s="29"/>
      <c r="AP402" s="29"/>
      <c r="AQ402" s="29"/>
      <c r="AR402" s="29"/>
      <c r="AS402" s="29"/>
      <c r="AT402" s="29"/>
      <c r="AU402" s="29"/>
      <c r="AV402" s="29"/>
      <c r="AW402" s="29"/>
      <c r="AX402" s="140"/>
      <c r="AY402" s="140"/>
      <c r="AZ402" s="141"/>
      <c r="BA402" s="137"/>
      <c r="BB402" s="29"/>
      <c r="BC402" s="29"/>
      <c r="BD402" s="29"/>
      <c r="BE402" s="29"/>
      <c r="BF402" s="29"/>
      <c r="BG402" s="29"/>
      <c r="BH402" s="29"/>
      <c r="BI402" s="29"/>
      <c r="BJ402" s="29"/>
      <c r="BK402" s="29"/>
      <c r="BL402" s="29"/>
      <c r="BM402" s="29"/>
      <c r="BN402" s="29"/>
      <c r="BO402" s="140"/>
      <c r="BP402" s="140"/>
      <c r="BQ402" s="141"/>
      <c r="BR402" s="137"/>
      <c r="BS402" s="29"/>
      <c r="BT402" s="29"/>
      <c r="BU402" s="29"/>
      <c r="BV402" s="29"/>
      <c r="BW402" s="29"/>
      <c r="BX402" s="29"/>
      <c r="BY402" s="29"/>
      <c r="BZ402" s="29"/>
      <c r="CA402" s="29"/>
      <c r="CB402" s="29"/>
      <c r="CC402" s="29"/>
      <c r="CD402" s="29"/>
      <c r="CE402" s="29"/>
      <c r="CF402" s="140"/>
      <c r="CG402" s="140"/>
      <c r="CH402" s="141"/>
      <c r="CI402" s="137"/>
      <c r="CJ402" s="29"/>
      <c r="CK402" s="29"/>
      <c r="CL402" s="29"/>
      <c r="CM402" s="29"/>
      <c r="CN402" s="29"/>
      <c r="CO402" s="29"/>
      <c r="CP402" s="29"/>
      <c r="CQ402" s="29"/>
      <c r="CR402" s="29"/>
      <c r="CS402" s="29"/>
      <c r="CT402" s="29"/>
      <c r="CU402" s="29"/>
      <c r="CV402" s="29"/>
      <c r="CW402" s="140"/>
      <c r="CX402" s="140"/>
      <c r="CY402" s="141"/>
      <c r="CZ402" s="137"/>
      <c r="DA402" s="29"/>
      <c r="DB402" s="29"/>
      <c r="DC402" s="29"/>
      <c r="DD402" s="29"/>
      <c r="DE402" s="29"/>
      <c r="DF402" s="29"/>
      <c r="DG402" s="29"/>
      <c r="DH402" s="29"/>
      <c r="DI402" s="29"/>
      <c r="DJ402" s="29"/>
      <c r="DK402" s="29"/>
      <c r="DL402" s="29"/>
      <c r="DM402" s="29"/>
      <c r="DN402" s="140"/>
      <c r="DO402" s="140"/>
      <c r="DP402" s="141"/>
      <c r="DQ402" s="137"/>
      <c r="DR402" s="29"/>
      <c r="DS402" s="29"/>
      <c r="DT402" s="29"/>
      <c r="DU402" s="29"/>
      <c r="DV402" s="29"/>
      <c r="DW402" s="29"/>
      <c r="DX402" s="29"/>
      <c r="DY402" s="29"/>
      <c r="DZ402" s="29"/>
      <c r="EA402" s="29"/>
      <c r="EB402" s="29"/>
      <c r="EC402" s="29"/>
      <c r="ED402" s="29"/>
      <c r="EE402" s="140"/>
      <c r="EF402" s="140"/>
      <c r="EG402" s="141"/>
      <c r="EH402" s="137"/>
      <c r="EI402" s="29"/>
      <c r="EJ402" s="29"/>
      <c r="EK402" s="29"/>
      <c r="EL402" s="29"/>
      <c r="EM402" s="29"/>
      <c r="EN402" s="29"/>
      <c r="EO402" s="29"/>
      <c r="EP402" s="29"/>
      <c r="EQ402" s="29"/>
      <c r="ER402" s="29"/>
      <c r="ES402" s="29"/>
      <c r="ET402" s="29"/>
      <c r="EU402" s="29"/>
      <c r="EV402" s="140"/>
      <c r="EW402" s="140"/>
      <c r="EX402" s="144"/>
      <c r="EY402" s="137"/>
      <c r="EZ402" s="29"/>
      <c r="FA402" s="29"/>
      <c r="FB402" s="29"/>
      <c r="FC402" s="29"/>
      <c r="FD402" s="29"/>
      <c r="FE402" s="29"/>
      <c r="FF402" s="29"/>
      <c r="FG402" s="29"/>
      <c r="FH402" s="29"/>
      <c r="FI402" s="29"/>
      <c r="FJ402" s="29"/>
      <c r="FK402" s="29"/>
      <c r="FL402" s="29"/>
      <c r="FM402" s="140"/>
      <c r="FN402" s="140"/>
      <c r="FO402" s="141"/>
    </row>
    <row r="403" spans="1:171" x14ac:dyDescent="0.3">
      <c r="A403" s="137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140"/>
      <c r="P403" s="140"/>
      <c r="Q403" s="140"/>
      <c r="R403" s="141"/>
      <c r="S403" s="137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140"/>
      <c r="AH403" s="140"/>
      <c r="AI403" s="141"/>
      <c r="AJ403" s="137"/>
      <c r="AK403" s="29"/>
      <c r="AL403" s="29"/>
      <c r="AM403" s="29"/>
      <c r="AN403" s="29"/>
      <c r="AO403" s="29"/>
      <c r="AP403" s="29"/>
      <c r="AQ403" s="29"/>
      <c r="AR403" s="29"/>
      <c r="AS403" s="29"/>
      <c r="AT403" s="29"/>
      <c r="AU403" s="29"/>
      <c r="AV403" s="29"/>
      <c r="AW403" s="29"/>
      <c r="AX403" s="140"/>
      <c r="AY403" s="140"/>
      <c r="AZ403" s="141"/>
      <c r="BA403" s="137"/>
      <c r="BB403" s="29"/>
      <c r="BC403" s="29"/>
      <c r="BD403" s="29"/>
      <c r="BE403" s="29"/>
      <c r="BF403" s="29"/>
      <c r="BG403" s="29"/>
      <c r="BH403" s="29"/>
      <c r="BI403" s="29"/>
      <c r="BJ403" s="29"/>
      <c r="BK403" s="29"/>
      <c r="BL403" s="29"/>
      <c r="BM403" s="29"/>
      <c r="BN403" s="29"/>
      <c r="BO403" s="140"/>
      <c r="BP403" s="140"/>
      <c r="BQ403" s="141"/>
      <c r="BR403" s="137"/>
      <c r="BS403" s="29"/>
      <c r="BT403" s="29"/>
      <c r="BU403" s="29"/>
      <c r="BV403" s="29"/>
      <c r="BW403" s="29"/>
      <c r="BX403" s="29"/>
      <c r="BY403" s="29"/>
      <c r="BZ403" s="29"/>
      <c r="CA403" s="29"/>
      <c r="CB403" s="29"/>
      <c r="CC403" s="29"/>
      <c r="CD403" s="29"/>
      <c r="CE403" s="29"/>
      <c r="CF403" s="140"/>
      <c r="CG403" s="140"/>
      <c r="CH403" s="141"/>
      <c r="CI403" s="137"/>
      <c r="CJ403" s="29"/>
      <c r="CK403" s="29"/>
      <c r="CL403" s="29"/>
      <c r="CM403" s="29"/>
      <c r="CN403" s="29"/>
      <c r="CO403" s="29"/>
      <c r="CP403" s="29"/>
      <c r="CQ403" s="29"/>
      <c r="CR403" s="29"/>
      <c r="CS403" s="29"/>
      <c r="CT403" s="29"/>
      <c r="CU403" s="29"/>
      <c r="CV403" s="29"/>
      <c r="CW403" s="140"/>
      <c r="CX403" s="140"/>
      <c r="CY403" s="141"/>
      <c r="CZ403" s="137"/>
      <c r="DA403" s="29"/>
      <c r="DB403" s="29"/>
      <c r="DC403" s="29"/>
      <c r="DD403" s="29"/>
      <c r="DE403" s="29"/>
      <c r="DF403" s="29"/>
      <c r="DG403" s="29"/>
      <c r="DH403" s="29"/>
      <c r="DI403" s="29"/>
      <c r="DJ403" s="29"/>
      <c r="DK403" s="29"/>
      <c r="DL403" s="29"/>
      <c r="DM403" s="29"/>
      <c r="DN403" s="140"/>
      <c r="DO403" s="140"/>
      <c r="DP403" s="141"/>
      <c r="DQ403" s="137"/>
      <c r="DR403" s="29"/>
      <c r="DS403" s="29"/>
      <c r="DT403" s="29"/>
      <c r="DU403" s="29"/>
      <c r="DV403" s="29"/>
      <c r="DW403" s="29"/>
      <c r="DX403" s="29"/>
      <c r="DY403" s="29"/>
      <c r="DZ403" s="29"/>
      <c r="EA403" s="29"/>
      <c r="EB403" s="29"/>
      <c r="EC403" s="29"/>
      <c r="ED403" s="29"/>
      <c r="EE403" s="140"/>
      <c r="EF403" s="140"/>
      <c r="EG403" s="141"/>
      <c r="EH403" s="137"/>
      <c r="EI403" s="29"/>
      <c r="EJ403" s="29"/>
      <c r="EK403" s="29"/>
      <c r="EL403" s="29"/>
      <c r="EM403" s="29"/>
      <c r="EN403" s="29"/>
      <c r="EO403" s="29"/>
      <c r="EP403" s="29"/>
      <c r="EQ403" s="29"/>
      <c r="ER403" s="29"/>
      <c r="ES403" s="29"/>
      <c r="ET403" s="29"/>
      <c r="EU403" s="29"/>
      <c r="EV403" s="140"/>
      <c r="EW403" s="140"/>
      <c r="EX403" s="144"/>
      <c r="EY403" s="137"/>
      <c r="EZ403" s="29"/>
      <c r="FA403" s="29"/>
      <c r="FB403" s="29"/>
      <c r="FC403" s="29"/>
      <c r="FD403" s="29"/>
      <c r="FE403" s="29"/>
      <c r="FF403" s="29"/>
      <c r="FG403" s="29"/>
      <c r="FH403" s="29"/>
      <c r="FI403" s="29"/>
      <c r="FJ403" s="29"/>
      <c r="FK403" s="29"/>
      <c r="FL403" s="29"/>
      <c r="FM403" s="140"/>
      <c r="FN403" s="140"/>
      <c r="FO403" s="141"/>
    </row>
    <row r="404" spans="1:171" x14ac:dyDescent="0.3">
      <c r="A404" s="137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140"/>
      <c r="P404" s="140"/>
      <c r="Q404" s="140"/>
      <c r="R404" s="141"/>
      <c r="S404" s="137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  <c r="AF404" s="29"/>
      <c r="AG404" s="140"/>
      <c r="AH404" s="140"/>
      <c r="AI404" s="141"/>
      <c r="AJ404" s="137"/>
      <c r="AK404" s="29"/>
      <c r="AL404" s="29"/>
      <c r="AM404" s="29"/>
      <c r="AN404" s="29"/>
      <c r="AO404" s="29"/>
      <c r="AP404" s="29"/>
      <c r="AQ404" s="29"/>
      <c r="AR404" s="29"/>
      <c r="AS404" s="29"/>
      <c r="AT404" s="29"/>
      <c r="AU404" s="29"/>
      <c r="AV404" s="29"/>
      <c r="AW404" s="29"/>
      <c r="AX404" s="140"/>
      <c r="AY404" s="140"/>
      <c r="AZ404" s="141"/>
      <c r="BA404" s="137"/>
      <c r="BB404" s="29"/>
      <c r="BC404" s="29"/>
      <c r="BD404" s="29"/>
      <c r="BE404" s="29"/>
      <c r="BF404" s="29"/>
      <c r="BG404" s="29"/>
      <c r="BH404" s="29"/>
      <c r="BI404" s="29"/>
      <c r="BJ404" s="29"/>
      <c r="BK404" s="29"/>
      <c r="BL404" s="29"/>
      <c r="BM404" s="29"/>
      <c r="BN404" s="29"/>
      <c r="BO404" s="140"/>
      <c r="BP404" s="140"/>
      <c r="BQ404" s="141"/>
      <c r="BR404" s="137"/>
      <c r="BS404" s="29"/>
      <c r="BT404" s="29"/>
      <c r="BU404" s="29"/>
      <c r="BV404" s="29"/>
      <c r="BW404" s="29"/>
      <c r="BX404" s="29"/>
      <c r="BY404" s="29"/>
      <c r="BZ404" s="29"/>
      <c r="CA404" s="29"/>
      <c r="CB404" s="29"/>
      <c r="CC404" s="29"/>
      <c r="CD404" s="29"/>
      <c r="CE404" s="29"/>
      <c r="CF404" s="140"/>
      <c r="CG404" s="140"/>
      <c r="CH404" s="141"/>
      <c r="CI404" s="137"/>
      <c r="CJ404" s="29"/>
      <c r="CK404" s="29"/>
      <c r="CL404" s="29"/>
      <c r="CM404" s="29"/>
      <c r="CN404" s="29"/>
      <c r="CO404" s="29"/>
      <c r="CP404" s="29"/>
      <c r="CQ404" s="29"/>
      <c r="CR404" s="29"/>
      <c r="CS404" s="29"/>
      <c r="CT404" s="29"/>
      <c r="CU404" s="29"/>
      <c r="CV404" s="29"/>
      <c r="CW404" s="140"/>
      <c r="CX404" s="140"/>
      <c r="CY404" s="141"/>
      <c r="CZ404" s="137"/>
      <c r="DA404" s="29"/>
      <c r="DB404" s="29"/>
      <c r="DC404" s="29"/>
      <c r="DD404" s="29"/>
      <c r="DE404" s="29"/>
      <c r="DF404" s="29"/>
      <c r="DG404" s="29"/>
      <c r="DH404" s="29"/>
      <c r="DI404" s="29"/>
      <c r="DJ404" s="29"/>
      <c r="DK404" s="29"/>
      <c r="DL404" s="29"/>
      <c r="DM404" s="29"/>
      <c r="DN404" s="140"/>
      <c r="DO404" s="140"/>
      <c r="DP404" s="141"/>
      <c r="DQ404" s="137"/>
      <c r="DR404" s="29"/>
      <c r="DS404" s="29"/>
      <c r="DT404" s="29"/>
      <c r="DU404" s="29"/>
      <c r="DV404" s="29"/>
      <c r="DW404" s="29"/>
      <c r="DX404" s="29"/>
      <c r="DY404" s="29"/>
      <c r="DZ404" s="29"/>
      <c r="EA404" s="29"/>
      <c r="EB404" s="29"/>
      <c r="EC404" s="29"/>
      <c r="ED404" s="29"/>
      <c r="EE404" s="140"/>
      <c r="EF404" s="140"/>
      <c r="EG404" s="141"/>
      <c r="EH404" s="137"/>
      <c r="EI404" s="29"/>
      <c r="EJ404" s="29"/>
      <c r="EK404" s="29"/>
      <c r="EL404" s="29"/>
      <c r="EM404" s="29"/>
      <c r="EN404" s="29"/>
      <c r="EO404" s="29"/>
      <c r="EP404" s="29"/>
      <c r="EQ404" s="29"/>
      <c r="ER404" s="29"/>
      <c r="ES404" s="29"/>
      <c r="ET404" s="29"/>
      <c r="EU404" s="29"/>
      <c r="EV404" s="140"/>
      <c r="EW404" s="140"/>
      <c r="EX404" s="144"/>
      <c r="EY404" s="137"/>
      <c r="EZ404" s="29"/>
      <c r="FA404" s="29"/>
      <c r="FB404" s="29"/>
      <c r="FC404" s="29"/>
      <c r="FD404" s="29"/>
      <c r="FE404" s="29"/>
      <c r="FF404" s="29"/>
      <c r="FG404" s="29"/>
      <c r="FH404" s="29"/>
      <c r="FI404" s="29"/>
      <c r="FJ404" s="29"/>
      <c r="FK404" s="29"/>
      <c r="FL404" s="29"/>
      <c r="FM404" s="140"/>
      <c r="FN404" s="140"/>
      <c r="FO404" s="141"/>
    </row>
    <row r="405" spans="1:171" x14ac:dyDescent="0.3">
      <c r="A405" s="137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140"/>
      <c r="P405" s="140"/>
      <c r="Q405" s="140"/>
      <c r="R405" s="141"/>
      <c r="S405" s="137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  <c r="AF405" s="29"/>
      <c r="AG405" s="140"/>
      <c r="AH405" s="140"/>
      <c r="AI405" s="141"/>
      <c r="AJ405" s="137"/>
      <c r="AK405" s="29"/>
      <c r="AL405" s="29"/>
      <c r="AM405" s="29"/>
      <c r="AN405" s="29"/>
      <c r="AO405" s="29"/>
      <c r="AP405" s="29"/>
      <c r="AQ405" s="29"/>
      <c r="AR405" s="29"/>
      <c r="AS405" s="29"/>
      <c r="AT405" s="29"/>
      <c r="AU405" s="29"/>
      <c r="AV405" s="29"/>
      <c r="AW405" s="29"/>
      <c r="AX405" s="140"/>
      <c r="AY405" s="140"/>
      <c r="AZ405" s="141"/>
      <c r="BA405" s="137"/>
      <c r="BB405" s="29"/>
      <c r="BC405" s="29"/>
      <c r="BD405" s="29"/>
      <c r="BE405" s="29"/>
      <c r="BF405" s="29"/>
      <c r="BG405" s="29"/>
      <c r="BH405" s="29"/>
      <c r="BI405" s="29"/>
      <c r="BJ405" s="29"/>
      <c r="BK405" s="29"/>
      <c r="BL405" s="29"/>
      <c r="BM405" s="29"/>
      <c r="BN405" s="29"/>
      <c r="BO405" s="140"/>
      <c r="BP405" s="140"/>
      <c r="BQ405" s="141"/>
      <c r="BR405" s="137"/>
      <c r="BS405" s="29"/>
      <c r="BT405" s="29"/>
      <c r="BU405" s="29"/>
      <c r="BV405" s="29"/>
      <c r="BW405" s="29"/>
      <c r="BX405" s="29"/>
      <c r="BY405" s="29"/>
      <c r="BZ405" s="29"/>
      <c r="CA405" s="29"/>
      <c r="CB405" s="29"/>
      <c r="CC405" s="29"/>
      <c r="CD405" s="29"/>
      <c r="CE405" s="29"/>
      <c r="CF405" s="140"/>
      <c r="CG405" s="140"/>
      <c r="CH405" s="141"/>
      <c r="CI405" s="137"/>
      <c r="CJ405" s="29"/>
      <c r="CK405" s="29"/>
      <c r="CL405" s="29"/>
      <c r="CM405" s="29"/>
      <c r="CN405" s="29"/>
      <c r="CO405" s="29"/>
      <c r="CP405" s="29"/>
      <c r="CQ405" s="29"/>
      <c r="CR405" s="29"/>
      <c r="CS405" s="29"/>
      <c r="CT405" s="29"/>
      <c r="CU405" s="29"/>
      <c r="CV405" s="29"/>
      <c r="CW405" s="140"/>
      <c r="CX405" s="140"/>
      <c r="CY405" s="141"/>
      <c r="CZ405" s="137"/>
      <c r="DA405" s="29"/>
      <c r="DB405" s="29"/>
      <c r="DC405" s="29"/>
      <c r="DD405" s="29"/>
      <c r="DE405" s="29"/>
      <c r="DF405" s="29"/>
      <c r="DG405" s="29"/>
      <c r="DH405" s="29"/>
      <c r="DI405" s="29"/>
      <c r="DJ405" s="29"/>
      <c r="DK405" s="29"/>
      <c r="DL405" s="29"/>
      <c r="DM405" s="29"/>
      <c r="DN405" s="140"/>
      <c r="DO405" s="140"/>
      <c r="DP405" s="141"/>
      <c r="DQ405" s="137"/>
      <c r="DR405" s="29"/>
      <c r="DS405" s="29"/>
      <c r="DT405" s="29"/>
      <c r="DU405" s="29"/>
      <c r="DV405" s="29"/>
      <c r="DW405" s="29"/>
      <c r="DX405" s="29"/>
      <c r="DY405" s="29"/>
      <c r="DZ405" s="29"/>
      <c r="EA405" s="29"/>
      <c r="EB405" s="29"/>
      <c r="EC405" s="29"/>
      <c r="ED405" s="29"/>
      <c r="EE405" s="140"/>
      <c r="EF405" s="140"/>
      <c r="EG405" s="141"/>
      <c r="EH405" s="137"/>
      <c r="EI405" s="29"/>
      <c r="EJ405" s="29"/>
      <c r="EK405" s="29"/>
      <c r="EL405" s="29"/>
      <c r="EM405" s="29"/>
      <c r="EN405" s="29"/>
      <c r="EO405" s="29"/>
      <c r="EP405" s="29"/>
      <c r="EQ405" s="29"/>
      <c r="ER405" s="29"/>
      <c r="ES405" s="29"/>
      <c r="ET405" s="29"/>
      <c r="EU405" s="29"/>
      <c r="EV405" s="140"/>
      <c r="EW405" s="140"/>
      <c r="EX405" s="144"/>
      <c r="EY405" s="137"/>
      <c r="EZ405" s="29"/>
      <c r="FA405" s="29"/>
      <c r="FB405" s="29"/>
      <c r="FC405" s="29"/>
      <c r="FD405" s="29"/>
      <c r="FE405" s="29"/>
      <c r="FF405" s="29"/>
      <c r="FG405" s="29"/>
      <c r="FH405" s="29"/>
      <c r="FI405" s="29"/>
      <c r="FJ405" s="29"/>
      <c r="FK405" s="29"/>
      <c r="FL405" s="29"/>
      <c r="FM405" s="140"/>
      <c r="FN405" s="140"/>
      <c r="FO405" s="141"/>
    </row>
    <row r="406" spans="1:171" x14ac:dyDescent="0.3">
      <c r="A406" s="137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140"/>
      <c r="P406" s="140"/>
      <c r="Q406" s="140"/>
      <c r="R406" s="141"/>
      <c r="S406" s="137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140"/>
      <c r="AH406" s="140"/>
      <c r="AI406" s="141"/>
      <c r="AJ406" s="137"/>
      <c r="AK406" s="29"/>
      <c r="AL406" s="29"/>
      <c r="AM406" s="29"/>
      <c r="AN406" s="29"/>
      <c r="AO406" s="29"/>
      <c r="AP406" s="29"/>
      <c r="AQ406" s="29"/>
      <c r="AR406" s="29"/>
      <c r="AS406" s="29"/>
      <c r="AT406" s="29"/>
      <c r="AU406" s="29"/>
      <c r="AV406" s="29"/>
      <c r="AW406" s="29"/>
      <c r="AX406" s="140"/>
      <c r="AY406" s="140"/>
      <c r="AZ406" s="141"/>
      <c r="BA406" s="137"/>
      <c r="BB406" s="29"/>
      <c r="BC406" s="29"/>
      <c r="BD406" s="29"/>
      <c r="BE406" s="29"/>
      <c r="BF406" s="29"/>
      <c r="BG406" s="29"/>
      <c r="BH406" s="29"/>
      <c r="BI406" s="29"/>
      <c r="BJ406" s="29"/>
      <c r="BK406" s="29"/>
      <c r="BL406" s="29"/>
      <c r="BM406" s="29"/>
      <c r="BN406" s="29"/>
      <c r="BO406" s="140"/>
      <c r="BP406" s="140"/>
      <c r="BQ406" s="141"/>
      <c r="BR406" s="137"/>
      <c r="BS406" s="29"/>
      <c r="BT406" s="29"/>
      <c r="BU406" s="29"/>
      <c r="BV406" s="29"/>
      <c r="BW406" s="29"/>
      <c r="BX406" s="29"/>
      <c r="BY406" s="29"/>
      <c r="BZ406" s="29"/>
      <c r="CA406" s="29"/>
      <c r="CB406" s="29"/>
      <c r="CC406" s="29"/>
      <c r="CD406" s="29"/>
      <c r="CE406" s="29"/>
      <c r="CF406" s="140"/>
      <c r="CG406" s="140"/>
      <c r="CH406" s="141"/>
      <c r="CI406" s="137"/>
      <c r="CJ406" s="29"/>
      <c r="CK406" s="29"/>
      <c r="CL406" s="29"/>
      <c r="CM406" s="29"/>
      <c r="CN406" s="29"/>
      <c r="CO406" s="29"/>
      <c r="CP406" s="29"/>
      <c r="CQ406" s="29"/>
      <c r="CR406" s="29"/>
      <c r="CS406" s="29"/>
      <c r="CT406" s="29"/>
      <c r="CU406" s="29"/>
      <c r="CV406" s="29"/>
      <c r="CW406" s="140"/>
      <c r="CX406" s="140"/>
      <c r="CY406" s="141"/>
      <c r="CZ406" s="137"/>
      <c r="DA406" s="29"/>
      <c r="DB406" s="29"/>
      <c r="DC406" s="29"/>
      <c r="DD406" s="29"/>
      <c r="DE406" s="29"/>
      <c r="DF406" s="29"/>
      <c r="DG406" s="29"/>
      <c r="DH406" s="29"/>
      <c r="DI406" s="29"/>
      <c r="DJ406" s="29"/>
      <c r="DK406" s="29"/>
      <c r="DL406" s="29"/>
      <c r="DM406" s="29"/>
      <c r="DN406" s="140"/>
      <c r="DO406" s="140"/>
      <c r="DP406" s="141"/>
      <c r="DQ406" s="137"/>
      <c r="DR406" s="29"/>
      <c r="DS406" s="29"/>
      <c r="DT406" s="29"/>
      <c r="DU406" s="29"/>
      <c r="DV406" s="29"/>
      <c r="DW406" s="29"/>
      <c r="DX406" s="29"/>
      <c r="DY406" s="29"/>
      <c r="DZ406" s="29"/>
      <c r="EA406" s="29"/>
      <c r="EB406" s="29"/>
      <c r="EC406" s="29"/>
      <c r="ED406" s="29"/>
      <c r="EE406" s="140"/>
      <c r="EF406" s="140"/>
      <c r="EG406" s="141"/>
      <c r="EH406" s="137"/>
      <c r="EI406" s="29"/>
      <c r="EJ406" s="29"/>
      <c r="EK406" s="29"/>
      <c r="EL406" s="29"/>
      <c r="EM406" s="29"/>
      <c r="EN406" s="29"/>
      <c r="EO406" s="29"/>
      <c r="EP406" s="29"/>
      <c r="EQ406" s="29"/>
      <c r="ER406" s="29"/>
      <c r="ES406" s="29"/>
      <c r="ET406" s="29"/>
      <c r="EU406" s="29"/>
      <c r="EV406" s="140"/>
      <c r="EW406" s="140"/>
      <c r="EX406" s="144"/>
      <c r="EY406" s="137"/>
      <c r="EZ406" s="29"/>
      <c r="FA406" s="29"/>
      <c r="FB406" s="29"/>
      <c r="FC406" s="29"/>
      <c r="FD406" s="29"/>
      <c r="FE406" s="29"/>
      <c r="FF406" s="29"/>
      <c r="FG406" s="29"/>
      <c r="FH406" s="29"/>
      <c r="FI406" s="29"/>
      <c r="FJ406" s="29"/>
      <c r="FK406" s="29"/>
      <c r="FL406" s="29"/>
      <c r="FM406" s="140"/>
      <c r="FN406" s="140"/>
      <c r="FO406" s="141"/>
    </row>
    <row r="407" spans="1:171" x14ac:dyDescent="0.3">
      <c r="A407" s="137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140"/>
      <c r="P407" s="140"/>
      <c r="Q407" s="140"/>
      <c r="R407" s="141"/>
      <c r="S407" s="137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140"/>
      <c r="AH407" s="140"/>
      <c r="AI407" s="141"/>
      <c r="AJ407" s="137"/>
      <c r="AK407" s="29"/>
      <c r="AL407" s="29"/>
      <c r="AM407" s="29"/>
      <c r="AN407" s="29"/>
      <c r="AO407" s="29"/>
      <c r="AP407" s="29"/>
      <c r="AQ407" s="29"/>
      <c r="AR407" s="29"/>
      <c r="AS407" s="29"/>
      <c r="AT407" s="29"/>
      <c r="AU407" s="29"/>
      <c r="AV407" s="29"/>
      <c r="AW407" s="29"/>
      <c r="AX407" s="140"/>
      <c r="AY407" s="140"/>
      <c r="AZ407" s="141"/>
      <c r="BA407" s="137"/>
      <c r="BB407" s="29"/>
      <c r="BC407" s="29"/>
      <c r="BD407" s="29"/>
      <c r="BE407" s="29"/>
      <c r="BF407" s="29"/>
      <c r="BG407" s="29"/>
      <c r="BH407" s="29"/>
      <c r="BI407" s="29"/>
      <c r="BJ407" s="29"/>
      <c r="BK407" s="29"/>
      <c r="BL407" s="29"/>
      <c r="BM407" s="29"/>
      <c r="BN407" s="29"/>
      <c r="BO407" s="140"/>
      <c r="BP407" s="140"/>
      <c r="BQ407" s="141"/>
      <c r="BR407" s="137"/>
      <c r="BS407" s="29"/>
      <c r="BT407" s="29"/>
      <c r="BU407" s="29"/>
      <c r="BV407" s="29"/>
      <c r="BW407" s="29"/>
      <c r="BX407" s="29"/>
      <c r="BY407" s="29"/>
      <c r="BZ407" s="29"/>
      <c r="CA407" s="29"/>
      <c r="CB407" s="29"/>
      <c r="CC407" s="29"/>
      <c r="CD407" s="29"/>
      <c r="CE407" s="29"/>
      <c r="CF407" s="140"/>
      <c r="CG407" s="140"/>
      <c r="CH407" s="141"/>
      <c r="CI407" s="137"/>
      <c r="CJ407" s="29"/>
      <c r="CK407" s="29"/>
      <c r="CL407" s="29"/>
      <c r="CM407" s="29"/>
      <c r="CN407" s="29"/>
      <c r="CO407" s="29"/>
      <c r="CP407" s="29"/>
      <c r="CQ407" s="29"/>
      <c r="CR407" s="29"/>
      <c r="CS407" s="29"/>
      <c r="CT407" s="29"/>
      <c r="CU407" s="29"/>
      <c r="CV407" s="29"/>
      <c r="CW407" s="140"/>
      <c r="CX407" s="140"/>
      <c r="CY407" s="141"/>
      <c r="CZ407" s="137"/>
      <c r="DA407" s="29"/>
      <c r="DB407" s="29"/>
      <c r="DC407" s="29"/>
      <c r="DD407" s="29"/>
      <c r="DE407" s="29"/>
      <c r="DF407" s="29"/>
      <c r="DG407" s="29"/>
      <c r="DH407" s="29"/>
      <c r="DI407" s="29"/>
      <c r="DJ407" s="29"/>
      <c r="DK407" s="29"/>
      <c r="DL407" s="29"/>
      <c r="DM407" s="29"/>
      <c r="DN407" s="140"/>
      <c r="DO407" s="140"/>
      <c r="DP407" s="141"/>
      <c r="DQ407" s="137"/>
      <c r="DR407" s="29"/>
      <c r="DS407" s="29"/>
      <c r="DT407" s="29"/>
      <c r="DU407" s="29"/>
      <c r="DV407" s="29"/>
      <c r="DW407" s="29"/>
      <c r="DX407" s="29"/>
      <c r="DY407" s="29"/>
      <c r="DZ407" s="29"/>
      <c r="EA407" s="29"/>
      <c r="EB407" s="29"/>
      <c r="EC407" s="29"/>
      <c r="ED407" s="29"/>
      <c r="EE407" s="140"/>
      <c r="EF407" s="140"/>
      <c r="EG407" s="141"/>
      <c r="EH407" s="137"/>
      <c r="EI407" s="29"/>
      <c r="EJ407" s="29"/>
      <c r="EK407" s="29"/>
      <c r="EL407" s="29"/>
      <c r="EM407" s="29"/>
      <c r="EN407" s="29"/>
      <c r="EO407" s="29"/>
      <c r="EP407" s="29"/>
      <c r="EQ407" s="29"/>
      <c r="ER407" s="29"/>
      <c r="ES407" s="29"/>
      <c r="ET407" s="29"/>
      <c r="EU407" s="29"/>
      <c r="EV407" s="140"/>
      <c r="EW407" s="140"/>
      <c r="EX407" s="144"/>
      <c r="EY407" s="137"/>
      <c r="EZ407" s="29"/>
      <c r="FA407" s="29"/>
      <c r="FB407" s="29"/>
      <c r="FC407" s="29"/>
      <c r="FD407" s="29"/>
      <c r="FE407" s="29"/>
      <c r="FF407" s="29"/>
      <c r="FG407" s="29"/>
      <c r="FH407" s="29"/>
      <c r="FI407" s="29"/>
      <c r="FJ407" s="29"/>
      <c r="FK407" s="29"/>
      <c r="FL407" s="29"/>
      <c r="FM407" s="140"/>
      <c r="FN407" s="140"/>
      <c r="FO407" s="141"/>
    </row>
    <row r="408" spans="1:171" x14ac:dyDescent="0.3">
      <c r="A408" s="137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140"/>
      <c r="P408" s="140"/>
      <c r="Q408" s="140"/>
      <c r="R408" s="141"/>
      <c r="S408" s="137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140"/>
      <c r="AH408" s="140"/>
      <c r="AI408" s="141"/>
      <c r="AJ408" s="137"/>
      <c r="AK408" s="29"/>
      <c r="AL408" s="29"/>
      <c r="AM408" s="29"/>
      <c r="AN408" s="29"/>
      <c r="AO408" s="29"/>
      <c r="AP408" s="29"/>
      <c r="AQ408" s="29"/>
      <c r="AR408" s="29"/>
      <c r="AS408" s="29"/>
      <c r="AT408" s="29"/>
      <c r="AU408" s="29"/>
      <c r="AV408" s="29"/>
      <c r="AW408" s="29"/>
      <c r="AX408" s="140"/>
      <c r="AY408" s="140"/>
      <c r="AZ408" s="141"/>
      <c r="BA408" s="137"/>
      <c r="BB408" s="29"/>
      <c r="BC408" s="29"/>
      <c r="BD408" s="29"/>
      <c r="BE408" s="29"/>
      <c r="BF408" s="29"/>
      <c r="BG408" s="29"/>
      <c r="BH408" s="29"/>
      <c r="BI408" s="29"/>
      <c r="BJ408" s="29"/>
      <c r="BK408" s="29"/>
      <c r="BL408" s="29"/>
      <c r="BM408" s="29"/>
      <c r="BN408" s="29"/>
      <c r="BO408" s="140"/>
      <c r="BP408" s="140"/>
      <c r="BQ408" s="141"/>
      <c r="BR408" s="137"/>
      <c r="BS408" s="29"/>
      <c r="BT408" s="29"/>
      <c r="BU408" s="29"/>
      <c r="BV408" s="29"/>
      <c r="BW408" s="29"/>
      <c r="BX408" s="29"/>
      <c r="BY408" s="29"/>
      <c r="BZ408" s="29"/>
      <c r="CA408" s="29"/>
      <c r="CB408" s="29"/>
      <c r="CC408" s="29"/>
      <c r="CD408" s="29"/>
      <c r="CE408" s="29"/>
      <c r="CF408" s="140"/>
      <c r="CG408" s="140"/>
      <c r="CH408" s="141"/>
      <c r="CI408" s="137"/>
      <c r="CJ408" s="29"/>
      <c r="CK408" s="29"/>
      <c r="CL408" s="29"/>
      <c r="CM408" s="29"/>
      <c r="CN408" s="29"/>
      <c r="CO408" s="29"/>
      <c r="CP408" s="29"/>
      <c r="CQ408" s="29"/>
      <c r="CR408" s="29"/>
      <c r="CS408" s="29"/>
      <c r="CT408" s="29"/>
      <c r="CU408" s="29"/>
      <c r="CV408" s="29"/>
      <c r="CW408" s="140"/>
      <c r="CX408" s="140"/>
      <c r="CY408" s="141"/>
      <c r="CZ408" s="137"/>
      <c r="DA408" s="29"/>
      <c r="DB408" s="29"/>
      <c r="DC408" s="29"/>
      <c r="DD408" s="29"/>
      <c r="DE408" s="29"/>
      <c r="DF408" s="29"/>
      <c r="DG408" s="29"/>
      <c r="DH408" s="29"/>
      <c r="DI408" s="29"/>
      <c r="DJ408" s="29"/>
      <c r="DK408" s="29"/>
      <c r="DL408" s="29"/>
      <c r="DM408" s="29"/>
      <c r="DN408" s="140"/>
      <c r="DO408" s="140"/>
      <c r="DP408" s="141"/>
      <c r="DQ408" s="137"/>
      <c r="DR408" s="29"/>
      <c r="DS408" s="29"/>
      <c r="DT408" s="29"/>
      <c r="DU408" s="29"/>
      <c r="DV408" s="29"/>
      <c r="DW408" s="29"/>
      <c r="DX408" s="29"/>
      <c r="DY408" s="29"/>
      <c r="DZ408" s="29"/>
      <c r="EA408" s="29"/>
      <c r="EB408" s="29"/>
      <c r="EC408" s="29"/>
      <c r="ED408" s="29"/>
      <c r="EE408" s="140"/>
      <c r="EF408" s="140"/>
      <c r="EG408" s="141"/>
      <c r="EH408" s="137"/>
      <c r="EI408" s="29"/>
      <c r="EJ408" s="29"/>
      <c r="EK408" s="29"/>
      <c r="EL408" s="29"/>
      <c r="EM408" s="29"/>
      <c r="EN408" s="29"/>
      <c r="EO408" s="29"/>
      <c r="EP408" s="29"/>
      <c r="EQ408" s="29"/>
      <c r="ER408" s="29"/>
      <c r="ES408" s="29"/>
      <c r="ET408" s="29"/>
      <c r="EU408" s="29"/>
      <c r="EV408" s="140"/>
      <c r="EW408" s="140"/>
      <c r="EX408" s="144"/>
      <c r="EY408" s="137"/>
      <c r="EZ408" s="29"/>
      <c r="FA408" s="29"/>
      <c r="FB408" s="29"/>
      <c r="FC408" s="29"/>
      <c r="FD408" s="29"/>
      <c r="FE408" s="29"/>
      <c r="FF408" s="29"/>
      <c r="FG408" s="29"/>
      <c r="FH408" s="29"/>
      <c r="FI408" s="29"/>
      <c r="FJ408" s="29"/>
      <c r="FK408" s="29"/>
      <c r="FL408" s="29"/>
      <c r="FM408" s="140"/>
      <c r="FN408" s="140"/>
      <c r="FO408" s="141"/>
    </row>
    <row r="409" spans="1:171" x14ac:dyDescent="0.3">
      <c r="A409" s="137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140"/>
      <c r="P409" s="140"/>
      <c r="Q409" s="140"/>
      <c r="R409" s="141"/>
      <c r="S409" s="137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  <c r="AF409" s="29"/>
      <c r="AG409" s="140"/>
      <c r="AH409" s="140"/>
      <c r="AI409" s="141"/>
      <c r="AJ409" s="137"/>
      <c r="AK409" s="29"/>
      <c r="AL409" s="29"/>
      <c r="AM409" s="29"/>
      <c r="AN409" s="29"/>
      <c r="AO409" s="29"/>
      <c r="AP409" s="29"/>
      <c r="AQ409" s="29"/>
      <c r="AR409" s="29"/>
      <c r="AS409" s="29"/>
      <c r="AT409" s="29"/>
      <c r="AU409" s="29"/>
      <c r="AV409" s="29"/>
      <c r="AW409" s="29"/>
      <c r="AX409" s="140"/>
      <c r="AY409" s="140"/>
      <c r="AZ409" s="141"/>
      <c r="BA409" s="137"/>
      <c r="BB409" s="29"/>
      <c r="BC409" s="29"/>
      <c r="BD409" s="29"/>
      <c r="BE409" s="29"/>
      <c r="BF409" s="29"/>
      <c r="BG409" s="29"/>
      <c r="BH409" s="29"/>
      <c r="BI409" s="29"/>
      <c r="BJ409" s="29"/>
      <c r="BK409" s="29"/>
      <c r="BL409" s="29"/>
      <c r="BM409" s="29"/>
      <c r="BN409" s="29"/>
      <c r="BO409" s="140"/>
      <c r="BP409" s="140"/>
      <c r="BQ409" s="141"/>
      <c r="BR409" s="137"/>
      <c r="BS409" s="29"/>
      <c r="BT409" s="29"/>
      <c r="BU409" s="29"/>
      <c r="BV409" s="29"/>
      <c r="BW409" s="29"/>
      <c r="BX409" s="29"/>
      <c r="BY409" s="29"/>
      <c r="BZ409" s="29"/>
      <c r="CA409" s="29"/>
      <c r="CB409" s="29"/>
      <c r="CC409" s="29"/>
      <c r="CD409" s="29"/>
      <c r="CE409" s="29"/>
      <c r="CF409" s="140"/>
      <c r="CG409" s="140"/>
      <c r="CH409" s="141"/>
      <c r="CI409" s="137"/>
      <c r="CJ409" s="29"/>
      <c r="CK409" s="29"/>
      <c r="CL409" s="29"/>
      <c r="CM409" s="29"/>
      <c r="CN409" s="29"/>
      <c r="CO409" s="29"/>
      <c r="CP409" s="29"/>
      <c r="CQ409" s="29"/>
      <c r="CR409" s="29"/>
      <c r="CS409" s="29"/>
      <c r="CT409" s="29"/>
      <c r="CU409" s="29"/>
      <c r="CV409" s="29"/>
      <c r="CW409" s="140"/>
      <c r="CX409" s="140"/>
      <c r="CY409" s="141"/>
      <c r="CZ409" s="137"/>
      <c r="DA409" s="29"/>
      <c r="DB409" s="29"/>
      <c r="DC409" s="29"/>
      <c r="DD409" s="29"/>
      <c r="DE409" s="29"/>
      <c r="DF409" s="29"/>
      <c r="DG409" s="29"/>
      <c r="DH409" s="29"/>
      <c r="DI409" s="29"/>
      <c r="DJ409" s="29"/>
      <c r="DK409" s="29"/>
      <c r="DL409" s="29"/>
      <c r="DM409" s="29"/>
      <c r="DN409" s="140"/>
      <c r="DO409" s="140"/>
      <c r="DP409" s="141"/>
      <c r="DQ409" s="137"/>
      <c r="DR409" s="29"/>
      <c r="DS409" s="29"/>
      <c r="DT409" s="29"/>
      <c r="DU409" s="29"/>
      <c r="DV409" s="29"/>
      <c r="DW409" s="29"/>
      <c r="DX409" s="29"/>
      <c r="DY409" s="29"/>
      <c r="DZ409" s="29"/>
      <c r="EA409" s="29"/>
      <c r="EB409" s="29"/>
      <c r="EC409" s="29"/>
      <c r="ED409" s="29"/>
      <c r="EE409" s="140"/>
      <c r="EF409" s="140"/>
      <c r="EG409" s="141"/>
      <c r="EH409" s="137"/>
      <c r="EI409" s="29"/>
      <c r="EJ409" s="29"/>
      <c r="EK409" s="29"/>
      <c r="EL409" s="29"/>
      <c r="EM409" s="29"/>
      <c r="EN409" s="29"/>
      <c r="EO409" s="29"/>
      <c r="EP409" s="29"/>
      <c r="EQ409" s="29"/>
      <c r="ER409" s="29"/>
      <c r="ES409" s="29"/>
      <c r="ET409" s="29"/>
      <c r="EU409" s="29"/>
      <c r="EV409" s="140"/>
      <c r="EW409" s="140"/>
      <c r="EX409" s="144"/>
      <c r="EY409" s="137"/>
      <c r="EZ409" s="29"/>
      <c r="FA409" s="29"/>
      <c r="FB409" s="29"/>
      <c r="FC409" s="29"/>
      <c r="FD409" s="29"/>
      <c r="FE409" s="29"/>
      <c r="FF409" s="29"/>
      <c r="FG409" s="29"/>
      <c r="FH409" s="29"/>
      <c r="FI409" s="29"/>
      <c r="FJ409" s="29"/>
      <c r="FK409" s="29"/>
      <c r="FL409" s="29"/>
      <c r="FM409" s="140"/>
      <c r="FN409" s="140"/>
      <c r="FO409" s="141"/>
    </row>
    <row r="410" spans="1:171" x14ac:dyDescent="0.3">
      <c r="A410" s="137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140"/>
      <c r="P410" s="140"/>
      <c r="Q410" s="140"/>
      <c r="R410" s="141"/>
      <c r="S410" s="137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  <c r="AF410" s="29"/>
      <c r="AG410" s="140"/>
      <c r="AH410" s="140"/>
      <c r="AI410" s="141"/>
      <c r="AJ410" s="137"/>
      <c r="AK410" s="29"/>
      <c r="AL410" s="29"/>
      <c r="AM410" s="29"/>
      <c r="AN410" s="29"/>
      <c r="AO410" s="29"/>
      <c r="AP410" s="29"/>
      <c r="AQ410" s="29"/>
      <c r="AR410" s="29"/>
      <c r="AS410" s="29"/>
      <c r="AT410" s="29"/>
      <c r="AU410" s="29"/>
      <c r="AV410" s="29"/>
      <c r="AW410" s="29"/>
      <c r="AX410" s="140"/>
      <c r="AY410" s="140"/>
      <c r="AZ410" s="141"/>
      <c r="BA410" s="137"/>
      <c r="BB410" s="29"/>
      <c r="BC410" s="29"/>
      <c r="BD410" s="29"/>
      <c r="BE410" s="29"/>
      <c r="BF410" s="29"/>
      <c r="BG410" s="29"/>
      <c r="BH410" s="29"/>
      <c r="BI410" s="29"/>
      <c r="BJ410" s="29"/>
      <c r="BK410" s="29"/>
      <c r="BL410" s="29"/>
      <c r="BM410" s="29"/>
      <c r="BN410" s="29"/>
      <c r="BO410" s="140"/>
      <c r="BP410" s="140"/>
      <c r="BQ410" s="141"/>
      <c r="BR410" s="137"/>
      <c r="BS410" s="29"/>
      <c r="BT410" s="29"/>
      <c r="BU410" s="29"/>
      <c r="BV410" s="29"/>
      <c r="BW410" s="29"/>
      <c r="BX410" s="29"/>
      <c r="BY410" s="29"/>
      <c r="BZ410" s="29"/>
      <c r="CA410" s="29"/>
      <c r="CB410" s="29"/>
      <c r="CC410" s="29"/>
      <c r="CD410" s="29"/>
      <c r="CE410" s="29"/>
      <c r="CF410" s="140"/>
      <c r="CG410" s="140"/>
      <c r="CH410" s="141"/>
      <c r="CI410" s="137"/>
      <c r="CJ410" s="29"/>
      <c r="CK410" s="29"/>
      <c r="CL410" s="29"/>
      <c r="CM410" s="29"/>
      <c r="CN410" s="29"/>
      <c r="CO410" s="29"/>
      <c r="CP410" s="29"/>
      <c r="CQ410" s="29"/>
      <c r="CR410" s="29"/>
      <c r="CS410" s="29"/>
      <c r="CT410" s="29"/>
      <c r="CU410" s="29"/>
      <c r="CV410" s="29"/>
      <c r="CW410" s="140"/>
      <c r="CX410" s="140"/>
      <c r="CY410" s="141"/>
      <c r="CZ410" s="137"/>
      <c r="DA410" s="29"/>
      <c r="DB410" s="29"/>
      <c r="DC410" s="29"/>
      <c r="DD410" s="29"/>
      <c r="DE410" s="29"/>
      <c r="DF410" s="29"/>
      <c r="DG410" s="29"/>
      <c r="DH410" s="29"/>
      <c r="DI410" s="29"/>
      <c r="DJ410" s="29"/>
      <c r="DK410" s="29"/>
      <c r="DL410" s="29"/>
      <c r="DM410" s="29"/>
      <c r="DN410" s="140"/>
      <c r="DO410" s="140"/>
      <c r="DP410" s="141"/>
      <c r="DQ410" s="137"/>
      <c r="DR410" s="29"/>
      <c r="DS410" s="29"/>
      <c r="DT410" s="29"/>
      <c r="DU410" s="29"/>
      <c r="DV410" s="29"/>
      <c r="DW410" s="29"/>
      <c r="DX410" s="29"/>
      <c r="DY410" s="29"/>
      <c r="DZ410" s="29"/>
      <c r="EA410" s="29"/>
      <c r="EB410" s="29"/>
      <c r="EC410" s="29"/>
      <c r="ED410" s="29"/>
      <c r="EE410" s="140"/>
      <c r="EF410" s="140"/>
      <c r="EG410" s="141"/>
      <c r="EH410" s="137"/>
      <c r="EI410" s="29"/>
      <c r="EJ410" s="29"/>
      <c r="EK410" s="29"/>
      <c r="EL410" s="29"/>
      <c r="EM410" s="29"/>
      <c r="EN410" s="29"/>
      <c r="EO410" s="29"/>
      <c r="EP410" s="29"/>
      <c r="EQ410" s="29"/>
      <c r="ER410" s="29"/>
      <c r="ES410" s="29"/>
      <c r="ET410" s="29"/>
      <c r="EU410" s="29"/>
      <c r="EV410" s="140"/>
      <c r="EW410" s="140"/>
      <c r="EX410" s="144"/>
      <c r="EY410" s="137"/>
      <c r="EZ410" s="29"/>
      <c r="FA410" s="29"/>
      <c r="FB410" s="29"/>
      <c r="FC410" s="29"/>
      <c r="FD410" s="29"/>
      <c r="FE410" s="29"/>
      <c r="FF410" s="29"/>
      <c r="FG410" s="29"/>
      <c r="FH410" s="29"/>
      <c r="FI410" s="29"/>
      <c r="FJ410" s="29"/>
      <c r="FK410" s="29"/>
      <c r="FL410" s="29"/>
      <c r="FM410" s="140"/>
      <c r="FN410" s="140"/>
      <c r="FO410" s="141"/>
    </row>
    <row r="411" spans="1:171" x14ac:dyDescent="0.3">
      <c r="A411" s="137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140"/>
      <c r="P411" s="140"/>
      <c r="Q411" s="140"/>
      <c r="R411" s="141"/>
      <c r="S411" s="137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  <c r="AF411" s="29"/>
      <c r="AG411" s="140"/>
      <c r="AH411" s="140"/>
      <c r="AI411" s="141"/>
      <c r="AJ411" s="137"/>
      <c r="AK411" s="29"/>
      <c r="AL411" s="29"/>
      <c r="AM411" s="29"/>
      <c r="AN411" s="29"/>
      <c r="AO411" s="29"/>
      <c r="AP411" s="29"/>
      <c r="AQ411" s="29"/>
      <c r="AR411" s="29"/>
      <c r="AS411" s="29"/>
      <c r="AT411" s="29"/>
      <c r="AU411" s="29"/>
      <c r="AV411" s="29"/>
      <c r="AW411" s="29"/>
      <c r="AX411" s="140"/>
      <c r="AY411" s="140"/>
      <c r="AZ411" s="141"/>
      <c r="BA411" s="137"/>
      <c r="BB411" s="29"/>
      <c r="BC411" s="29"/>
      <c r="BD411" s="29"/>
      <c r="BE411" s="29"/>
      <c r="BF411" s="29"/>
      <c r="BG411" s="29"/>
      <c r="BH411" s="29"/>
      <c r="BI411" s="29"/>
      <c r="BJ411" s="29"/>
      <c r="BK411" s="29"/>
      <c r="BL411" s="29"/>
      <c r="BM411" s="29"/>
      <c r="BN411" s="29"/>
      <c r="BO411" s="140"/>
      <c r="BP411" s="140"/>
      <c r="BQ411" s="141"/>
      <c r="BR411" s="137"/>
      <c r="BS411" s="29"/>
      <c r="BT411" s="29"/>
      <c r="BU411" s="29"/>
      <c r="BV411" s="29"/>
      <c r="BW411" s="29"/>
      <c r="BX411" s="29"/>
      <c r="BY411" s="29"/>
      <c r="BZ411" s="29"/>
      <c r="CA411" s="29"/>
      <c r="CB411" s="29"/>
      <c r="CC411" s="29"/>
      <c r="CD411" s="29"/>
      <c r="CE411" s="29"/>
      <c r="CF411" s="140"/>
      <c r="CG411" s="140"/>
      <c r="CH411" s="141"/>
      <c r="CI411" s="137"/>
      <c r="CJ411" s="29"/>
      <c r="CK411" s="29"/>
      <c r="CL411" s="29"/>
      <c r="CM411" s="29"/>
      <c r="CN411" s="29"/>
      <c r="CO411" s="29"/>
      <c r="CP411" s="29"/>
      <c r="CQ411" s="29"/>
      <c r="CR411" s="29"/>
      <c r="CS411" s="29"/>
      <c r="CT411" s="29"/>
      <c r="CU411" s="29"/>
      <c r="CV411" s="29"/>
      <c r="CW411" s="140"/>
      <c r="CX411" s="140"/>
      <c r="CY411" s="141"/>
      <c r="CZ411" s="137"/>
      <c r="DA411" s="29"/>
      <c r="DB411" s="29"/>
      <c r="DC411" s="29"/>
      <c r="DD411" s="29"/>
      <c r="DE411" s="29"/>
      <c r="DF411" s="29"/>
      <c r="DG411" s="29"/>
      <c r="DH411" s="29"/>
      <c r="DI411" s="29"/>
      <c r="DJ411" s="29"/>
      <c r="DK411" s="29"/>
      <c r="DL411" s="29"/>
      <c r="DM411" s="29"/>
      <c r="DN411" s="140"/>
      <c r="DO411" s="140"/>
      <c r="DP411" s="141"/>
      <c r="DQ411" s="137"/>
      <c r="DR411" s="29"/>
      <c r="DS411" s="29"/>
      <c r="DT411" s="29"/>
      <c r="DU411" s="29"/>
      <c r="DV411" s="29"/>
      <c r="DW411" s="29"/>
      <c r="DX411" s="29"/>
      <c r="DY411" s="29"/>
      <c r="DZ411" s="29"/>
      <c r="EA411" s="29"/>
      <c r="EB411" s="29"/>
      <c r="EC411" s="29"/>
      <c r="ED411" s="29"/>
      <c r="EE411" s="140"/>
      <c r="EF411" s="140"/>
      <c r="EG411" s="141"/>
      <c r="EH411" s="137"/>
      <c r="EI411" s="29"/>
      <c r="EJ411" s="29"/>
      <c r="EK411" s="29"/>
      <c r="EL411" s="29"/>
      <c r="EM411" s="29"/>
      <c r="EN411" s="29"/>
      <c r="EO411" s="29"/>
      <c r="EP411" s="29"/>
      <c r="EQ411" s="29"/>
      <c r="ER411" s="29"/>
      <c r="ES411" s="29"/>
      <c r="ET411" s="29"/>
      <c r="EU411" s="29"/>
      <c r="EV411" s="140"/>
      <c r="EW411" s="140"/>
      <c r="EX411" s="144"/>
      <c r="EY411" s="137"/>
      <c r="EZ411" s="29"/>
      <c r="FA411" s="29"/>
      <c r="FB411" s="29"/>
      <c r="FC411" s="29"/>
      <c r="FD411" s="29"/>
      <c r="FE411" s="29"/>
      <c r="FF411" s="29"/>
      <c r="FG411" s="29"/>
      <c r="FH411" s="29"/>
      <c r="FI411" s="29"/>
      <c r="FJ411" s="29"/>
      <c r="FK411" s="29"/>
      <c r="FL411" s="29"/>
      <c r="FM411" s="140"/>
      <c r="FN411" s="140"/>
      <c r="FO411" s="141"/>
    </row>
    <row r="412" spans="1:171" x14ac:dyDescent="0.3">
      <c r="A412" s="137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140"/>
      <c r="P412" s="140"/>
      <c r="Q412" s="140"/>
      <c r="R412" s="141"/>
      <c r="S412" s="137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140"/>
      <c r="AH412" s="140"/>
      <c r="AI412" s="141"/>
      <c r="AJ412" s="137"/>
      <c r="AK412" s="29"/>
      <c r="AL412" s="29"/>
      <c r="AM412" s="29"/>
      <c r="AN412" s="29"/>
      <c r="AO412" s="29"/>
      <c r="AP412" s="29"/>
      <c r="AQ412" s="29"/>
      <c r="AR412" s="29"/>
      <c r="AS412" s="29"/>
      <c r="AT412" s="29"/>
      <c r="AU412" s="29"/>
      <c r="AV412" s="29"/>
      <c r="AW412" s="29"/>
      <c r="AX412" s="140"/>
      <c r="AY412" s="140"/>
      <c r="AZ412" s="141"/>
      <c r="BA412" s="137"/>
      <c r="BB412" s="29"/>
      <c r="BC412" s="29"/>
      <c r="BD412" s="29"/>
      <c r="BE412" s="29"/>
      <c r="BF412" s="29"/>
      <c r="BG412" s="29"/>
      <c r="BH412" s="29"/>
      <c r="BI412" s="29"/>
      <c r="BJ412" s="29"/>
      <c r="BK412" s="29"/>
      <c r="BL412" s="29"/>
      <c r="BM412" s="29"/>
      <c r="BN412" s="29"/>
      <c r="BO412" s="140"/>
      <c r="BP412" s="140"/>
      <c r="BQ412" s="141"/>
      <c r="BR412" s="137"/>
      <c r="BS412" s="29"/>
      <c r="BT412" s="29"/>
      <c r="BU412" s="29"/>
      <c r="BV412" s="29"/>
      <c r="BW412" s="29"/>
      <c r="BX412" s="29"/>
      <c r="BY412" s="29"/>
      <c r="BZ412" s="29"/>
      <c r="CA412" s="29"/>
      <c r="CB412" s="29"/>
      <c r="CC412" s="29"/>
      <c r="CD412" s="29"/>
      <c r="CE412" s="29"/>
      <c r="CF412" s="140"/>
      <c r="CG412" s="140"/>
      <c r="CH412" s="141"/>
      <c r="CI412" s="137"/>
      <c r="CJ412" s="29"/>
      <c r="CK412" s="29"/>
      <c r="CL412" s="29"/>
      <c r="CM412" s="29"/>
      <c r="CN412" s="29"/>
      <c r="CO412" s="29"/>
      <c r="CP412" s="29"/>
      <c r="CQ412" s="29"/>
      <c r="CR412" s="29"/>
      <c r="CS412" s="29"/>
      <c r="CT412" s="29"/>
      <c r="CU412" s="29"/>
      <c r="CV412" s="29"/>
      <c r="CW412" s="140"/>
      <c r="CX412" s="140"/>
      <c r="CY412" s="141"/>
      <c r="CZ412" s="137"/>
      <c r="DA412" s="29"/>
      <c r="DB412" s="29"/>
      <c r="DC412" s="29"/>
      <c r="DD412" s="29"/>
      <c r="DE412" s="29"/>
      <c r="DF412" s="29"/>
      <c r="DG412" s="29"/>
      <c r="DH412" s="29"/>
      <c r="DI412" s="29"/>
      <c r="DJ412" s="29"/>
      <c r="DK412" s="29"/>
      <c r="DL412" s="29"/>
      <c r="DM412" s="29"/>
      <c r="DN412" s="140"/>
      <c r="DO412" s="140"/>
      <c r="DP412" s="141"/>
      <c r="DQ412" s="137"/>
      <c r="DR412" s="29"/>
      <c r="DS412" s="29"/>
      <c r="DT412" s="29"/>
      <c r="DU412" s="29"/>
      <c r="DV412" s="29"/>
      <c r="DW412" s="29"/>
      <c r="DX412" s="29"/>
      <c r="DY412" s="29"/>
      <c r="DZ412" s="29"/>
      <c r="EA412" s="29"/>
      <c r="EB412" s="29"/>
      <c r="EC412" s="29"/>
      <c r="ED412" s="29"/>
      <c r="EE412" s="140"/>
      <c r="EF412" s="140"/>
      <c r="EG412" s="141"/>
      <c r="EH412" s="137"/>
      <c r="EI412" s="29"/>
      <c r="EJ412" s="29"/>
      <c r="EK412" s="29"/>
      <c r="EL412" s="29"/>
      <c r="EM412" s="29"/>
      <c r="EN412" s="29"/>
      <c r="EO412" s="29"/>
      <c r="EP412" s="29"/>
      <c r="EQ412" s="29"/>
      <c r="ER412" s="29"/>
      <c r="ES412" s="29"/>
      <c r="ET412" s="29"/>
      <c r="EU412" s="29"/>
      <c r="EV412" s="140"/>
      <c r="EW412" s="140"/>
      <c r="EX412" s="144"/>
      <c r="EY412" s="137"/>
      <c r="EZ412" s="29"/>
      <c r="FA412" s="29"/>
      <c r="FB412" s="29"/>
      <c r="FC412" s="29"/>
      <c r="FD412" s="29"/>
      <c r="FE412" s="29"/>
      <c r="FF412" s="29"/>
      <c r="FG412" s="29"/>
      <c r="FH412" s="29"/>
      <c r="FI412" s="29"/>
      <c r="FJ412" s="29"/>
      <c r="FK412" s="29"/>
      <c r="FL412" s="29"/>
      <c r="FM412" s="140"/>
      <c r="FN412" s="140"/>
      <c r="FO412" s="141"/>
    </row>
    <row r="413" spans="1:171" x14ac:dyDescent="0.3">
      <c r="A413" s="137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140"/>
      <c r="P413" s="140"/>
      <c r="Q413" s="140"/>
      <c r="R413" s="141"/>
      <c r="S413" s="137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  <c r="AF413" s="29"/>
      <c r="AG413" s="140"/>
      <c r="AH413" s="140"/>
      <c r="AI413" s="141"/>
      <c r="AJ413" s="137"/>
      <c r="AK413" s="29"/>
      <c r="AL413" s="29"/>
      <c r="AM413" s="29"/>
      <c r="AN413" s="29"/>
      <c r="AO413" s="29"/>
      <c r="AP413" s="29"/>
      <c r="AQ413" s="29"/>
      <c r="AR413" s="29"/>
      <c r="AS413" s="29"/>
      <c r="AT413" s="29"/>
      <c r="AU413" s="29"/>
      <c r="AV413" s="29"/>
      <c r="AW413" s="29"/>
      <c r="AX413" s="140"/>
      <c r="AY413" s="140"/>
      <c r="AZ413" s="141"/>
      <c r="BA413" s="137"/>
      <c r="BB413" s="29"/>
      <c r="BC413" s="29"/>
      <c r="BD413" s="29"/>
      <c r="BE413" s="29"/>
      <c r="BF413" s="29"/>
      <c r="BG413" s="29"/>
      <c r="BH413" s="29"/>
      <c r="BI413" s="29"/>
      <c r="BJ413" s="29"/>
      <c r="BK413" s="29"/>
      <c r="BL413" s="29"/>
      <c r="BM413" s="29"/>
      <c r="BN413" s="29"/>
      <c r="BO413" s="140"/>
      <c r="BP413" s="140"/>
      <c r="BQ413" s="141"/>
      <c r="BR413" s="137"/>
      <c r="BS413" s="29"/>
      <c r="BT413" s="29"/>
      <c r="BU413" s="29"/>
      <c r="BV413" s="29"/>
      <c r="BW413" s="29"/>
      <c r="BX413" s="29"/>
      <c r="BY413" s="29"/>
      <c r="BZ413" s="29"/>
      <c r="CA413" s="29"/>
      <c r="CB413" s="29"/>
      <c r="CC413" s="29"/>
      <c r="CD413" s="29"/>
      <c r="CE413" s="29"/>
      <c r="CF413" s="140"/>
      <c r="CG413" s="140"/>
      <c r="CH413" s="141"/>
      <c r="CI413" s="137"/>
      <c r="CJ413" s="29"/>
      <c r="CK413" s="29"/>
      <c r="CL413" s="29"/>
      <c r="CM413" s="29"/>
      <c r="CN413" s="29"/>
      <c r="CO413" s="29"/>
      <c r="CP413" s="29"/>
      <c r="CQ413" s="29"/>
      <c r="CR413" s="29"/>
      <c r="CS413" s="29"/>
      <c r="CT413" s="29"/>
      <c r="CU413" s="29"/>
      <c r="CV413" s="29"/>
      <c r="CW413" s="140"/>
      <c r="CX413" s="140"/>
      <c r="CY413" s="141"/>
      <c r="CZ413" s="137"/>
      <c r="DA413" s="29"/>
      <c r="DB413" s="29"/>
      <c r="DC413" s="29"/>
      <c r="DD413" s="29"/>
      <c r="DE413" s="29"/>
      <c r="DF413" s="29"/>
      <c r="DG413" s="29"/>
      <c r="DH413" s="29"/>
      <c r="DI413" s="29"/>
      <c r="DJ413" s="29"/>
      <c r="DK413" s="29"/>
      <c r="DL413" s="29"/>
      <c r="DM413" s="29"/>
      <c r="DN413" s="140"/>
      <c r="DO413" s="140"/>
      <c r="DP413" s="141"/>
      <c r="DQ413" s="137"/>
      <c r="DR413" s="29"/>
      <c r="DS413" s="29"/>
      <c r="DT413" s="29"/>
      <c r="DU413" s="29"/>
      <c r="DV413" s="29"/>
      <c r="DW413" s="29"/>
      <c r="DX413" s="29"/>
      <c r="DY413" s="29"/>
      <c r="DZ413" s="29"/>
      <c r="EA413" s="29"/>
      <c r="EB413" s="29"/>
      <c r="EC413" s="29"/>
      <c r="ED413" s="29"/>
      <c r="EE413" s="140"/>
      <c r="EF413" s="140"/>
      <c r="EG413" s="141"/>
      <c r="EH413" s="137"/>
      <c r="EI413" s="29"/>
      <c r="EJ413" s="29"/>
      <c r="EK413" s="29"/>
      <c r="EL413" s="29"/>
      <c r="EM413" s="29"/>
      <c r="EN413" s="29"/>
      <c r="EO413" s="29"/>
      <c r="EP413" s="29"/>
      <c r="EQ413" s="29"/>
      <c r="ER413" s="29"/>
      <c r="ES413" s="29"/>
      <c r="ET413" s="29"/>
      <c r="EU413" s="29"/>
      <c r="EV413" s="140"/>
      <c r="EW413" s="140"/>
      <c r="EX413" s="144"/>
      <c r="EY413" s="137"/>
      <c r="EZ413" s="29"/>
      <c r="FA413" s="29"/>
      <c r="FB413" s="29"/>
      <c r="FC413" s="29"/>
      <c r="FD413" s="29"/>
      <c r="FE413" s="29"/>
      <c r="FF413" s="29"/>
      <c r="FG413" s="29"/>
      <c r="FH413" s="29"/>
      <c r="FI413" s="29"/>
      <c r="FJ413" s="29"/>
      <c r="FK413" s="29"/>
      <c r="FL413" s="29"/>
      <c r="FM413" s="140"/>
      <c r="FN413" s="140"/>
      <c r="FO413" s="141"/>
    </row>
    <row r="414" spans="1:171" x14ac:dyDescent="0.3">
      <c r="A414" s="137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140"/>
      <c r="P414" s="140"/>
      <c r="Q414" s="140"/>
      <c r="R414" s="141"/>
      <c r="S414" s="137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140"/>
      <c r="AH414" s="140"/>
      <c r="AI414" s="141"/>
      <c r="AJ414" s="137"/>
      <c r="AK414" s="29"/>
      <c r="AL414" s="29"/>
      <c r="AM414" s="29"/>
      <c r="AN414" s="29"/>
      <c r="AO414" s="29"/>
      <c r="AP414" s="29"/>
      <c r="AQ414" s="29"/>
      <c r="AR414" s="29"/>
      <c r="AS414" s="29"/>
      <c r="AT414" s="29"/>
      <c r="AU414" s="29"/>
      <c r="AV414" s="29"/>
      <c r="AW414" s="29"/>
      <c r="AX414" s="140"/>
      <c r="AY414" s="140"/>
      <c r="AZ414" s="141"/>
      <c r="BA414" s="137"/>
      <c r="BB414" s="29"/>
      <c r="BC414" s="29"/>
      <c r="BD414" s="29"/>
      <c r="BE414" s="29"/>
      <c r="BF414" s="29"/>
      <c r="BG414" s="29"/>
      <c r="BH414" s="29"/>
      <c r="BI414" s="29"/>
      <c r="BJ414" s="29"/>
      <c r="BK414" s="29"/>
      <c r="BL414" s="29"/>
      <c r="BM414" s="29"/>
      <c r="BN414" s="29"/>
      <c r="BO414" s="140"/>
      <c r="BP414" s="140"/>
      <c r="BQ414" s="141"/>
      <c r="BR414" s="137"/>
      <c r="BS414" s="29"/>
      <c r="BT414" s="29"/>
      <c r="BU414" s="29"/>
      <c r="BV414" s="29"/>
      <c r="BW414" s="29"/>
      <c r="BX414" s="29"/>
      <c r="BY414" s="29"/>
      <c r="BZ414" s="29"/>
      <c r="CA414" s="29"/>
      <c r="CB414" s="29"/>
      <c r="CC414" s="29"/>
      <c r="CD414" s="29"/>
      <c r="CE414" s="29"/>
      <c r="CF414" s="140"/>
      <c r="CG414" s="140"/>
      <c r="CH414" s="141"/>
      <c r="CI414" s="137"/>
      <c r="CJ414" s="29"/>
      <c r="CK414" s="29"/>
      <c r="CL414" s="29"/>
      <c r="CM414" s="29"/>
      <c r="CN414" s="29"/>
      <c r="CO414" s="29"/>
      <c r="CP414" s="29"/>
      <c r="CQ414" s="29"/>
      <c r="CR414" s="29"/>
      <c r="CS414" s="29"/>
      <c r="CT414" s="29"/>
      <c r="CU414" s="29"/>
      <c r="CV414" s="29"/>
      <c r="CW414" s="140"/>
      <c r="CX414" s="140"/>
      <c r="CY414" s="141"/>
      <c r="CZ414" s="137"/>
      <c r="DA414" s="29"/>
      <c r="DB414" s="29"/>
      <c r="DC414" s="29"/>
      <c r="DD414" s="29"/>
      <c r="DE414" s="29"/>
      <c r="DF414" s="29"/>
      <c r="DG414" s="29"/>
      <c r="DH414" s="29"/>
      <c r="DI414" s="29"/>
      <c r="DJ414" s="29"/>
      <c r="DK414" s="29"/>
      <c r="DL414" s="29"/>
      <c r="DM414" s="29"/>
      <c r="DN414" s="140"/>
      <c r="DO414" s="140"/>
      <c r="DP414" s="141"/>
      <c r="DQ414" s="137"/>
      <c r="DR414" s="29"/>
      <c r="DS414" s="29"/>
      <c r="DT414" s="29"/>
      <c r="DU414" s="29"/>
      <c r="DV414" s="29"/>
      <c r="DW414" s="29"/>
      <c r="DX414" s="29"/>
      <c r="DY414" s="29"/>
      <c r="DZ414" s="29"/>
      <c r="EA414" s="29"/>
      <c r="EB414" s="29"/>
      <c r="EC414" s="29"/>
      <c r="ED414" s="29"/>
      <c r="EE414" s="140"/>
      <c r="EF414" s="140"/>
      <c r="EG414" s="141"/>
      <c r="EH414" s="137"/>
      <c r="EI414" s="29"/>
      <c r="EJ414" s="29"/>
      <c r="EK414" s="29"/>
      <c r="EL414" s="29"/>
      <c r="EM414" s="29"/>
      <c r="EN414" s="29"/>
      <c r="EO414" s="29"/>
      <c r="EP414" s="29"/>
      <c r="EQ414" s="29"/>
      <c r="ER414" s="29"/>
      <c r="ES414" s="29"/>
      <c r="ET414" s="29"/>
      <c r="EU414" s="29"/>
      <c r="EV414" s="140"/>
      <c r="EW414" s="140"/>
      <c r="EX414" s="144"/>
      <c r="EY414" s="137"/>
      <c r="EZ414" s="29"/>
      <c r="FA414" s="29"/>
      <c r="FB414" s="29"/>
      <c r="FC414" s="29"/>
      <c r="FD414" s="29"/>
      <c r="FE414" s="29"/>
      <c r="FF414" s="29"/>
      <c r="FG414" s="29"/>
      <c r="FH414" s="29"/>
      <c r="FI414" s="29"/>
      <c r="FJ414" s="29"/>
      <c r="FK414" s="29"/>
      <c r="FL414" s="29"/>
      <c r="FM414" s="140"/>
      <c r="FN414" s="140"/>
      <c r="FO414" s="141"/>
    </row>
    <row r="415" spans="1:171" x14ac:dyDescent="0.3">
      <c r="A415" s="137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140"/>
      <c r="P415" s="140"/>
      <c r="Q415" s="140"/>
      <c r="R415" s="141"/>
      <c r="S415" s="137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140"/>
      <c r="AH415" s="140"/>
      <c r="AI415" s="141"/>
      <c r="AJ415" s="137"/>
      <c r="AK415" s="29"/>
      <c r="AL415" s="29"/>
      <c r="AM415" s="29"/>
      <c r="AN415" s="29"/>
      <c r="AO415" s="29"/>
      <c r="AP415" s="29"/>
      <c r="AQ415" s="29"/>
      <c r="AR415" s="29"/>
      <c r="AS415" s="29"/>
      <c r="AT415" s="29"/>
      <c r="AU415" s="29"/>
      <c r="AV415" s="29"/>
      <c r="AW415" s="29"/>
      <c r="AX415" s="140"/>
      <c r="AY415" s="140"/>
      <c r="AZ415" s="141"/>
      <c r="BA415" s="137"/>
      <c r="BB415" s="29"/>
      <c r="BC415" s="29"/>
      <c r="BD415" s="29"/>
      <c r="BE415" s="29"/>
      <c r="BF415" s="29"/>
      <c r="BG415" s="29"/>
      <c r="BH415" s="29"/>
      <c r="BI415" s="29"/>
      <c r="BJ415" s="29"/>
      <c r="BK415" s="29"/>
      <c r="BL415" s="29"/>
      <c r="BM415" s="29"/>
      <c r="BN415" s="29"/>
      <c r="BO415" s="140"/>
      <c r="BP415" s="140"/>
      <c r="BQ415" s="141"/>
      <c r="BR415" s="137"/>
      <c r="BS415" s="29"/>
      <c r="BT415" s="29"/>
      <c r="BU415" s="29"/>
      <c r="BV415" s="29"/>
      <c r="BW415" s="29"/>
      <c r="BX415" s="29"/>
      <c r="BY415" s="29"/>
      <c r="BZ415" s="29"/>
      <c r="CA415" s="29"/>
      <c r="CB415" s="29"/>
      <c r="CC415" s="29"/>
      <c r="CD415" s="29"/>
      <c r="CE415" s="29"/>
      <c r="CF415" s="140"/>
      <c r="CG415" s="140"/>
      <c r="CH415" s="141"/>
      <c r="CI415" s="137"/>
      <c r="CJ415" s="29"/>
      <c r="CK415" s="29"/>
      <c r="CL415" s="29"/>
      <c r="CM415" s="29"/>
      <c r="CN415" s="29"/>
      <c r="CO415" s="29"/>
      <c r="CP415" s="29"/>
      <c r="CQ415" s="29"/>
      <c r="CR415" s="29"/>
      <c r="CS415" s="29"/>
      <c r="CT415" s="29"/>
      <c r="CU415" s="29"/>
      <c r="CV415" s="29"/>
      <c r="CW415" s="140"/>
      <c r="CX415" s="140"/>
      <c r="CY415" s="141"/>
      <c r="CZ415" s="137"/>
      <c r="DA415" s="29"/>
      <c r="DB415" s="29"/>
      <c r="DC415" s="29"/>
      <c r="DD415" s="29"/>
      <c r="DE415" s="29"/>
      <c r="DF415" s="29"/>
      <c r="DG415" s="29"/>
      <c r="DH415" s="29"/>
      <c r="DI415" s="29"/>
      <c r="DJ415" s="29"/>
      <c r="DK415" s="29"/>
      <c r="DL415" s="29"/>
      <c r="DM415" s="29"/>
      <c r="DN415" s="140"/>
      <c r="DO415" s="140"/>
      <c r="DP415" s="141"/>
      <c r="DQ415" s="137"/>
      <c r="DR415" s="29"/>
      <c r="DS415" s="29"/>
      <c r="DT415" s="29"/>
      <c r="DU415" s="29"/>
      <c r="DV415" s="29"/>
      <c r="DW415" s="29"/>
      <c r="DX415" s="29"/>
      <c r="DY415" s="29"/>
      <c r="DZ415" s="29"/>
      <c r="EA415" s="29"/>
      <c r="EB415" s="29"/>
      <c r="EC415" s="29"/>
      <c r="ED415" s="29"/>
      <c r="EE415" s="140"/>
      <c r="EF415" s="140"/>
      <c r="EG415" s="141"/>
      <c r="EH415" s="137"/>
      <c r="EI415" s="29"/>
      <c r="EJ415" s="29"/>
      <c r="EK415" s="29"/>
      <c r="EL415" s="29"/>
      <c r="EM415" s="29"/>
      <c r="EN415" s="29"/>
      <c r="EO415" s="29"/>
      <c r="EP415" s="29"/>
      <c r="EQ415" s="29"/>
      <c r="ER415" s="29"/>
      <c r="ES415" s="29"/>
      <c r="ET415" s="29"/>
      <c r="EU415" s="29"/>
      <c r="EV415" s="140"/>
      <c r="EW415" s="140"/>
      <c r="EX415" s="144"/>
      <c r="EY415" s="137"/>
      <c r="EZ415" s="29"/>
      <c r="FA415" s="29"/>
      <c r="FB415" s="29"/>
      <c r="FC415" s="29"/>
      <c r="FD415" s="29"/>
      <c r="FE415" s="29"/>
      <c r="FF415" s="29"/>
      <c r="FG415" s="29"/>
      <c r="FH415" s="29"/>
      <c r="FI415" s="29"/>
      <c r="FJ415" s="29"/>
      <c r="FK415" s="29"/>
      <c r="FL415" s="29"/>
      <c r="FM415" s="140"/>
      <c r="FN415" s="140"/>
      <c r="FO415" s="141"/>
    </row>
    <row r="416" spans="1:171" x14ac:dyDescent="0.3">
      <c r="A416" s="137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140"/>
      <c r="P416" s="140"/>
      <c r="Q416" s="140"/>
      <c r="R416" s="141"/>
      <c r="S416" s="137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140"/>
      <c r="AH416" s="140"/>
      <c r="AI416" s="141"/>
      <c r="AJ416" s="137"/>
      <c r="AK416" s="29"/>
      <c r="AL416" s="29"/>
      <c r="AM416" s="29"/>
      <c r="AN416" s="29"/>
      <c r="AO416" s="29"/>
      <c r="AP416" s="29"/>
      <c r="AQ416" s="29"/>
      <c r="AR416" s="29"/>
      <c r="AS416" s="29"/>
      <c r="AT416" s="29"/>
      <c r="AU416" s="29"/>
      <c r="AV416" s="29"/>
      <c r="AW416" s="29"/>
      <c r="AX416" s="140"/>
      <c r="AY416" s="140"/>
      <c r="AZ416" s="141"/>
      <c r="BA416" s="137"/>
      <c r="BB416" s="29"/>
      <c r="BC416" s="29"/>
      <c r="BD416" s="29"/>
      <c r="BE416" s="29"/>
      <c r="BF416" s="29"/>
      <c r="BG416" s="29"/>
      <c r="BH416" s="29"/>
      <c r="BI416" s="29"/>
      <c r="BJ416" s="29"/>
      <c r="BK416" s="29"/>
      <c r="BL416" s="29"/>
      <c r="BM416" s="29"/>
      <c r="BN416" s="29"/>
      <c r="BO416" s="140"/>
      <c r="BP416" s="140"/>
      <c r="BQ416" s="141"/>
      <c r="BR416" s="137"/>
      <c r="BS416" s="29"/>
      <c r="BT416" s="29"/>
      <c r="BU416" s="29"/>
      <c r="BV416" s="29"/>
      <c r="BW416" s="29"/>
      <c r="BX416" s="29"/>
      <c r="BY416" s="29"/>
      <c r="BZ416" s="29"/>
      <c r="CA416" s="29"/>
      <c r="CB416" s="29"/>
      <c r="CC416" s="29"/>
      <c r="CD416" s="29"/>
      <c r="CE416" s="29"/>
      <c r="CF416" s="140"/>
      <c r="CG416" s="140"/>
      <c r="CH416" s="141"/>
      <c r="CI416" s="137"/>
      <c r="CJ416" s="29"/>
      <c r="CK416" s="29"/>
      <c r="CL416" s="29"/>
      <c r="CM416" s="29"/>
      <c r="CN416" s="29"/>
      <c r="CO416" s="29"/>
      <c r="CP416" s="29"/>
      <c r="CQ416" s="29"/>
      <c r="CR416" s="29"/>
      <c r="CS416" s="29"/>
      <c r="CT416" s="29"/>
      <c r="CU416" s="29"/>
      <c r="CV416" s="29"/>
      <c r="CW416" s="140"/>
      <c r="CX416" s="140"/>
      <c r="CY416" s="141"/>
      <c r="CZ416" s="137"/>
      <c r="DA416" s="29"/>
      <c r="DB416" s="29"/>
      <c r="DC416" s="29"/>
      <c r="DD416" s="29"/>
      <c r="DE416" s="29"/>
      <c r="DF416" s="29"/>
      <c r="DG416" s="29"/>
      <c r="DH416" s="29"/>
      <c r="DI416" s="29"/>
      <c r="DJ416" s="29"/>
      <c r="DK416" s="29"/>
      <c r="DL416" s="29"/>
      <c r="DM416" s="29"/>
      <c r="DN416" s="140"/>
      <c r="DO416" s="140"/>
      <c r="DP416" s="141"/>
      <c r="DQ416" s="137"/>
      <c r="DR416" s="29"/>
      <c r="DS416" s="29"/>
      <c r="DT416" s="29"/>
      <c r="DU416" s="29"/>
      <c r="DV416" s="29"/>
      <c r="DW416" s="29"/>
      <c r="DX416" s="29"/>
      <c r="DY416" s="29"/>
      <c r="DZ416" s="29"/>
      <c r="EA416" s="29"/>
      <c r="EB416" s="29"/>
      <c r="EC416" s="29"/>
      <c r="ED416" s="29"/>
      <c r="EE416" s="140"/>
      <c r="EF416" s="140"/>
      <c r="EG416" s="141"/>
      <c r="EH416" s="137"/>
      <c r="EI416" s="29"/>
      <c r="EJ416" s="29"/>
      <c r="EK416" s="29"/>
      <c r="EL416" s="29"/>
      <c r="EM416" s="29"/>
      <c r="EN416" s="29"/>
      <c r="EO416" s="29"/>
      <c r="EP416" s="29"/>
      <c r="EQ416" s="29"/>
      <c r="ER416" s="29"/>
      <c r="ES416" s="29"/>
      <c r="ET416" s="29"/>
      <c r="EU416" s="29"/>
      <c r="EV416" s="140"/>
      <c r="EW416" s="140"/>
      <c r="EX416" s="144"/>
      <c r="EY416" s="137"/>
      <c r="EZ416" s="29"/>
      <c r="FA416" s="29"/>
      <c r="FB416" s="29"/>
      <c r="FC416" s="29"/>
      <c r="FD416" s="29"/>
      <c r="FE416" s="29"/>
      <c r="FF416" s="29"/>
      <c r="FG416" s="29"/>
      <c r="FH416" s="29"/>
      <c r="FI416" s="29"/>
      <c r="FJ416" s="29"/>
      <c r="FK416" s="29"/>
      <c r="FL416" s="29"/>
      <c r="FM416" s="140"/>
      <c r="FN416" s="140"/>
      <c r="FO416" s="141"/>
    </row>
    <row r="417" spans="1:171" x14ac:dyDescent="0.3">
      <c r="A417" s="137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140"/>
      <c r="P417" s="140"/>
      <c r="Q417" s="140"/>
      <c r="R417" s="141"/>
      <c r="S417" s="137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  <c r="AF417" s="29"/>
      <c r="AG417" s="140"/>
      <c r="AH417" s="140"/>
      <c r="AI417" s="141"/>
      <c r="AJ417" s="137"/>
      <c r="AK417" s="29"/>
      <c r="AL417" s="29"/>
      <c r="AM417" s="29"/>
      <c r="AN417" s="29"/>
      <c r="AO417" s="29"/>
      <c r="AP417" s="29"/>
      <c r="AQ417" s="29"/>
      <c r="AR417" s="29"/>
      <c r="AS417" s="29"/>
      <c r="AT417" s="29"/>
      <c r="AU417" s="29"/>
      <c r="AV417" s="29"/>
      <c r="AW417" s="29"/>
      <c r="AX417" s="140"/>
      <c r="AY417" s="140"/>
      <c r="AZ417" s="141"/>
      <c r="BA417" s="137"/>
      <c r="BB417" s="29"/>
      <c r="BC417" s="29"/>
      <c r="BD417" s="29"/>
      <c r="BE417" s="29"/>
      <c r="BF417" s="29"/>
      <c r="BG417" s="29"/>
      <c r="BH417" s="29"/>
      <c r="BI417" s="29"/>
      <c r="BJ417" s="29"/>
      <c r="BK417" s="29"/>
      <c r="BL417" s="29"/>
      <c r="BM417" s="29"/>
      <c r="BN417" s="29"/>
      <c r="BO417" s="140"/>
      <c r="BP417" s="140"/>
      <c r="BQ417" s="141"/>
      <c r="BR417" s="137"/>
      <c r="BS417" s="29"/>
      <c r="BT417" s="29"/>
      <c r="BU417" s="29"/>
      <c r="BV417" s="29"/>
      <c r="BW417" s="29"/>
      <c r="BX417" s="29"/>
      <c r="BY417" s="29"/>
      <c r="BZ417" s="29"/>
      <c r="CA417" s="29"/>
      <c r="CB417" s="29"/>
      <c r="CC417" s="29"/>
      <c r="CD417" s="29"/>
      <c r="CE417" s="29"/>
      <c r="CF417" s="140"/>
      <c r="CG417" s="140"/>
      <c r="CH417" s="141"/>
      <c r="CI417" s="137"/>
      <c r="CJ417" s="29"/>
      <c r="CK417" s="29"/>
      <c r="CL417" s="29"/>
      <c r="CM417" s="29"/>
      <c r="CN417" s="29"/>
      <c r="CO417" s="29"/>
      <c r="CP417" s="29"/>
      <c r="CQ417" s="29"/>
      <c r="CR417" s="29"/>
      <c r="CS417" s="29"/>
      <c r="CT417" s="29"/>
      <c r="CU417" s="29"/>
      <c r="CV417" s="29"/>
      <c r="CW417" s="140"/>
      <c r="CX417" s="140"/>
      <c r="CY417" s="141"/>
      <c r="CZ417" s="137"/>
      <c r="DA417" s="29"/>
      <c r="DB417" s="29"/>
      <c r="DC417" s="29"/>
      <c r="DD417" s="29"/>
      <c r="DE417" s="29"/>
      <c r="DF417" s="29"/>
      <c r="DG417" s="29"/>
      <c r="DH417" s="29"/>
      <c r="DI417" s="29"/>
      <c r="DJ417" s="29"/>
      <c r="DK417" s="29"/>
      <c r="DL417" s="29"/>
      <c r="DM417" s="29"/>
      <c r="DN417" s="140"/>
      <c r="DO417" s="140"/>
      <c r="DP417" s="141"/>
      <c r="DQ417" s="137"/>
      <c r="DR417" s="29"/>
      <c r="DS417" s="29"/>
      <c r="DT417" s="29"/>
      <c r="DU417" s="29"/>
      <c r="DV417" s="29"/>
      <c r="DW417" s="29"/>
      <c r="DX417" s="29"/>
      <c r="DY417" s="29"/>
      <c r="DZ417" s="29"/>
      <c r="EA417" s="29"/>
      <c r="EB417" s="29"/>
      <c r="EC417" s="29"/>
      <c r="ED417" s="29"/>
      <c r="EE417" s="140"/>
      <c r="EF417" s="140"/>
      <c r="EG417" s="141"/>
      <c r="EH417" s="137"/>
      <c r="EI417" s="29"/>
      <c r="EJ417" s="29"/>
      <c r="EK417" s="29"/>
      <c r="EL417" s="29"/>
      <c r="EM417" s="29"/>
      <c r="EN417" s="29"/>
      <c r="EO417" s="29"/>
      <c r="EP417" s="29"/>
      <c r="EQ417" s="29"/>
      <c r="ER417" s="29"/>
      <c r="ES417" s="29"/>
      <c r="ET417" s="29"/>
      <c r="EU417" s="29"/>
      <c r="EV417" s="140"/>
      <c r="EW417" s="140"/>
      <c r="EX417" s="144"/>
      <c r="EY417" s="137"/>
      <c r="EZ417" s="29"/>
      <c r="FA417" s="29"/>
      <c r="FB417" s="29"/>
      <c r="FC417" s="29"/>
      <c r="FD417" s="29"/>
      <c r="FE417" s="29"/>
      <c r="FF417" s="29"/>
      <c r="FG417" s="29"/>
      <c r="FH417" s="29"/>
      <c r="FI417" s="29"/>
      <c r="FJ417" s="29"/>
      <c r="FK417" s="29"/>
      <c r="FL417" s="29"/>
      <c r="FM417" s="140"/>
      <c r="FN417" s="140"/>
      <c r="FO417" s="141"/>
    </row>
    <row r="418" spans="1:171" x14ac:dyDescent="0.3">
      <c r="A418" s="137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140"/>
      <c r="P418" s="140"/>
      <c r="Q418" s="140"/>
      <c r="R418" s="141"/>
      <c r="S418" s="137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  <c r="AF418" s="29"/>
      <c r="AG418" s="140"/>
      <c r="AH418" s="140"/>
      <c r="AI418" s="141"/>
      <c r="AJ418" s="137"/>
      <c r="AK418" s="29"/>
      <c r="AL418" s="29"/>
      <c r="AM418" s="29"/>
      <c r="AN418" s="29"/>
      <c r="AO418" s="29"/>
      <c r="AP418" s="29"/>
      <c r="AQ418" s="29"/>
      <c r="AR418" s="29"/>
      <c r="AS418" s="29"/>
      <c r="AT418" s="29"/>
      <c r="AU418" s="29"/>
      <c r="AV418" s="29"/>
      <c r="AW418" s="29"/>
      <c r="AX418" s="140"/>
      <c r="AY418" s="140"/>
      <c r="AZ418" s="141"/>
      <c r="BA418" s="137"/>
      <c r="BB418" s="29"/>
      <c r="BC418" s="29"/>
      <c r="BD418" s="29"/>
      <c r="BE418" s="29"/>
      <c r="BF418" s="29"/>
      <c r="BG418" s="29"/>
      <c r="BH418" s="29"/>
      <c r="BI418" s="29"/>
      <c r="BJ418" s="29"/>
      <c r="BK418" s="29"/>
      <c r="BL418" s="29"/>
      <c r="BM418" s="29"/>
      <c r="BN418" s="29"/>
      <c r="BO418" s="140"/>
      <c r="BP418" s="140"/>
      <c r="BQ418" s="141"/>
      <c r="BR418" s="137"/>
      <c r="BS418" s="29"/>
      <c r="BT418" s="29"/>
      <c r="BU418" s="29"/>
      <c r="BV418" s="29"/>
      <c r="BW418" s="29"/>
      <c r="BX418" s="29"/>
      <c r="BY418" s="29"/>
      <c r="BZ418" s="29"/>
      <c r="CA418" s="29"/>
      <c r="CB418" s="29"/>
      <c r="CC418" s="29"/>
      <c r="CD418" s="29"/>
      <c r="CE418" s="29"/>
      <c r="CF418" s="140"/>
      <c r="CG418" s="140"/>
      <c r="CH418" s="141"/>
      <c r="CI418" s="137"/>
      <c r="CJ418" s="29"/>
      <c r="CK418" s="29"/>
      <c r="CL418" s="29"/>
      <c r="CM418" s="29"/>
      <c r="CN418" s="29"/>
      <c r="CO418" s="29"/>
      <c r="CP418" s="29"/>
      <c r="CQ418" s="29"/>
      <c r="CR418" s="29"/>
      <c r="CS418" s="29"/>
      <c r="CT418" s="29"/>
      <c r="CU418" s="29"/>
      <c r="CV418" s="29"/>
      <c r="CW418" s="140"/>
      <c r="CX418" s="140"/>
      <c r="CY418" s="141"/>
      <c r="CZ418" s="137"/>
      <c r="DA418" s="29"/>
      <c r="DB418" s="29"/>
      <c r="DC418" s="29"/>
      <c r="DD418" s="29"/>
      <c r="DE418" s="29"/>
      <c r="DF418" s="29"/>
      <c r="DG418" s="29"/>
      <c r="DH418" s="29"/>
      <c r="DI418" s="29"/>
      <c r="DJ418" s="29"/>
      <c r="DK418" s="29"/>
      <c r="DL418" s="29"/>
      <c r="DM418" s="29"/>
      <c r="DN418" s="140"/>
      <c r="DO418" s="140"/>
      <c r="DP418" s="141"/>
      <c r="DQ418" s="137"/>
      <c r="DR418" s="29"/>
      <c r="DS418" s="29"/>
      <c r="DT418" s="29"/>
      <c r="DU418" s="29"/>
      <c r="DV418" s="29"/>
      <c r="DW418" s="29"/>
      <c r="DX418" s="29"/>
      <c r="DY418" s="29"/>
      <c r="DZ418" s="29"/>
      <c r="EA418" s="29"/>
      <c r="EB418" s="29"/>
      <c r="EC418" s="29"/>
      <c r="ED418" s="29"/>
      <c r="EE418" s="140"/>
      <c r="EF418" s="140"/>
      <c r="EG418" s="141"/>
      <c r="EH418" s="137"/>
      <c r="EI418" s="29"/>
      <c r="EJ418" s="29"/>
      <c r="EK418" s="29"/>
      <c r="EL418" s="29"/>
      <c r="EM418" s="29"/>
      <c r="EN418" s="29"/>
      <c r="EO418" s="29"/>
      <c r="EP418" s="29"/>
      <c r="EQ418" s="29"/>
      <c r="ER418" s="29"/>
      <c r="ES418" s="29"/>
      <c r="ET418" s="29"/>
      <c r="EU418" s="29"/>
      <c r="EV418" s="140"/>
      <c r="EW418" s="140"/>
      <c r="EX418" s="144"/>
      <c r="EY418" s="137"/>
      <c r="EZ418" s="29"/>
      <c r="FA418" s="29"/>
      <c r="FB418" s="29"/>
      <c r="FC418" s="29"/>
      <c r="FD418" s="29"/>
      <c r="FE418" s="29"/>
      <c r="FF418" s="29"/>
      <c r="FG418" s="29"/>
      <c r="FH418" s="29"/>
      <c r="FI418" s="29"/>
      <c r="FJ418" s="29"/>
      <c r="FK418" s="29"/>
      <c r="FL418" s="29"/>
      <c r="FM418" s="140"/>
      <c r="FN418" s="140"/>
      <c r="FO418" s="141"/>
    </row>
    <row r="419" spans="1:171" x14ac:dyDescent="0.3">
      <c r="A419" s="137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140"/>
      <c r="P419" s="140"/>
      <c r="Q419" s="140"/>
      <c r="R419" s="141"/>
      <c r="S419" s="137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140"/>
      <c r="AH419" s="140"/>
      <c r="AI419" s="141"/>
      <c r="AJ419" s="137"/>
      <c r="AK419" s="29"/>
      <c r="AL419" s="29"/>
      <c r="AM419" s="29"/>
      <c r="AN419" s="29"/>
      <c r="AO419" s="29"/>
      <c r="AP419" s="29"/>
      <c r="AQ419" s="29"/>
      <c r="AR419" s="29"/>
      <c r="AS419" s="29"/>
      <c r="AT419" s="29"/>
      <c r="AU419" s="29"/>
      <c r="AV419" s="29"/>
      <c r="AW419" s="29"/>
      <c r="AX419" s="140"/>
      <c r="AY419" s="140"/>
      <c r="AZ419" s="141"/>
      <c r="BA419" s="137"/>
      <c r="BB419" s="29"/>
      <c r="BC419" s="29"/>
      <c r="BD419" s="29"/>
      <c r="BE419" s="29"/>
      <c r="BF419" s="29"/>
      <c r="BG419" s="29"/>
      <c r="BH419" s="29"/>
      <c r="BI419" s="29"/>
      <c r="BJ419" s="29"/>
      <c r="BK419" s="29"/>
      <c r="BL419" s="29"/>
      <c r="BM419" s="29"/>
      <c r="BN419" s="29"/>
      <c r="BO419" s="140"/>
      <c r="BP419" s="140"/>
      <c r="BQ419" s="141"/>
      <c r="BR419" s="137"/>
      <c r="BS419" s="29"/>
      <c r="BT419" s="29"/>
      <c r="BU419" s="29"/>
      <c r="BV419" s="29"/>
      <c r="BW419" s="29"/>
      <c r="BX419" s="29"/>
      <c r="BY419" s="29"/>
      <c r="BZ419" s="29"/>
      <c r="CA419" s="29"/>
      <c r="CB419" s="29"/>
      <c r="CC419" s="29"/>
      <c r="CD419" s="29"/>
      <c r="CE419" s="29"/>
      <c r="CF419" s="140"/>
      <c r="CG419" s="140"/>
      <c r="CH419" s="141"/>
      <c r="CI419" s="137"/>
      <c r="CJ419" s="29"/>
      <c r="CK419" s="29"/>
      <c r="CL419" s="29"/>
      <c r="CM419" s="29"/>
      <c r="CN419" s="29"/>
      <c r="CO419" s="29"/>
      <c r="CP419" s="29"/>
      <c r="CQ419" s="29"/>
      <c r="CR419" s="29"/>
      <c r="CS419" s="29"/>
      <c r="CT419" s="29"/>
      <c r="CU419" s="29"/>
      <c r="CV419" s="29"/>
      <c r="CW419" s="140"/>
      <c r="CX419" s="140"/>
      <c r="CY419" s="141"/>
      <c r="CZ419" s="137"/>
      <c r="DA419" s="29"/>
      <c r="DB419" s="29"/>
      <c r="DC419" s="29"/>
      <c r="DD419" s="29"/>
      <c r="DE419" s="29"/>
      <c r="DF419" s="29"/>
      <c r="DG419" s="29"/>
      <c r="DH419" s="29"/>
      <c r="DI419" s="29"/>
      <c r="DJ419" s="29"/>
      <c r="DK419" s="29"/>
      <c r="DL419" s="29"/>
      <c r="DM419" s="29"/>
      <c r="DN419" s="140"/>
      <c r="DO419" s="140"/>
      <c r="DP419" s="141"/>
      <c r="DQ419" s="137"/>
      <c r="DR419" s="29"/>
      <c r="DS419" s="29"/>
      <c r="DT419" s="29"/>
      <c r="DU419" s="29"/>
      <c r="DV419" s="29"/>
      <c r="DW419" s="29"/>
      <c r="DX419" s="29"/>
      <c r="DY419" s="29"/>
      <c r="DZ419" s="29"/>
      <c r="EA419" s="29"/>
      <c r="EB419" s="29"/>
      <c r="EC419" s="29"/>
      <c r="ED419" s="29"/>
      <c r="EE419" s="140"/>
      <c r="EF419" s="140"/>
      <c r="EG419" s="141"/>
      <c r="EH419" s="137"/>
      <c r="EI419" s="29"/>
      <c r="EJ419" s="29"/>
      <c r="EK419" s="29"/>
      <c r="EL419" s="29"/>
      <c r="EM419" s="29"/>
      <c r="EN419" s="29"/>
      <c r="EO419" s="29"/>
      <c r="EP419" s="29"/>
      <c r="EQ419" s="29"/>
      <c r="ER419" s="29"/>
      <c r="ES419" s="29"/>
      <c r="ET419" s="29"/>
      <c r="EU419" s="29"/>
      <c r="EV419" s="140"/>
      <c r="EW419" s="140"/>
      <c r="EX419" s="144"/>
      <c r="EY419" s="137"/>
      <c r="EZ419" s="29"/>
      <c r="FA419" s="29"/>
      <c r="FB419" s="29"/>
      <c r="FC419" s="29"/>
      <c r="FD419" s="29"/>
      <c r="FE419" s="29"/>
      <c r="FF419" s="29"/>
      <c r="FG419" s="29"/>
      <c r="FH419" s="29"/>
      <c r="FI419" s="29"/>
      <c r="FJ419" s="29"/>
      <c r="FK419" s="29"/>
      <c r="FL419" s="29"/>
      <c r="FM419" s="140"/>
      <c r="FN419" s="140"/>
      <c r="FO419" s="141"/>
    </row>
    <row r="420" spans="1:171" x14ac:dyDescent="0.3">
      <c r="A420" s="137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140"/>
      <c r="P420" s="140"/>
      <c r="Q420" s="140"/>
      <c r="R420" s="141"/>
      <c r="S420" s="137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140"/>
      <c r="AH420" s="140"/>
      <c r="AI420" s="141"/>
      <c r="AJ420" s="137"/>
      <c r="AK420" s="29"/>
      <c r="AL420" s="29"/>
      <c r="AM420" s="29"/>
      <c r="AN420" s="29"/>
      <c r="AO420" s="29"/>
      <c r="AP420" s="29"/>
      <c r="AQ420" s="29"/>
      <c r="AR420" s="29"/>
      <c r="AS420" s="29"/>
      <c r="AT420" s="29"/>
      <c r="AU420" s="29"/>
      <c r="AV420" s="29"/>
      <c r="AW420" s="29"/>
      <c r="AX420" s="140"/>
      <c r="AY420" s="140"/>
      <c r="AZ420" s="141"/>
      <c r="BA420" s="137"/>
      <c r="BB420" s="29"/>
      <c r="BC420" s="29"/>
      <c r="BD420" s="29"/>
      <c r="BE420" s="29"/>
      <c r="BF420" s="29"/>
      <c r="BG420" s="29"/>
      <c r="BH420" s="29"/>
      <c r="BI420" s="29"/>
      <c r="BJ420" s="29"/>
      <c r="BK420" s="29"/>
      <c r="BL420" s="29"/>
      <c r="BM420" s="29"/>
      <c r="BN420" s="29"/>
      <c r="BO420" s="140"/>
      <c r="BP420" s="140"/>
      <c r="BQ420" s="141"/>
      <c r="BR420" s="137"/>
      <c r="BS420" s="29"/>
      <c r="BT420" s="29"/>
      <c r="BU420" s="29"/>
      <c r="BV420" s="29"/>
      <c r="BW420" s="29"/>
      <c r="BX420" s="29"/>
      <c r="BY420" s="29"/>
      <c r="BZ420" s="29"/>
      <c r="CA420" s="29"/>
      <c r="CB420" s="29"/>
      <c r="CC420" s="29"/>
      <c r="CD420" s="29"/>
      <c r="CE420" s="29"/>
      <c r="CF420" s="140"/>
      <c r="CG420" s="140"/>
      <c r="CH420" s="141"/>
      <c r="CI420" s="137"/>
      <c r="CJ420" s="29"/>
      <c r="CK420" s="29"/>
      <c r="CL420" s="29"/>
      <c r="CM420" s="29"/>
      <c r="CN420" s="29"/>
      <c r="CO420" s="29"/>
      <c r="CP420" s="29"/>
      <c r="CQ420" s="29"/>
      <c r="CR420" s="29"/>
      <c r="CS420" s="29"/>
      <c r="CT420" s="29"/>
      <c r="CU420" s="29"/>
      <c r="CV420" s="29"/>
      <c r="CW420" s="140"/>
      <c r="CX420" s="140"/>
      <c r="CY420" s="141"/>
      <c r="CZ420" s="137"/>
      <c r="DA420" s="29"/>
      <c r="DB420" s="29"/>
      <c r="DC420" s="29"/>
      <c r="DD420" s="29"/>
      <c r="DE420" s="29"/>
      <c r="DF420" s="29"/>
      <c r="DG420" s="29"/>
      <c r="DH420" s="29"/>
      <c r="DI420" s="29"/>
      <c r="DJ420" s="29"/>
      <c r="DK420" s="29"/>
      <c r="DL420" s="29"/>
      <c r="DM420" s="29"/>
      <c r="DN420" s="140"/>
      <c r="DO420" s="140"/>
      <c r="DP420" s="141"/>
      <c r="DQ420" s="137"/>
      <c r="DR420" s="29"/>
      <c r="DS420" s="29"/>
      <c r="DT420" s="29"/>
      <c r="DU420" s="29"/>
      <c r="DV420" s="29"/>
      <c r="DW420" s="29"/>
      <c r="DX420" s="29"/>
      <c r="DY420" s="29"/>
      <c r="DZ420" s="29"/>
      <c r="EA420" s="29"/>
      <c r="EB420" s="29"/>
      <c r="EC420" s="29"/>
      <c r="ED420" s="29"/>
      <c r="EE420" s="140"/>
      <c r="EF420" s="140"/>
      <c r="EG420" s="141"/>
      <c r="EH420" s="137"/>
      <c r="EI420" s="29"/>
      <c r="EJ420" s="29"/>
      <c r="EK420" s="29"/>
      <c r="EL420" s="29"/>
      <c r="EM420" s="29"/>
      <c r="EN420" s="29"/>
      <c r="EO420" s="29"/>
      <c r="EP420" s="29"/>
      <c r="EQ420" s="29"/>
      <c r="ER420" s="29"/>
      <c r="ES420" s="29"/>
      <c r="ET420" s="29"/>
      <c r="EU420" s="29"/>
      <c r="EV420" s="140"/>
      <c r="EW420" s="140"/>
      <c r="EX420" s="144"/>
      <c r="EY420" s="137"/>
      <c r="EZ420" s="29"/>
      <c r="FA420" s="29"/>
      <c r="FB420" s="29"/>
      <c r="FC420" s="29"/>
      <c r="FD420" s="29"/>
      <c r="FE420" s="29"/>
      <c r="FF420" s="29"/>
      <c r="FG420" s="29"/>
      <c r="FH420" s="29"/>
      <c r="FI420" s="29"/>
      <c r="FJ420" s="29"/>
      <c r="FK420" s="29"/>
      <c r="FL420" s="29"/>
      <c r="FM420" s="140"/>
      <c r="FN420" s="140"/>
      <c r="FO420" s="141"/>
    </row>
    <row r="421" spans="1:171" x14ac:dyDescent="0.3">
      <c r="A421" s="137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140"/>
      <c r="P421" s="140"/>
      <c r="Q421" s="140"/>
      <c r="R421" s="141"/>
      <c r="S421" s="137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140"/>
      <c r="AH421" s="140"/>
      <c r="AI421" s="141"/>
      <c r="AJ421" s="137"/>
      <c r="AK421" s="29"/>
      <c r="AL421" s="29"/>
      <c r="AM421" s="29"/>
      <c r="AN421" s="29"/>
      <c r="AO421" s="29"/>
      <c r="AP421" s="29"/>
      <c r="AQ421" s="29"/>
      <c r="AR421" s="29"/>
      <c r="AS421" s="29"/>
      <c r="AT421" s="29"/>
      <c r="AU421" s="29"/>
      <c r="AV421" s="29"/>
      <c r="AW421" s="29"/>
      <c r="AX421" s="140"/>
      <c r="AY421" s="140"/>
      <c r="AZ421" s="141"/>
      <c r="BA421" s="137"/>
      <c r="BB421" s="29"/>
      <c r="BC421" s="29"/>
      <c r="BD421" s="29"/>
      <c r="BE421" s="29"/>
      <c r="BF421" s="29"/>
      <c r="BG421" s="29"/>
      <c r="BH421" s="29"/>
      <c r="BI421" s="29"/>
      <c r="BJ421" s="29"/>
      <c r="BK421" s="29"/>
      <c r="BL421" s="29"/>
      <c r="BM421" s="29"/>
      <c r="BN421" s="29"/>
      <c r="BO421" s="140"/>
      <c r="BP421" s="140"/>
      <c r="BQ421" s="141"/>
      <c r="BR421" s="137"/>
      <c r="BS421" s="29"/>
      <c r="BT421" s="29"/>
      <c r="BU421" s="29"/>
      <c r="BV421" s="29"/>
      <c r="BW421" s="29"/>
      <c r="BX421" s="29"/>
      <c r="BY421" s="29"/>
      <c r="BZ421" s="29"/>
      <c r="CA421" s="29"/>
      <c r="CB421" s="29"/>
      <c r="CC421" s="29"/>
      <c r="CD421" s="29"/>
      <c r="CE421" s="29"/>
      <c r="CF421" s="140"/>
      <c r="CG421" s="140"/>
      <c r="CH421" s="141"/>
      <c r="CI421" s="137"/>
      <c r="CJ421" s="29"/>
      <c r="CK421" s="29"/>
      <c r="CL421" s="29"/>
      <c r="CM421" s="29"/>
      <c r="CN421" s="29"/>
      <c r="CO421" s="29"/>
      <c r="CP421" s="29"/>
      <c r="CQ421" s="29"/>
      <c r="CR421" s="29"/>
      <c r="CS421" s="29"/>
      <c r="CT421" s="29"/>
      <c r="CU421" s="29"/>
      <c r="CV421" s="29"/>
      <c r="CW421" s="140"/>
      <c r="CX421" s="140"/>
      <c r="CY421" s="141"/>
      <c r="CZ421" s="137"/>
      <c r="DA421" s="29"/>
      <c r="DB421" s="29"/>
      <c r="DC421" s="29"/>
      <c r="DD421" s="29"/>
      <c r="DE421" s="29"/>
      <c r="DF421" s="29"/>
      <c r="DG421" s="29"/>
      <c r="DH421" s="29"/>
      <c r="DI421" s="29"/>
      <c r="DJ421" s="29"/>
      <c r="DK421" s="29"/>
      <c r="DL421" s="29"/>
      <c r="DM421" s="29"/>
      <c r="DN421" s="140"/>
      <c r="DO421" s="140"/>
      <c r="DP421" s="141"/>
      <c r="DQ421" s="137"/>
      <c r="DR421" s="29"/>
      <c r="DS421" s="29"/>
      <c r="DT421" s="29"/>
      <c r="DU421" s="29"/>
      <c r="DV421" s="29"/>
      <c r="DW421" s="29"/>
      <c r="DX421" s="29"/>
      <c r="DY421" s="29"/>
      <c r="DZ421" s="29"/>
      <c r="EA421" s="29"/>
      <c r="EB421" s="29"/>
      <c r="EC421" s="29"/>
      <c r="ED421" s="29"/>
      <c r="EE421" s="140"/>
      <c r="EF421" s="140"/>
      <c r="EG421" s="141"/>
      <c r="EH421" s="137"/>
      <c r="EI421" s="29"/>
      <c r="EJ421" s="29"/>
      <c r="EK421" s="29"/>
      <c r="EL421" s="29"/>
      <c r="EM421" s="29"/>
      <c r="EN421" s="29"/>
      <c r="EO421" s="29"/>
      <c r="EP421" s="29"/>
      <c r="EQ421" s="29"/>
      <c r="ER421" s="29"/>
      <c r="ES421" s="29"/>
      <c r="ET421" s="29"/>
      <c r="EU421" s="29"/>
      <c r="EV421" s="140"/>
      <c r="EW421" s="140"/>
      <c r="EX421" s="144"/>
      <c r="EY421" s="137"/>
      <c r="EZ421" s="29"/>
      <c r="FA421" s="29"/>
      <c r="FB421" s="29"/>
      <c r="FC421" s="29"/>
      <c r="FD421" s="29"/>
      <c r="FE421" s="29"/>
      <c r="FF421" s="29"/>
      <c r="FG421" s="29"/>
      <c r="FH421" s="29"/>
      <c r="FI421" s="29"/>
      <c r="FJ421" s="29"/>
      <c r="FK421" s="29"/>
      <c r="FL421" s="29"/>
      <c r="FM421" s="140"/>
      <c r="FN421" s="140"/>
      <c r="FO421" s="141"/>
    </row>
    <row r="422" spans="1:171" x14ac:dyDescent="0.3">
      <c r="A422" s="137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140"/>
      <c r="P422" s="140"/>
      <c r="Q422" s="140"/>
      <c r="R422" s="141"/>
      <c r="S422" s="137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140"/>
      <c r="AH422" s="140"/>
      <c r="AI422" s="141"/>
      <c r="AJ422" s="137"/>
      <c r="AK422" s="29"/>
      <c r="AL422" s="29"/>
      <c r="AM422" s="29"/>
      <c r="AN422" s="29"/>
      <c r="AO422" s="29"/>
      <c r="AP422" s="29"/>
      <c r="AQ422" s="29"/>
      <c r="AR422" s="29"/>
      <c r="AS422" s="29"/>
      <c r="AT422" s="29"/>
      <c r="AU422" s="29"/>
      <c r="AV422" s="29"/>
      <c r="AW422" s="29"/>
      <c r="AX422" s="140"/>
      <c r="AY422" s="140"/>
      <c r="AZ422" s="141"/>
      <c r="BA422" s="137"/>
      <c r="BB422" s="29"/>
      <c r="BC422" s="29"/>
      <c r="BD422" s="29"/>
      <c r="BE422" s="29"/>
      <c r="BF422" s="29"/>
      <c r="BG422" s="29"/>
      <c r="BH422" s="29"/>
      <c r="BI422" s="29"/>
      <c r="BJ422" s="29"/>
      <c r="BK422" s="29"/>
      <c r="BL422" s="29"/>
      <c r="BM422" s="29"/>
      <c r="BN422" s="29"/>
      <c r="BO422" s="140"/>
      <c r="BP422" s="140"/>
      <c r="BQ422" s="141"/>
      <c r="BR422" s="137"/>
      <c r="BS422" s="29"/>
      <c r="BT422" s="29"/>
      <c r="BU422" s="29"/>
      <c r="BV422" s="29"/>
      <c r="BW422" s="29"/>
      <c r="BX422" s="29"/>
      <c r="BY422" s="29"/>
      <c r="BZ422" s="29"/>
      <c r="CA422" s="29"/>
      <c r="CB422" s="29"/>
      <c r="CC422" s="29"/>
      <c r="CD422" s="29"/>
      <c r="CE422" s="29"/>
      <c r="CF422" s="140"/>
      <c r="CG422" s="140"/>
      <c r="CH422" s="141"/>
      <c r="CI422" s="137"/>
      <c r="CJ422" s="29"/>
      <c r="CK422" s="29"/>
      <c r="CL422" s="29"/>
      <c r="CM422" s="29"/>
      <c r="CN422" s="29"/>
      <c r="CO422" s="29"/>
      <c r="CP422" s="29"/>
      <c r="CQ422" s="29"/>
      <c r="CR422" s="29"/>
      <c r="CS422" s="29"/>
      <c r="CT422" s="29"/>
      <c r="CU422" s="29"/>
      <c r="CV422" s="29"/>
      <c r="CW422" s="140"/>
      <c r="CX422" s="140"/>
      <c r="CY422" s="141"/>
      <c r="CZ422" s="137"/>
      <c r="DA422" s="29"/>
      <c r="DB422" s="29"/>
      <c r="DC422" s="29"/>
      <c r="DD422" s="29"/>
      <c r="DE422" s="29"/>
      <c r="DF422" s="29"/>
      <c r="DG422" s="29"/>
      <c r="DH422" s="29"/>
      <c r="DI422" s="29"/>
      <c r="DJ422" s="29"/>
      <c r="DK422" s="29"/>
      <c r="DL422" s="29"/>
      <c r="DM422" s="29"/>
      <c r="DN422" s="140"/>
      <c r="DO422" s="140"/>
      <c r="DP422" s="141"/>
      <c r="DQ422" s="137"/>
      <c r="DR422" s="29"/>
      <c r="DS422" s="29"/>
      <c r="DT422" s="29"/>
      <c r="DU422" s="29"/>
      <c r="DV422" s="29"/>
      <c r="DW422" s="29"/>
      <c r="DX422" s="29"/>
      <c r="DY422" s="29"/>
      <c r="DZ422" s="29"/>
      <c r="EA422" s="29"/>
      <c r="EB422" s="29"/>
      <c r="EC422" s="29"/>
      <c r="ED422" s="29"/>
      <c r="EE422" s="140"/>
      <c r="EF422" s="140"/>
      <c r="EG422" s="141"/>
      <c r="EH422" s="137"/>
      <c r="EI422" s="29"/>
      <c r="EJ422" s="29"/>
      <c r="EK422" s="29"/>
      <c r="EL422" s="29"/>
      <c r="EM422" s="29"/>
      <c r="EN422" s="29"/>
      <c r="EO422" s="29"/>
      <c r="EP422" s="29"/>
      <c r="EQ422" s="29"/>
      <c r="ER422" s="29"/>
      <c r="ES422" s="29"/>
      <c r="ET422" s="29"/>
      <c r="EU422" s="29"/>
      <c r="EV422" s="140"/>
      <c r="EW422" s="140"/>
      <c r="EX422" s="144"/>
      <c r="EY422" s="137"/>
      <c r="EZ422" s="29"/>
      <c r="FA422" s="29"/>
      <c r="FB422" s="29"/>
      <c r="FC422" s="29"/>
      <c r="FD422" s="29"/>
      <c r="FE422" s="29"/>
      <c r="FF422" s="29"/>
      <c r="FG422" s="29"/>
      <c r="FH422" s="29"/>
      <c r="FI422" s="29"/>
      <c r="FJ422" s="29"/>
      <c r="FK422" s="29"/>
      <c r="FL422" s="29"/>
      <c r="FM422" s="140"/>
      <c r="FN422" s="140"/>
      <c r="FO422" s="141"/>
    </row>
    <row r="423" spans="1:171" x14ac:dyDescent="0.3">
      <c r="A423" s="137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140"/>
      <c r="P423" s="140"/>
      <c r="Q423" s="140"/>
      <c r="R423" s="141"/>
      <c r="S423" s="137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140"/>
      <c r="AH423" s="140"/>
      <c r="AI423" s="141"/>
      <c r="AJ423" s="137"/>
      <c r="AK423" s="29"/>
      <c r="AL423" s="29"/>
      <c r="AM423" s="29"/>
      <c r="AN423" s="29"/>
      <c r="AO423" s="29"/>
      <c r="AP423" s="29"/>
      <c r="AQ423" s="29"/>
      <c r="AR423" s="29"/>
      <c r="AS423" s="29"/>
      <c r="AT423" s="29"/>
      <c r="AU423" s="29"/>
      <c r="AV423" s="29"/>
      <c r="AW423" s="29"/>
      <c r="AX423" s="140"/>
      <c r="AY423" s="140"/>
      <c r="AZ423" s="141"/>
      <c r="BA423" s="137"/>
      <c r="BB423" s="29"/>
      <c r="BC423" s="29"/>
      <c r="BD423" s="29"/>
      <c r="BE423" s="29"/>
      <c r="BF423" s="29"/>
      <c r="BG423" s="29"/>
      <c r="BH423" s="29"/>
      <c r="BI423" s="29"/>
      <c r="BJ423" s="29"/>
      <c r="BK423" s="29"/>
      <c r="BL423" s="29"/>
      <c r="BM423" s="29"/>
      <c r="BN423" s="29"/>
      <c r="BO423" s="140"/>
      <c r="BP423" s="140"/>
      <c r="BQ423" s="141"/>
      <c r="BR423" s="137"/>
      <c r="BS423" s="29"/>
      <c r="BT423" s="29"/>
      <c r="BU423" s="29"/>
      <c r="BV423" s="29"/>
      <c r="BW423" s="29"/>
      <c r="BX423" s="29"/>
      <c r="BY423" s="29"/>
      <c r="BZ423" s="29"/>
      <c r="CA423" s="29"/>
      <c r="CB423" s="29"/>
      <c r="CC423" s="29"/>
      <c r="CD423" s="29"/>
      <c r="CE423" s="29"/>
      <c r="CF423" s="140"/>
      <c r="CG423" s="140"/>
      <c r="CH423" s="141"/>
      <c r="CI423" s="137"/>
      <c r="CJ423" s="29"/>
      <c r="CK423" s="29"/>
      <c r="CL423" s="29"/>
      <c r="CM423" s="29"/>
      <c r="CN423" s="29"/>
      <c r="CO423" s="29"/>
      <c r="CP423" s="29"/>
      <c r="CQ423" s="29"/>
      <c r="CR423" s="29"/>
      <c r="CS423" s="29"/>
      <c r="CT423" s="29"/>
      <c r="CU423" s="29"/>
      <c r="CV423" s="29"/>
      <c r="CW423" s="140"/>
      <c r="CX423" s="140"/>
      <c r="CY423" s="141"/>
      <c r="CZ423" s="137"/>
      <c r="DA423" s="29"/>
      <c r="DB423" s="29"/>
      <c r="DC423" s="29"/>
      <c r="DD423" s="29"/>
      <c r="DE423" s="29"/>
      <c r="DF423" s="29"/>
      <c r="DG423" s="29"/>
      <c r="DH423" s="29"/>
      <c r="DI423" s="29"/>
      <c r="DJ423" s="29"/>
      <c r="DK423" s="29"/>
      <c r="DL423" s="29"/>
      <c r="DM423" s="29"/>
      <c r="DN423" s="140"/>
      <c r="DO423" s="140"/>
      <c r="DP423" s="141"/>
      <c r="DQ423" s="137"/>
      <c r="DR423" s="29"/>
      <c r="DS423" s="29"/>
      <c r="DT423" s="29"/>
      <c r="DU423" s="29"/>
      <c r="DV423" s="29"/>
      <c r="DW423" s="29"/>
      <c r="DX423" s="29"/>
      <c r="DY423" s="29"/>
      <c r="DZ423" s="29"/>
      <c r="EA423" s="29"/>
      <c r="EB423" s="29"/>
      <c r="EC423" s="29"/>
      <c r="ED423" s="29"/>
      <c r="EE423" s="140"/>
      <c r="EF423" s="140"/>
      <c r="EG423" s="141"/>
      <c r="EH423" s="137"/>
      <c r="EI423" s="29"/>
      <c r="EJ423" s="29"/>
      <c r="EK423" s="29"/>
      <c r="EL423" s="29"/>
      <c r="EM423" s="29"/>
      <c r="EN423" s="29"/>
      <c r="EO423" s="29"/>
      <c r="EP423" s="29"/>
      <c r="EQ423" s="29"/>
      <c r="ER423" s="29"/>
      <c r="ES423" s="29"/>
      <c r="ET423" s="29"/>
      <c r="EU423" s="29"/>
      <c r="EV423" s="140"/>
      <c r="EW423" s="140"/>
      <c r="EX423" s="144"/>
      <c r="EY423" s="137"/>
      <c r="EZ423" s="29"/>
      <c r="FA423" s="29"/>
      <c r="FB423" s="29"/>
      <c r="FC423" s="29"/>
      <c r="FD423" s="29"/>
      <c r="FE423" s="29"/>
      <c r="FF423" s="29"/>
      <c r="FG423" s="29"/>
      <c r="FH423" s="29"/>
      <c r="FI423" s="29"/>
      <c r="FJ423" s="29"/>
      <c r="FK423" s="29"/>
      <c r="FL423" s="29"/>
      <c r="FM423" s="140"/>
      <c r="FN423" s="140"/>
      <c r="FO423" s="141"/>
    </row>
    <row r="424" spans="1:171" x14ac:dyDescent="0.3">
      <c r="A424" s="137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140"/>
      <c r="P424" s="140"/>
      <c r="Q424" s="140"/>
      <c r="R424" s="141"/>
      <c r="S424" s="137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140"/>
      <c r="AH424" s="140"/>
      <c r="AI424" s="141"/>
      <c r="AJ424" s="137"/>
      <c r="AK424" s="29"/>
      <c r="AL424" s="29"/>
      <c r="AM424" s="29"/>
      <c r="AN424" s="29"/>
      <c r="AO424" s="29"/>
      <c r="AP424" s="29"/>
      <c r="AQ424" s="29"/>
      <c r="AR424" s="29"/>
      <c r="AS424" s="29"/>
      <c r="AT424" s="29"/>
      <c r="AU424" s="29"/>
      <c r="AV424" s="29"/>
      <c r="AW424" s="29"/>
      <c r="AX424" s="140"/>
      <c r="AY424" s="140"/>
      <c r="AZ424" s="141"/>
      <c r="BA424" s="137"/>
      <c r="BB424" s="29"/>
      <c r="BC424" s="29"/>
      <c r="BD424" s="29"/>
      <c r="BE424" s="29"/>
      <c r="BF424" s="29"/>
      <c r="BG424" s="29"/>
      <c r="BH424" s="29"/>
      <c r="BI424" s="29"/>
      <c r="BJ424" s="29"/>
      <c r="BK424" s="29"/>
      <c r="BL424" s="29"/>
      <c r="BM424" s="29"/>
      <c r="BN424" s="29"/>
      <c r="BO424" s="140"/>
      <c r="BP424" s="140"/>
      <c r="BQ424" s="141"/>
      <c r="BR424" s="137"/>
      <c r="BS424" s="29"/>
      <c r="BT424" s="29"/>
      <c r="BU424" s="29"/>
      <c r="BV424" s="29"/>
      <c r="BW424" s="29"/>
      <c r="BX424" s="29"/>
      <c r="BY424" s="29"/>
      <c r="BZ424" s="29"/>
      <c r="CA424" s="29"/>
      <c r="CB424" s="29"/>
      <c r="CC424" s="29"/>
      <c r="CD424" s="29"/>
      <c r="CE424" s="29"/>
      <c r="CF424" s="140"/>
      <c r="CG424" s="140"/>
      <c r="CH424" s="141"/>
      <c r="CI424" s="137"/>
      <c r="CJ424" s="29"/>
      <c r="CK424" s="29"/>
      <c r="CL424" s="29"/>
      <c r="CM424" s="29"/>
      <c r="CN424" s="29"/>
      <c r="CO424" s="29"/>
      <c r="CP424" s="29"/>
      <c r="CQ424" s="29"/>
      <c r="CR424" s="29"/>
      <c r="CS424" s="29"/>
      <c r="CT424" s="29"/>
      <c r="CU424" s="29"/>
      <c r="CV424" s="29"/>
      <c r="CW424" s="140"/>
      <c r="CX424" s="140"/>
      <c r="CY424" s="141"/>
      <c r="CZ424" s="137"/>
      <c r="DA424" s="29"/>
      <c r="DB424" s="29"/>
      <c r="DC424" s="29"/>
      <c r="DD424" s="29"/>
      <c r="DE424" s="29"/>
      <c r="DF424" s="29"/>
      <c r="DG424" s="29"/>
      <c r="DH424" s="29"/>
      <c r="DI424" s="29"/>
      <c r="DJ424" s="29"/>
      <c r="DK424" s="29"/>
      <c r="DL424" s="29"/>
      <c r="DM424" s="29"/>
      <c r="DN424" s="140"/>
      <c r="DO424" s="140"/>
      <c r="DP424" s="141"/>
      <c r="DQ424" s="137"/>
      <c r="DR424" s="29"/>
      <c r="DS424" s="29"/>
      <c r="DT424" s="29"/>
      <c r="DU424" s="29"/>
      <c r="DV424" s="29"/>
      <c r="DW424" s="29"/>
      <c r="DX424" s="29"/>
      <c r="DY424" s="29"/>
      <c r="DZ424" s="29"/>
      <c r="EA424" s="29"/>
      <c r="EB424" s="29"/>
      <c r="EC424" s="29"/>
      <c r="ED424" s="29"/>
      <c r="EE424" s="140"/>
      <c r="EF424" s="140"/>
      <c r="EG424" s="141"/>
      <c r="EH424" s="137"/>
      <c r="EI424" s="29"/>
      <c r="EJ424" s="29"/>
      <c r="EK424" s="29"/>
      <c r="EL424" s="29"/>
      <c r="EM424" s="29"/>
      <c r="EN424" s="29"/>
      <c r="EO424" s="29"/>
      <c r="EP424" s="29"/>
      <c r="EQ424" s="29"/>
      <c r="ER424" s="29"/>
      <c r="ES424" s="29"/>
      <c r="ET424" s="29"/>
      <c r="EU424" s="29"/>
      <c r="EV424" s="140"/>
      <c r="EW424" s="140"/>
      <c r="EX424" s="144"/>
      <c r="EY424" s="137"/>
      <c r="EZ424" s="29"/>
      <c r="FA424" s="29"/>
      <c r="FB424" s="29"/>
      <c r="FC424" s="29"/>
      <c r="FD424" s="29"/>
      <c r="FE424" s="29"/>
      <c r="FF424" s="29"/>
      <c r="FG424" s="29"/>
      <c r="FH424" s="29"/>
      <c r="FI424" s="29"/>
      <c r="FJ424" s="29"/>
      <c r="FK424" s="29"/>
      <c r="FL424" s="29"/>
      <c r="FM424" s="140"/>
      <c r="FN424" s="140"/>
      <c r="FO424" s="141"/>
    </row>
    <row r="425" spans="1:171" x14ac:dyDescent="0.3">
      <c r="A425" s="137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140"/>
      <c r="P425" s="140"/>
      <c r="Q425" s="140"/>
      <c r="R425" s="141"/>
      <c r="S425" s="137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140"/>
      <c r="AH425" s="140"/>
      <c r="AI425" s="141"/>
      <c r="AJ425" s="137"/>
      <c r="AK425" s="29"/>
      <c r="AL425" s="29"/>
      <c r="AM425" s="29"/>
      <c r="AN425" s="29"/>
      <c r="AO425" s="29"/>
      <c r="AP425" s="29"/>
      <c r="AQ425" s="29"/>
      <c r="AR425" s="29"/>
      <c r="AS425" s="29"/>
      <c r="AT425" s="29"/>
      <c r="AU425" s="29"/>
      <c r="AV425" s="29"/>
      <c r="AW425" s="29"/>
      <c r="AX425" s="140"/>
      <c r="AY425" s="140"/>
      <c r="AZ425" s="141"/>
      <c r="BA425" s="137"/>
      <c r="BB425" s="29"/>
      <c r="BC425" s="29"/>
      <c r="BD425" s="29"/>
      <c r="BE425" s="29"/>
      <c r="BF425" s="29"/>
      <c r="BG425" s="29"/>
      <c r="BH425" s="29"/>
      <c r="BI425" s="29"/>
      <c r="BJ425" s="29"/>
      <c r="BK425" s="29"/>
      <c r="BL425" s="29"/>
      <c r="BM425" s="29"/>
      <c r="BN425" s="29"/>
      <c r="BO425" s="140"/>
      <c r="BP425" s="140"/>
      <c r="BQ425" s="141"/>
      <c r="BR425" s="137"/>
      <c r="BS425" s="29"/>
      <c r="BT425" s="29"/>
      <c r="BU425" s="29"/>
      <c r="BV425" s="29"/>
      <c r="BW425" s="29"/>
      <c r="BX425" s="29"/>
      <c r="BY425" s="29"/>
      <c r="BZ425" s="29"/>
      <c r="CA425" s="29"/>
      <c r="CB425" s="29"/>
      <c r="CC425" s="29"/>
      <c r="CD425" s="29"/>
      <c r="CE425" s="29"/>
      <c r="CF425" s="140"/>
      <c r="CG425" s="140"/>
      <c r="CH425" s="141"/>
      <c r="CI425" s="137"/>
      <c r="CJ425" s="29"/>
      <c r="CK425" s="29"/>
      <c r="CL425" s="29"/>
      <c r="CM425" s="29"/>
      <c r="CN425" s="29"/>
      <c r="CO425" s="29"/>
      <c r="CP425" s="29"/>
      <c r="CQ425" s="29"/>
      <c r="CR425" s="29"/>
      <c r="CS425" s="29"/>
      <c r="CT425" s="29"/>
      <c r="CU425" s="29"/>
      <c r="CV425" s="29"/>
      <c r="CW425" s="140"/>
      <c r="CX425" s="140"/>
      <c r="CY425" s="141"/>
      <c r="CZ425" s="137"/>
      <c r="DA425" s="29"/>
      <c r="DB425" s="29"/>
      <c r="DC425" s="29"/>
      <c r="DD425" s="29"/>
      <c r="DE425" s="29"/>
      <c r="DF425" s="29"/>
      <c r="DG425" s="29"/>
      <c r="DH425" s="29"/>
      <c r="DI425" s="29"/>
      <c r="DJ425" s="29"/>
      <c r="DK425" s="29"/>
      <c r="DL425" s="29"/>
      <c r="DM425" s="29"/>
      <c r="DN425" s="140"/>
      <c r="DO425" s="140"/>
      <c r="DP425" s="141"/>
      <c r="DQ425" s="137"/>
      <c r="DR425" s="29"/>
      <c r="DS425" s="29"/>
      <c r="DT425" s="29"/>
      <c r="DU425" s="29"/>
      <c r="DV425" s="29"/>
      <c r="DW425" s="29"/>
      <c r="DX425" s="29"/>
      <c r="DY425" s="29"/>
      <c r="DZ425" s="29"/>
      <c r="EA425" s="29"/>
      <c r="EB425" s="29"/>
      <c r="EC425" s="29"/>
      <c r="ED425" s="29"/>
      <c r="EE425" s="140"/>
      <c r="EF425" s="140"/>
      <c r="EG425" s="141"/>
      <c r="EH425" s="137"/>
      <c r="EI425" s="29"/>
      <c r="EJ425" s="29"/>
      <c r="EK425" s="29"/>
      <c r="EL425" s="29"/>
      <c r="EM425" s="29"/>
      <c r="EN425" s="29"/>
      <c r="EO425" s="29"/>
      <c r="EP425" s="29"/>
      <c r="EQ425" s="29"/>
      <c r="ER425" s="29"/>
      <c r="ES425" s="29"/>
      <c r="ET425" s="29"/>
      <c r="EU425" s="29"/>
      <c r="EV425" s="140"/>
      <c r="EW425" s="140"/>
      <c r="EX425" s="144"/>
      <c r="EY425" s="137"/>
      <c r="EZ425" s="29"/>
      <c r="FA425" s="29"/>
      <c r="FB425" s="29"/>
      <c r="FC425" s="29"/>
      <c r="FD425" s="29"/>
      <c r="FE425" s="29"/>
      <c r="FF425" s="29"/>
      <c r="FG425" s="29"/>
      <c r="FH425" s="29"/>
      <c r="FI425" s="29"/>
      <c r="FJ425" s="29"/>
      <c r="FK425" s="29"/>
      <c r="FL425" s="29"/>
      <c r="FM425" s="140"/>
      <c r="FN425" s="140"/>
      <c r="FO425" s="141"/>
    </row>
    <row r="426" spans="1:171" x14ac:dyDescent="0.3">
      <c r="A426" s="137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140"/>
      <c r="P426" s="140"/>
      <c r="Q426" s="140"/>
      <c r="R426" s="141"/>
      <c r="S426" s="137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140"/>
      <c r="AH426" s="140"/>
      <c r="AI426" s="141"/>
      <c r="AJ426" s="137"/>
      <c r="AK426" s="29"/>
      <c r="AL426" s="29"/>
      <c r="AM426" s="29"/>
      <c r="AN426" s="29"/>
      <c r="AO426" s="29"/>
      <c r="AP426" s="29"/>
      <c r="AQ426" s="29"/>
      <c r="AR426" s="29"/>
      <c r="AS426" s="29"/>
      <c r="AT426" s="29"/>
      <c r="AU426" s="29"/>
      <c r="AV426" s="29"/>
      <c r="AW426" s="29"/>
      <c r="AX426" s="140"/>
      <c r="AY426" s="140"/>
      <c r="AZ426" s="141"/>
      <c r="BA426" s="137"/>
      <c r="BB426" s="29"/>
      <c r="BC426" s="29"/>
      <c r="BD426" s="29"/>
      <c r="BE426" s="29"/>
      <c r="BF426" s="29"/>
      <c r="BG426" s="29"/>
      <c r="BH426" s="29"/>
      <c r="BI426" s="29"/>
      <c r="BJ426" s="29"/>
      <c r="BK426" s="29"/>
      <c r="BL426" s="29"/>
      <c r="BM426" s="29"/>
      <c r="BN426" s="29"/>
      <c r="BO426" s="140"/>
      <c r="BP426" s="140"/>
      <c r="BQ426" s="141"/>
      <c r="BR426" s="137"/>
      <c r="BS426" s="29"/>
      <c r="BT426" s="29"/>
      <c r="BU426" s="29"/>
      <c r="BV426" s="29"/>
      <c r="BW426" s="29"/>
      <c r="BX426" s="29"/>
      <c r="BY426" s="29"/>
      <c r="BZ426" s="29"/>
      <c r="CA426" s="29"/>
      <c r="CB426" s="29"/>
      <c r="CC426" s="29"/>
      <c r="CD426" s="29"/>
      <c r="CE426" s="29"/>
      <c r="CF426" s="140"/>
      <c r="CG426" s="140"/>
      <c r="CH426" s="141"/>
      <c r="CI426" s="137"/>
      <c r="CJ426" s="29"/>
      <c r="CK426" s="29"/>
      <c r="CL426" s="29"/>
      <c r="CM426" s="29"/>
      <c r="CN426" s="29"/>
      <c r="CO426" s="29"/>
      <c r="CP426" s="29"/>
      <c r="CQ426" s="29"/>
      <c r="CR426" s="29"/>
      <c r="CS426" s="29"/>
      <c r="CT426" s="29"/>
      <c r="CU426" s="29"/>
      <c r="CV426" s="29"/>
      <c r="CW426" s="140"/>
      <c r="CX426" s="140"/>
      <c r="CY426" s="141"/>
      <c r="CZ426" s="137"/>
      <c r="DA426" s="29"/>
      <c r="DB426" s="29"/>
      <c r="DC426" s="29"/>
      <c r="DD426" s="29"/>
      <c r="DE426" s="29"/>
      <c r="DF426" s="29"/>
      <c r="DG426" s="29"/>
      <c r="DH426" s="29"/>
      <c r="DI426" s="29"/>
      <c r="DJ426" s="29"/>
      <c r="DK426" s="29"/>
      <c r="DL426" s="29"/>
      <c r="DM426" s="29"/>
      <c r="DN426" s="140"/>
      <c r="DO426" s="140"/>
      <c r="DP426" s="141"/>
      <c r="DQ426" s="137"/>
      <c r="DR426" s="29"/>
      <c r="DS426" s="29"/>
      <c r="DT426" s="29"/>
      <c r="DU426" s="29"/>
      <c r="DV426" s="29"/>
      <c r="DW426" s="29"/>
      <c r="DX426" s="29"/>
      <c r="DY426" s="29"/>
      <c r="DZ426" s="29"/>
      <c r="EA426" s="29"/>
      <c r="EB426" s="29"/>
      <c r="EC426" s="29"/>
      <c r="ED426" s="29"/>
      <c r="EE426" s="140"/>
      <c r="EF426" s="140"/>
      <c r="EG426" s="141"/>
      <c r="EH426" s="137"/>
      <c r="EI426" s="29"/>
      <c r="EJ426" s="29"/>
      <c r="EK426" s="29"/>
      <c r="EL426" s="29"/>
      <c r="EM426" s="29"/>
      <c r="EN426" s="29"/>
      <c r="EO426" s="29"/>
      <c r="EP426" s="29"/>
      <c r="EQ426" s="29"/>
      <c r="ER426" s="29"/>
      <c r="ES426" s="29"/>
      <c r="ET426" s="29"/>
      <c r="EU426" s="29"/>
      <c r="EV426" s="140"/>
      <c r="EW426" s="140"/>
      <c r="EX426" s="144"/>
      <c r="EY426" s="137"/>
      <c r="EZ426" s="29"/>
      <c r="FA426" s="29"/>
      <c r="FB426" s="29"/>
      <c r="FC426" s="29"/>
      <c r="FD426" s="29"/>
      <c r="FE426" s="29"/>
      <c r="FF426" s="29"/>
      <c r="FG426" s="29"/>
      <c r="FH426" s="29"/>
      <c r="FI426" s="29"/>
      <c r="FJ426" s="29"/>
      <c r="FK426" s="29"/>
      <c r="FL426" s="29"/>
      <c r="FM426" s="140"/>
      <c r="FN426" s="140"/>
      <c r="FO426" s="141"/>
    </row>
    <row r="427" spans="1:171" x14ac:dyDescent="0.3">
      <c r="A427" s="137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140"/>
      <c r="P427" s="140"/>
      <c r="Q427" s="140"/>
      <c r="R427" s="141"/>
      <c r="S427" s="137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140"/>
      <c r="AH427" s="140"/>
      <c r="AI427" s="141"/>
      <c r="AJ427" s="137"/>
      <c r="AK427" s="29"/>
      <c r="AL427" s="29"/>
      <c r="AM427" s="29"/>
      <c r="AN427" s="29"/>
      <c r="AO427" s="29"/>
      <c r="AP427" s="29"/>
      <c r="AQ427" s="29"/>
      <c r="AR427" s="29"/>
      <c r="AS427" s="29"/>
      <c r="AT427" s="29"/>
      <c r="AU427" s="29"/>
      <c r="AV427" s="29"/>
      <c r="AW427" s="29"/>
      <c r="AX427" s="140"/>
      <c r="AY427" s="140"/>
      <c r="AZ427" s="141"/>
      <c r="BA427" s="137"/>
      <c r="BB427" s="29"/>
      <c r="BC427" s="29"/>
      <c r="BD427" s="29"/>
      <c r="BE427" s="29"/>
      <c r="BF427" s="29"/>
      <c r="BG427" s="29"/>
      <c r="BH427" s="29"/>
      <c r="BI427" s="29"/>
      <c r="BJ427" s="29"/>
      <c r="BK427" s="29"/>
      <c r="BL427" s="29"/>
      <c r="BM427" s="29"/>
      <c r="BN427" s="29"/>
      <c r="BO427" s="140"/>
      <c r="BP427" s="140"/>
      <c r="BQ427" s="141"/>
      <c r="BR427" s="137"/>
      <c r="BS427" s="29"/>
      <c r="BT427" s="29"/>
      <c r="BU427" s="29"/>
      <c r="BV427" s="29"/>
      <c r="BW427" s="29"/>
      <c r="BX427" s="29"/>
      <c r="BY427" s="29"/>
      <c r="BZ427" s="29"/>
      <c r="CA427" s="29"/>
      <c r="CB427" s="29"/>
      <c r="CC427" s="29"/>
      <c r="CD427" s="29"/>
      <c r="CE427" s="29"/>
      <c r="CF427" s="140"/>
      <c r="CG427" s="140"/>
      <c r="CH427" s="141"/>
      <c r="CI427" s="137"/>
      <c r="CJ427" s="29"/>
      <c r="CK427" s="29"/>
      <c r="CL427" s="29"/>
      <c r="CM427" s="29"/>
      <c r="CN427" s="29"/>
      <c r="CO427" s="29"/>
      <c r="CP427" s="29"/>
      <c r="CQ427" s="29"/>
      <c r="CR427" s="29"/>
      <c r="CS427" s="29"/>
      <c r="CT427" s="29"/>
      <c r="CU427" s="29"/>
      <c r="CV427" s="29"/>
      <c r="CW427" s="140"/>
      <c r="CX427" s="140"/>
      <c r="CY427" s="141"/>
      <c r="CZ427" s="137"/>
      <c r="DA427" s="29"/>
      <c r="DB427" s="29"/>
      <c r="DC427" s="29"/>
      <c r="DD427" s="29"/>
      <c r="DE427" s="29"/>
      <c r="DF427" s="29"/>
      <c r="DG427" s="29"/>
      <c r="DH427" s="29"/>
      <c r="DI427" s="29"/>
      <c r="DJ427" s="29"/>
      <c r="DK427" s="29"/>
      <c r="DL427" s="29"/>
      <c r="DM427" s="29"/>
      <c r="DN427" s="140"/>
      <c r="DO427" s="140"/>
      <c r="DP427" s="141"/>
      <c r="DQ427" s="137"/>
      <c r="DR427" s="29"/>
      <c r="DS427" s="29"/>
      <c r="DT427" s="29"/>
      <c r="DU427" s="29"/>
      <c r="DV427" s="29"/>
      <c r="DW427" s="29"/>
      <c r="DX427" s="29"/>
      <c r="DY427" s="29"/>
      <c r="DZ427" s="29"/>
      <c r="EA427" s="29"/>
      <c r="EB427" s="29"/>
      <c r="EC427" s="29"/>
      <c r="ED427" s="29"/>
      <c r="EE427" s="140"/>
      <c r="EF427" s="140"/>
      <c r="EG427" s="141"/>
      <c r="EH427" s="137"/>
      <c r="EI427" s="29"/>
      <c r="EJ427" s="29"/>
      <c r="EK427" s="29"/>
      <c r="EL427" s="29"/>
      <c r="EM427" s="29"/>
      <c r="EN427" s="29"/>
      <c r="EO427" s="29"/>
      <c r="EP427" s="29"/>
      <c r="EQ427" s="29"/>
      <c r="ER427" s="29"/>
      <c r="ES427" s="29"/>
      <c r="ET427" s="29"/>
      <c r="EU427" s="29"/>
      <c r="EV427" s="140"/>
      <c r="EW427" s="140"/>
      <c r="EX427" s="144"/>
      <c r="EY427" s="137"/>
      <c r="EZ427" s="29"/>
      <c r="FA427" s="29"/>
      <c r="FB427" s="29"/>
      <c r="FC427" s="29"/>
      <c r="FD427" s="29"/>
      <c r="FE427" s="29"/>
      <c r="FF427" s="29"/>
      <c r="FG427" s="29"/>
      <c r="FH427" s="29"/>
      <c r="FI427" s="29"/>
      <c r="FJ427" s="29"/>
      <c r="FK427" s="29"/>
      <c r="FL427" s="29"/>
      <c r="FM427" s="140"/>
      <c r="FN427" s="140"/>
      <c r="FO427" s="141"/>
    </row>
    <row r="428" spans="1:171" x14ac:dyDescent="0.3">
      <c r="A428" s="137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140"/>
      <c r="P428" s="140"/>
      <c r="Q428" s="140"/>
      <c r="R428" s="141"/>
      <c r="S428" s="137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140"/>
      <c r="AH428" s="140"/>
      <c r="AI428" s="141"/>
      <c r="AJ428" s="137"/>
      <c r="AK428" s="29"/>
      <c r="AL428" s="29"/>
      <c r="AM428" s="29"/>
      <c r="AN428" s="29"/>
      <c r="AO428" s="29"/>
      <c r="AP428" s="29"/>
      <c r="AQ428" s="29"/>
      <c r="AR428" s="29"/>
      <c r="AS428" s="29"/>
      <c r="AT428" s="29"/>
      <c r="AU428" s="29"/>
      <c r="AV428" s="29"/>
      <c r="AW428" s="29"/>
      <c r="AX428" s="140"/>
      <c r="AY428" s="140"/>
      <c r="AZ428" s="141"/>
      <c r="BA428" s="137"/>
      <c r="BB428" s="29"/>
      <c r="BC428" s="29"/>
      <c r="BD428" s="29"/>
      <c r="BE428" s="29"/>
      <c r="BF428" s="29"/>
      <c r="BG428" s="29"/>
      <c r="BH428" s="29"/>
      <c r="BI428" s="29"/>
      <c r="BJ428" s="29"/>
      <c r="BK428" s="29"/>
      <c r="BL428" s="29"/>
      <c r="BM428" s="29"/>
      <c r="BN428" s="29"/>
      <c r="BO428" s="140"/>
      <c r="BP428" s="140"/>
      <c r="BQ428" s="141"/>
      <c r="BR428" s="137"/>
      <c r="BS428" s="29"/>
      <c r="BT428" s="29"/>
      <c r="BU428" s="29"/>
      <c r="BV428" s="29"/>
      <c r="BW428" s="29"/>
      <c r="BX428" s="29"/>
      <c r="BY428" s="29"/>
      <c r="BZ428" s="29"/>
      <c r="CA428" s="29"/>
      <c r="CB428" s="29"/>
      <c r="CC428" s="29"/>
      <c r="CD428" s="29"/>
      <c r="CE428" s="29"/>
      <c r="CF428" s="140"/>
      <c r="CG428" s="140"/>
      <c r="CH428" s="141"/>
      <c r="CI428" s="137"/>
      <c r="CJ428" s="29"/>
      <c r="CK428" s="29"/>
      <c r="CL428" s="29"/>
      <c r="CM428" s="29"/>
      <c r="CN428" s="29"/>
      <c r="CO428" s="29"/>
      <c r="CP428" s="29"/>
      <c r="CQ428" s="29"/>
      <c r="CR428" s="29"/>
      <c r="CS428" s="29"/>
      <c r="CT428" s="29"/>
      <c r="CU428" s="29"/>
      <c r="CV428" s="29"/>
      <c r="CW428" s="140"/>
      <c r="CX428" s="140"/>
      <c r="CY428" s="141"/>
      <c r="CZ428" s="137"/>
      <c r="DA428" s="29"/>
      <c r="DB428" s="29"/>
      <c r="DC428" s="29"/>
      <c r="DD428" s="29"/>
      <c r="DE428" s="29"/>
      <c r="DF428" s="29"/>
      <c r="DG428" s="29"/>
      <c r="DH428" s="29"/>
      <c r="DI428" s="29"/>
      <c r="DJ428" s="29"/>
      <c r="DK428" s="29"/>
      <c r="DL428" s="29"/>
      <c r="DM428" s="29"/>
      <c r="DN428" s="140"/>
      <c r="DO428" s="140"/>
      <c r="DP428" s="141"/>
      <c r="DQ428" s="137"/>
      <c r="DR428" s="29"/>
      <c r="DS428" s="29"/>
      <c r="DT428" s="29"/>
      <c r="DU428" s="29"/>
      <c r="DV428" s="29"/>
      <c r="DW428" s="29"/>
      <c r="DX428" s="29"/>
      <c r="DY428" s="29"/>
      <c r="DZ428" s="29"/>
      <c r="EA428" s="29"/>
      <c r="EB428" s="29"/>
      <c r="EC428" s="29"/>
      <c r="ED428" s="29"/>
      <c r="EE428" s="140"/>
      <c r="EF428" s="140"/>
      <c r="EG428" s="141"/>
      <c r="EH428" s="137"/>
      <c r="EI428" s="29"/>
      <c r="EJ428" s="29"/>
      <c r="EK428" s="29"/>
      <c r="EL428" s="29"/>
      <c r="EM428" s="29"/>
      <c r="EN428" s="29"/>
      <c r="EO428" s="29"/>
      <c r="EP428" s="29"/>
      <c r="EQ428" s="29"/>
      <c r="ER428" s="29"/>
      <c r="ES428" s="29"/>
      <c r="ET428" s="29"/>
      <c r="EU428" s="29"/>
      <c r="EV428" s="140"/>
      <c r="EW428" s="140"/>
      <c r="EX428" s="144"/>
      <c r="EY428" s="137"/>
      <c r="EZ428" s="29"/>
      <c r="FA428" s="29"/>
      <c r="FB428" s="29"/>
      <c r="FC428" s="29"/>
      <c r="FD428" s="29"/>
      <c r="FE428" s="29"/>
      <c r="FF428" s="29"/>
      <c r="FG428" s="29"/>
      <c r="FH428" s="29"/>
      <c r="FI428" s="29"/>
      <c r="FJ428" s="29"/>
      <c r="FK428" s="29"/>
      <c r="FL428" s="29"/>
      <c r="FM428" s="140"/>
      <c r="FN428" s="140"/>
      <c r="FO428" s="141"/>
    </row>
    <row r="429" spans="1:171" x14ac:dyDescent="0.3">
      <c r="A429" s="137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140"/>
      <c r="P429" s="140"/>
      <c r="Q429" s="140"/>
      <c r="R429" s="141"/>
      <c r="S429" s="137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140"/>
      <c r="AH429" s="140"/>
      <c r="AI429" s="141"/>
      <c r="AJ429" s="137"/>
      <c r="AK429" s="29"/>
      <c r="AL429" s="29"/>
      <c r="AM429" s="29"/>
      <c r="AN429" s="29"/>
      <c r="AO429" s="29"/>
      <c r="AP429" s="29"/>
      <c r="AQ429" s="29"/>
      <c r="AR429" s="29"/>
      <c r="AS429" s="29"/>
      <c r="AT429" s="29"/>
      <c r="AU429" s="29"/>
      <c r="AV429" s="29"/>
      <c r="AW429" s="29"/>
      <c r="AX429" s="140"/>
      <c r="AY429" s="140"/>
      <c r="AZ429" s="141"/>
      <c r="BA429" s="137"/>
      <c r="BB429" s="29"/>
      <c r="BC429" s="29"/>
      <c r="BD429" s="29"/>
      <c r="BE429" s="29"/>
      <c r="BF429" s="29"/>
      <c r="BG429" s="29"/>
      <c r="BH429" s="29"/>
      <c r="BI429" s="29"/>
      <c r="BJ429" s="29"/>
      <c r="BK429" s="29"/>
      <c r="BL429" s="29"/>
      <c r="BM429" s="29"/>
      <c r="BN429" s="29"/>
      <c r="BO429" s="140"/>
      <c r="BP429" s="140"/>
      <c r="BQ429" s="141"/>
      <c r="BR429" s="137"/>
      <c r="BS429" s="29"/>
      <c r="BT429" s="29"/>
      <c r="BU429" s="29"/>
      <c r="BV429" s="29"/>
      <c r="BW429" s="29"/>
      <c r="BX429" s="29"/>
      <c r="BY429" s="29"/>
      <c r="BZ429" s="29"/>
      <c r="CA429" s="29"/>
      <c r="CB429" s="29"/>
      <c r="CC429" s="29"/>
      <c r="CD429" s="29"/>
      <c r="CE429" s="29"/>
      <c r="CF429" s="140"/>
      <c r="CG429" s="140"/>
      <c r="CH429" s="141"/>
      <c r="CI429" s="137"/>
      <c r="CJ429" s="29"/>
      <c r="CK429" s="29"/>
      <c r="CL429" s="29"/>
      <c r="CM429" s="29"/>
      <c r="CN429" s="29"/>
      <c r="CO429" s="29"/>
      <c r="CP429" s="29"/>
      <c r="CQ429" s="29"/>
      <c r="CR429" s="29"/>
      <c r="CS429" s="29"/>
      <c r="CT429" s="29"/>
      <c r="CU429" s="29"/>
      <c r="CV429" s="29"/>
      <c r="CW429" s="140"/>
      <c r="CX429" s="140"/>
      <c r="CY429" s="141"/>
      <c r="CZ429" s="137"/>
      <c r="DA429" s="29"/>
      <c r="DB429" s="29"/>
      <c r="DC429" s="29"/>
      <c r="DD429" s="29"/>
      <c r="DE429" s="29"/>
      <c r="DF429" s="29"/>
      <c r="DG429" s="29"/>
      <c r="DH429" s="29"/>
      <c r="DI429" s="29"/>
      <c r="DJ429" s="29"/>
      <c r="DK429" s="29"/>
      <c r="DL429" s="29"/>
      <c r="DM429" s="29"/>
      <c r="DN429" s="140"/>
      <c r="DO429" s="140"/>
      <c r="DP429" s="141"/>
      <c r="DQ429" s="137"/>
      <c r="DR429" s="29"/>
      <c r="DS429" s="29"/>
      <c r="DT429" s="29"/>
      <c r="DU429" s="29"/>
      <c r="DV429" s="29"/>
      <c r="DW429" s="29"/>
      <c r="DX429" s="29"/>
      <c r="DY429" s="29"/>
      <c r="DZ429" s="29"/>
      <c r="EA429" s="29"/>
      <c r="EB429" s="29"/>
      <c r="EC429" s="29"/>
      <c r="ED429" s="29"/>
      <c r="EE429" s="140"/>
      <c r="EF429" s="140"/>
      <c r="EG429" s="141"/>
      <c r="EH429" s="137"/>
      <c r="EI429" s="29"/>
      <c r="EJ429" s="29"/>
      <c r="EK429" s="29"/>
      <c r="EL429" s="29"/>
      <c r="EM429" s="29"/>
      <c r="EN429" s="29"/>
      <c r="EO429" s="29"/>
      <c r="EP429" s="29"/>
      <c r="EQ429" s="29"/>
      <c r="ER429" s="29"/>
      <c r="ES429" s="29"/>
      <c r="ET429" s="29"/>
      <c r="EU429" s="29"/>
      <c r="EV429" s="140"/>
      <c r="EW429" s="140"/>
      <c r="EX429" s="144"/>
      <c r="EY429" s="137"/>
      <c r="EZ429" s="29"/>
      <c r="FA429" s="29"/>
      <c r="FB429" s="29"/>
      <c r="FC429" s="29"/>
      <c r="FD429" s="29"/>
      <c r="FE429" s="29"/>
      <c r="FF429" s="29"/>
      <c r="FG429" s="29"/>
      <c r="FH429" s="29"/>
      <c r="FI429" s="29"/>
      <c r="FJ429" s="29"/>
      <c r="FK429" s="29"/>
      <c r="FL429" s="29"/>
      <c r="FM429" s="140"/>
      <c r="FN429" s="140"/>
      <c r="FO429" s="141"/>
    </row>
    <row r="430" spans="1:171" x14ac:dyDescent="0.3">
      <c r="A430" s="137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140"/>
      <c r="P430" s="140"/>
      <c r="Q430" s="140"/>
      <c r="R430" s="141"/>
      <c r="S430" s="137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140"/>
      <c r="AH430" s="140"/>
      <c r="AI430" s="141"/>
      <c r="AJ430" s="137"/>
      <c r="AK430" s="29"/>
      <c r="AL430" s="29"/>
      <c r="AM430" s="29"/>
      <c r="AN430" s="29"/>
      <c r="AO430" s="29"/>
      <c r="AP430" s="29"/>
      <c r="AQ430" s="29"/>
      <c r="AR430" s="29"/>
      <c r="AS430" s="29"/>
      <c r="AT430" s="29"/>
      <c r="AU430" s="29"/>
      <c r="AV430" s="29"/>
      <c r="AW430" s="29"/>
      <c r="AX430" s="140"/>
      <c r="AY430" s="140"/>
      <c r="AZ430" s="141"/>
      <c r="BA430" s="137"/>
      <c r="BB430" s="29"/>
      <c r="BC430" s="29"/>
      <c r="BD430" s="29"/>
      <c r="BE430" s="29"/>
      <c r="BF430" s="29"/>
      <c r="BG430" s="29"/>
      <c r="BH430" s="29"/>
      <c r="BI430" s="29"/>
      <c r="BJ430" s="29"/>
      <c r="BK430" s="29"/>
      <c r="BL430" s="29"/>
      <c r="BM430" s="29"/>
      <c r="BN430" s="29"/>
      <c r="BO430" s="140"/>
      <c r="BP430" s="140"/>
      <c r="BQ430" s="141"/>
      <c r="BR430" s="137"/>
      <c r="BS430" s="29"/>
      <c r="BT430" s="29"/>
      <c r="BU430" s="29"/>
      <c r="BV430" s="29"/>
      <c r="BW430" s="29"/>
      <c r="BX430" s="29"/>
      <c r="BY430" s="29"/>
      <c r="BZ430" s="29"/>
      <c r="CA430" s="29"/>
      <c r="CB430" s="29"/>
      <c r="CC430" s="29"/>
      <c r="CD430" s="29"/>
      <c r="CE430" s="29"/>
      <c r="CF430" s="140"/>
      <c r="CG430" s="140"/>
      <c r="CH430" s="141"/>
      <c r="CI430" s="137"/>
      <c r="CJ430" s="29"/>
      <c r="CK430" s="29"/>
      <c r="CL430" s="29"/>
      <c r="CM430" s="29"/>
      <c r="CN430" s="29"/>
      <c r="CO430" s="29"/>
      <c r="CP430" s="29"/>
      <c r="CQ430" s="29"/>
      <c r="CR430" s="29"/>
      <c r="CS430" s="29"/>
      <c r="CT430" s="29"/>
      <c r="CU430" s="29"/>
      <c r="CV430" s="29"/>
      <c r="CW430" s="140"/>
      <c r="CX430" s="140"/>
      <c r="CY430" s="141"/>
      <c r="CZ430" s="137"/>
      <c r="DA430" s="29"/>
      <c r="DB430" s="29"/>
      <c r="DC430" s="29"/>
      <c r="DD430" s="29"/>
      <c r="DE430" s="29"/>
      <c r="DF430" s="29"/>
      <c r="DG430" s="29"/>
      <c r="DH430" s="29"/>
      <c r="DI430" s="29"/>
      <c r="DJ430" s="29"/>
      <c r="DK430" s="29"/>
      <c r="DL430" s="29"/>
      <c r="DM430" s="29"/>
      <c r="DN430" s="140"/>
      <c r="DO430" s="140"/>
      <c r="DP430" s="141"/>
      <c r="DQ430" s="137"/>
      <c r="DR430" s="29"/>
      <c r="DS430" s="29"/>
      <c r="DT430" s="29"/>
      <c r="DU430" s="29"/>
      <c r="DV430" s="29"/>
      <c r="DW430" s="29"/>
      <c r="DX430" s="29"/>
      <c r="DY430" s="29"/>
      <c r="DZ430" s="29"/>
      <c r="EA430" s="29"/>
      <c r="EB430" s="29"/>
      <c r="EC430" s="29"/>
      <c r="ED430" s="29"/>
      <c r="EE430" s="140"/>
      <c r="EF430" s="140"/>
      <c r="EG430" s="141"/>
      <c r="EH430" s="137"/>
      <c r="EI430" s="29"/>
      <c r="EJ430" s="29"/>
      <c r="EK430" s="29"/>
      <c r="EL430" s="29"/>
      <c r="EM430" s="29"/>
      <c r="EN430" s="29"/>
      <c r="EO430" s="29"/>
      <c r="EP430" s="29"/>
      <c r="EQ430" s="29"/>
      <c r="ER430" s="29"/>
      <c r="ES430" s="29"/>
      <c r="ET430" s="29"/>
      <c r="EU430" s="29"/>
      <c r="EV430" s="140"/>
      <c r="EW430" s="140"/>
      <c r="EX430" s="144"/>
      <c r="EY430" s="137"/>
      <c r="EZ430" s="29"/>
      <c r="FA430" s="29"/>
      <c r="FB430" s="29"/>
      <c r="FC430" s="29"/>
      <c r="FD430" s="29"/>
      <c r="FE430" s="29"/>
      <c r="FF430" s="29"/>
      <c r="FG430" s="29"/>
      <c r="FH430" s="29"/>
      <c r="FI430" s="29"/>
      <c r="FJ430" s="29"/>
      <c r="FK430" s="29"/>
      <c r="FL430" s="29"/>
      <c r="FM430" s="140"/>
      <c r="FN430" s="140"/>
      <c r="FO430" s="141"/>
    </row>
    <row r="431" spans="1:171" x14ac:dyDescent="0.3">
      <c r="A431" s="137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140"/>
      <c r="P431" s="140"/>
      <c r="Q431" s="140"/>
      <c r="R431" s="141"/>
      <c r="S431" s="137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140"/>
      <c r="AH431" s="140"/>
      <c r="AI431" s="141"/>
      <c r="AJ431" s="137"/>
      <c r="AK431" s="29"/>
      <c r="AL431" s="29"/>
      <c r="AM431" s="29"/>
      <c r="AN431" s="29"/>
      <c r="AO431" s="29"/>
      <c r="AP431" s="29"/>
      <c r="AQ431" s="29"/>
      <c r="AR431" s="29"/>
      <c r="AS431" s="29"/>
      <c r="AT431" s="29"/>
      <c r="AU431" s="29"/>
      <c r="AV431" s="29"/>
      <c r="AW431" s="29"/>
      <c r="AX431" s="140"/>
      <c r="AY431" s="140"/>
      <c r="AZ431" s="141"/>
      <c r="BA431" s="137"/>
      <c r="BB431" s="29"/>
      <c r="BC431" s="29"/>
      <c r="BD431" s="29"/>
      <c r="BE431" s="29"/>
      <c r="BF431" s="29"/>
      <c r="BG431" s="29"/>
      <c r="BH431" s="29"/>
      <c r="BI431" s="29"/>
      <c r="BJ431" s="29"/>
      <c r="BK431" s="29"/>
      <c r="BL431" s="29"/>
      <c r="BM431" s="29"/>
      <c r="BN431" s="29"/>
      <c r="BO431" s="140"/>
      <c r="BP431" s="140"/>
      <c r="BQ431" s="141"/>
      <c r="BR431" s="137"/>
      <c r="BS431" s="29"/>
      <c r="BT431" s="29"/>
      <c r="BU431" s="29"/>
      <c r="BV431" s="29"/>
      <c r="BW431" s="29"/>
      <c r="BX431" s="29"/>
      <c r="BY431" s="29"/>
      <c r="BZ431" s="29"/>
      <c r="CA431" s="29"/>
      <c r="CB431" s="29"/>
      <c r="CC431" s="29"/>
      <c r="CD431" s="29"/>
      <c r="CE431" s="29"/>
      <c r="CF431" s="140"/>
      <c r="CG431" s="140"/>
      <c r="CH431" s="141"/>
      <c r="CI431" s="137"/>
      <c r="CJ431" s="29"/>
      <c r="CK431" s="29"/>
      <c r="CL431" s="29"/>
      <c r="CM431" s="29"/>
      <c r="CN431" s="29"/>
      <c r="CO431" s="29"/>
      <c r="CP431" s="29"/>
      <c r="CQ431" s="29"/>
      <c r="CR431" s="29"/>
      <c r="CS431" s="29"/>
      <c r="CT431" s="29"/>
      <c r="CU431" s="29"/>
      <c r="CV431" s="29"/>
      <c r="CW431" s="140"/>
      <c r="CX431" s="140"/>
      <c r="CY431" s="141"/>
      <c r="CZ431" s="137"/>
      <c r="DA431" s="29"/>
      <c r="DB431" s="29"/>
      <c r="DC431" s="29"/>
      <c r="DD431" s="29"/>
      <c r="DE431" s="29"/>
      <c r="DF431" s="29"/>
      <c r="DG431" s="29"/>
      <c r="DH431" s="29"/>
      <c r="DI431" s="29"/>
      <c r="DJ431" s="29"/>
      <c r="DK431" s="29"/>
      <c r="DL431" s="29"/>
      <c r="DM431" s="29"/>
      <c r="DN431" s="140"/>
      <c r="DO431" s="140"/>
      <c r="DP431" s="141"/>
      <c r="DQ431" s="137"/>
      <c r="DR431" s="29"/>
      <c r="DS431" s="29"/>
      <c r="DT431" s="29"/>
      <c r="DU431" s="29"/>
      <c r="DV431" s="29"/>
      <c r="DW431" s="29"/>
      <c r="DX431" s="29"/>
      <c r="DY431" s="29"/>
      <c r="DZ431" s="29"/>
      <c r="EA431" s="29"/>
      <c r="EB431" s="29"/>
      <c r="EC431" s="29"/>
      <c r="ED431" s="29"/>
      <c r="EE431" s="140"/>
      <c r="EF431" s="140"/>
      <c r="EG431" s="141"/>
      <c r="EH431" s="137"/>
      <c r="EI431" s="29"/>
      <c r="EJ431" s="29"/>
      <c r="EK431" s="29"/>
      <c r="EL431" s="29"/>
      <c r="EM431" s="29"/>
      <c r="EN431" s="29"/>
      <c r="EO431" s="29"/>
      <c r="EP431" s="29"/>
      <c r="EQ431" s="29"/>
      <c r="ER431" s="29"/>
      <c r="ES431" s="29"/>
      <c r="ET431" s="29"/>
      <c r="EU431" s="29"/>
      <c r="EV431" s="140"/>
      <c r="EW431" s="140"/>
      <c r="EX431" s="144"/>
      <c r="EY431" s="137"/>
      <c r="EZ431" s="29"/>
      <c r="FA431" s="29"/>
      <c r="FB431" s="29"/>
      <c r="FC431" s="29"/>
      <c r="FD431" s="29"/>
      <c r="FE431" s="29"/>
      <c r="FF431" s="29"/>
      <c r="FG431" s="29"/>
      <c r="FH431" s="29"/>
      <c r="FI431" s="29"/>
      <c r="FJ431" s="29"/>
      <c r="FK431" s="29"/>
      <c r="FL431" s="29"/>
      <c r="FM431" s="140"/>
      <c r="FN431" s="140"/>
      <c r="FO431" s="141"/>
    </row>
    <row r="432" spans="1:171" x14ac:dyDescent="0.3">
      <c r="A432" s="137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140"/>
      <c r="P432" s="140"/>
      <c r="Q432" s="140"/>
      <c r="R432" s="141"/>
      <c r="S432" s="137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140"/>
      <c r="AH432" s="140"/>
      <c r="AI432" s="141"/>
      <c r="AJ432" s="137"/>
      <c r="AK432" s="29"/>
      <c r="AL432" s="29"/>
      <c r="AM432" s="29"/>
      <c r="AN432" s="29"/>
      <c r="AO432" s="29"/>
      <c r="AP432" s="29"/>
      <c r="AQ432" s="29"/>
      <c r="AR432" s="29"/>
      <c r="AS432" s="29"/>
      <c r="AT432" s="29"/>
      <c r="AU432" s="29"/>
      <c r="AV432" s="29"/>
      <c r="AW432" s="29"/>
      <c r="AX432" s="140"/>
      <c r="AY432" s="140"/>
      <c r="AZ432" s="141"/>
      <c r="BA432" s="137"/>
      <c r="BB432" s="29"/>
      <c r="BC432" s="29"/>
      <c r="BD432" s="29"/>
      <c r="BE432" s="29"/>
      <c r="BF432" s="29"/>
      <c r="BG432" s="29"/>
      <c r="BH432" s="29"/>
      <c r="BI432" s="29"/>
      <c r="BJ432" s="29"/>
      <c r="BK432" s="29"/>
      <c r="BL432" s="29"/>
      <c r="BM432" s="29"/>
      <c r="BN432" s="29"/>
      <c r="BO432" s="140"/>
      <c r="BP432" s="140"/>
      <c r="BQ432" s="141"/>
      <c r="BR432" s="137"/>
      <c r="BS432" s="29"/>
      <c r="BT432" s="29"/>
      <c r="BU432" s="29"/>
      <c r="BV432" s="29"/>
      <c r="BW432" s="29"/>
      <c r="BX432" s="29"/>
      <c r="BY432" s="29"/>
      <c r="BZ432" s="29"/>
      <c r="CA432" s="29"/>
      <c r="CB432" s="29"/>
      <c r="CC432" s="29"/>
      <c r="CD432" s="29"/>
      <c r="CE432" s="29"/>
      <c r="CF432" s="140"/>
      <c r="CG432" s="140"/>
      <c r="CH432" s="141"/>
      <c r="CI432" s="137"/>
      <c r="CJ432" s="29"/>
      <c r="CK432" s="29"/>
      <c r="CL432" s="29"/>
      <c r="CM432" s="29"/>
      <c r="CN432" s="29"/>
      <c r="CO432" s="29"/>
      <c r="CP432" s="29"/>
      <c r="CQ432" s="29"/>
      <c r="CR432" s="29"/>
      <c r="CS432" s="29"/>
      <c r="CT432" s="29"/>
      <c r="CU432" s="29"/>
      <c r="CV432" s="29"/>
      <c r="CW432" s="140"/>
      <c r="CX432" s="140"/>
      <c r="CY432" s="141"/>
      <c r="CZ432" s="137"/>
      <c r="DA432" s="29"/>
      <c r="DB432" s="29"/>
      <c r="DC432" s="29"/>
      <c r="DD432" s="29"/>
      <c r="DE432" s="29"/>
      <c r="DF432" s="29"/>
      <c r="DG432" s="29"/>
      <c r="DH432" s="29"/>
      <c r="DI432" s="29"/>
      <c r="DJ432" s="29"/>
      <c r="DK432" s="29"/>
      <c r="DL432" s="29"/>
      <c r="DM432" s="29"/>
      <c r="DN432" s="140"/>
      <c r="DO432" s="140"/>
      <c r="DP432" s="141"/>
      <c r="DQ432" s="137"/>
      <c r="DR432" s="29"/>
      <c r="DS432" s="29"/>
      <c r="DT432" s="29"/>
      <c r="DU432" s="29"/>
      <c r="DV432" s="29"/>
      <c r="DW432" s="29"/>
      <c r="DX432" s="29"/>
      <c r="DY432" s="29"/>
      <c r="DZ432" s="29"/>
      <c r="EA432" s="29"/>
      <c r="EB432" s="29"/>
      <c r="EC432" s="29"/>
      <c r="ED432" s="29"/>
      <c r="EE432" s="140"/>
      <c r="EF432" s="140"/>
      <c r="EG432" s="141"/>
      <c r="EH432" s="137"/>
      <c r="EI432" s="29"/>
      <c r="EJ432" s="29"/>
      <c r="EK432" s="29"/>
      <c r="EL432" s="29"/>
      <c r="EM432" s="29"/>
      <c r="EN432" s="29"/>
      <c r="EO432" s="29"/>
      <c r="EP432" s="29"/>
      <c r="EQ432" s="29"/>
      <c r="ER432" s="29"/>
      <c r="ES432" s="29"/>
      <c r="ET432" s="29"/>
      <c r="EU432" s="29"/>
      <c r="EV432" s="140"/>
      <c r="EW432" s="140"/>
      <c r="EX432" s="144"/>
      <c r="EY432" s="137"/>
      <c r="EZ432" s="29"/>
      <c r="FA432" s="29"/>
      <c r="FB432" s="29"/>
      <c r="FC432" s="29"/>
      <c r="FD432" s="29"/>
      <c r="FE432" s="29"/>
      <c r="FF432" s="29"/>
      <c r="FG432" s="29"/>
      <c r="FH432" s="29"/>
      <c r="FI432" s="29"/>
      <c r="FJ432" s="29"/>
      <c r="FK432" s="29"/>
      <c r="FL432" s="29"/>
      <c r="FM432" s="140"/>
      <c r="FN432" s="140"/>
      <c r="FO432" s="141"/>
    </row>
    <row r="433" spans="1:171" x14ac:dyDescent="0.3">
      <c r="A433" s="137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140"/>
      <c r="P433" s="140"/>
      <c r="Q433" s="140"/>
      <c r="R433" s="141"/>
      <c r="S433" s="137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140"/>
      <c r="AH433" s="140"/>
      <c r="AI433" s="141"/>
      <c r="AJ433" s="137"/>
      <c r="AK433" s="29"/>
      <c r="AL433" s="29"/>
      <c r="AM433" s="29"/>
      <c r="AN433" s="29"/>
      <c r="AO433" s="29"/>
      <c r="AP433" s="29"/>
      <c r="AQ433" s="29"/>
      <c r="AR433" s="29"/>
      <c r="AS433" s="29"/>
      <c r="AT433" s="29"/>
      <c r="AU433" s="29"/>
      <c r="AV433" s="29"/>
      <c r="AW433" s="29"/>
      <c r="AX433" s="140"/>
      <c r="AY433" s="140"/>
      <c r="AZ433" s="141"/>
      <c r="BA433" s="137"/>
      <c r="BB433" s="29"/>
      <c r="BC433" s="29"/>
      <c r="BD433" s="29"/>
      <c r="BE433" s="29"/>
      <c r="BF433" s="29"/>
      <c r="BG433" s="29"/>
      <c r="BH433" s="29"/>
      <c r="BI433" s="29"/>
      <c r="BJ433" s="29"/>
      <c r="BK433" s="29"/>
      <c r="BL433" s="29"/>
      <c r="BM433" s="29"/>
      <c r="BN433" s="29"/>
      <c r="BO433" s="140"/>
      <c r="BP433" s="140"/>
      <c r="BQ433" s="141"/>
      <c r="BR433" s="137"/>
      <c r="BS433" s="29"/>
      <c r="BT433" s="29"/>
      <c r="BU433" s="29"/>
      <c r="BV433" s="29"/>
      <c r="BW433" s="29"/>
      <c r="BX433" s="29"/>
      <c r="BY433" s="29"/>
      <c r="BZ433" s="29"/>
      <c r="CA433" s="29"/>
      <c r="CB433" s="29"/>
      <c r="CC433" s="29"/>
      <c r="CD433" s="29"/>
      <c r="CE433" s="29"/>
      <c r="CF433" s="140"/>
      <c r="CG433" s="140"/>
      <c r="CH433" s="141"/>
      <c r="CI433" s="137"/>
      <c r="CJ433" s="29"/>
      <c r="CK433" s="29"/>
      <c r="CL433" s="29"/>
      <c r="CM433" s="29"/>
      <c r="CN433" s="29"/>
      <c r="CO433" s="29"/>
      <c r="CP433" s="29"/>
      <c r="CQ433" s="29"/>
      <c r="CR433" s="29"/>
      <c r="CS433" s="29"/>
      <c r="CT433" s="29"/>
      <c r="CU433" s="29"/>
      <c r="CV433" s="29"/>
      <c r="CW433" s="140"/>
      <c r="CX433" s="140"/>
      <c r="CY433" s="141"/>
      <c r="CZ433" s="137"/>
      <c r="DA433" s="29"/>
      <c r="DB433" s="29"/>
      <c r="DC433" s="29"/>
      <c r="DD433" s="29"/>
      <c r="DE433" s="29"/>
      <c r="DF433" s="29"/>
      <c r="DG433" s="29"/>
      <c r="DH433" s="29"/>
      <c r="DI433" s="29"/>
      <c r="DJ433" s="29"/>
      <c r="DK433" s="29"/>
      <c r="DL433" s="29"/>
      <c r="DM433" s="29"/>
      <c r="DN433" s="140"/>
      <c r="DO433" s="140"/>
      <c r="DP433" s="141"/>
      <c r="DQ433" s="137"/>
      <c r="DR433" s="29"/>
      <c r="DS433" s="29"/>
      <c r="DT433" s="29"/>
      <c r="DU433" s="29"/>
      <c r="DV433" s="29"/>
      <c r="DW433" s="29"/>
      <c r="DX433" s="29"/>
      <c r="DY433" s="29"/>
      <c r="DZ433" s="29"/>
      <c r="EA433" s="29"/>
      <c r="EB433" s="29"/>
      <c r="EC433" s="29"/>
      <c r="ED433" s="29"/>
      <c r="EE433" s="140"/>
      <c r="EF433" s="140"/>
      <c r="EG433" s="141"/>
      <c r="EH433" s="137"/>
      <c r="EI433" s="29"/>
      <c r="EJ433" s="29"/>
      <c r="EK433" s="29"/>
      <c r="EL433" s="29"/>
      <c r="EM433" s="29"/>
      <c r="EN433" s="29"/>
      <c r="EO433" s="29"/>
      <c r="EP433" s="29"/>
      <c r="EQ433" s="29"/>
      <c r="ER433" s="29"/>
      <c r="ES433" s="29"/>
      <c r="ET433" s="29"/>
      <c r="EU433" s="29"/>
      <c r="EV433" s="140"/>
      <c r="EW433" s="140"/>
      <c r="EX433" s="144"/>
      <c r="EY433" s="137"/>
      <c r="EZ433" s="29"/>
      <c r="FA433" s="29"/>
      <c r="FB433" s="29"/>
      <c r="FC433" s="29"/>
      <c r="FD433" s="29"/>
      <c r="FE433" s="29"/>
      <c r="FF433" s="29"/>
      <c r="FG433" s="29"/>
      <c r="FH433" s="29"/>
      <c r="FI433" s="29"/>
      <c r="FJ433" s="29"/>
      <c r="FK433" s="29"/>
      <c r="FL433" s="29"/>
      <c r="FM433" s="140"/>
      <c r="FN433" s="140"/>
      <c r="FO433" s="141"/>
    </row>
    <row r="434" spans="1:171" x14ac:dyDescent="0.3">
      <c r="A434" s="137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140"/>
      <c r="P434" s="140"/>
      <c r="Q434" s="140"/>
      <c r="R434" s="141"/>
      <c r="S434" s="137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140"/>
      <c r="AH434" s="140"/>
      <c r="AI434" s="141"/>
      <c r="AJ434" s="137"/>
      <c r="AK434" s="29"/>
      <c r="AL434" s="29"/>
      <c r="AM434" s="29"/>
      <c r="AN434" s="29"/>
      <c r="AO434" s="29"/>
      <c r="AP434" s="29"/>
      <c r="AQ434" s="29"/>
      <c r="AR434" s="29"/>
      <c r="AS434" s="29"/>
      <c r="AT434" s="29"/>
      <c r="AU434" s="29"/>
      <c r="AV434" s="29"/>
      <c r="AW434" s="29"/>
      <c r="AX434" s="140"/>
      <c r="AY434" s="140"/>
      <c r="AZ434" s="141"/>
      <c r="BA434" s="137"/>
      <c r="BB434" s="29"/>
      <c r="BC434" s="29"/>
      <c r="BD434" s="29"/>
      <c r="BE434" s="29"/>
      <c r="BF434" s="29"/>
      <c r="BG434" s="29"/>
      <c r="BH434" s="29"/>
      <c r="BI434" s="29"/>
      <c r="BJ434" s="29"/>
      <c r="BK434" s="29"/>
      <c r="BL434" s="29"/>
      <c r="BM434" s="29"/>
      <c r="BN434" s="29"/>
      <c r="BO434" s="140"/>
      <c r="BP434" s="140"/>
      <c r="BQ434" s="141"/>
      <c r="BR434" s="137"/>
      <c r="BS434" s="29"/>
      <c r="BT434" s="29"/>
      <c r="BU434" s="29"/>
      <c r="BV434" s="29"/>
      <c r="BW434" s="29"/>
      <c r="BX434" s="29"/>
      <c r="BY434" s="29"/>
      <c r="BZ434" s="29"/>
      <c r="CA434" s="29"/>
      <c r="CB434" s="29"/>
      <c r="CC434" s="29"/>
      <c r="CD434" s="29"/>
      <c r="CE434" s="29"/>
      <c r="CF434" s="140"/>
      <c r="CG434" s="140"/>
      <c r="CH434" s="141"/>
      <c r="CI434" s="137"/>
      <c r="CJ434" s="29"/>
      <c r="CK434" s="29"/>
      <c r="CL434" s="29"/>
      <c r="CM434" s="29"/>
      <c r="CN434" s="29"/>
      <c r="CO434" s="29"/>
      <c r="CP434" s="29"/>
      <c r="CQ434" s="29"/>
      <c r="CR434" s="29"/>
      <c r="CS434" s="29"/>
      <c r="CT434" s="29"/>
      <c r="CU434" s="29"/>
      <c r="CV434" s="29"/>
      <c r="CW434" s="140"/>
      <c r="CX434" s="140"/>
      <c r="CY434" s="141"/>
      <c r="CZ434" s="137"/>
      <c r="DA434" s="29"/>
      <c r="DB434" s="29"/>
      <c r="DC434" s="29"/>
      <c r="DD434" s="29"/>
      <c r="DE434" s="29"/>
      <c r="DF434" s="29"/>
      <c r="DG434" s="29"/>
      <c r="DH434" s="29"/>
      <c r="DI434" s="29"/>
      <c r="DJ434" s="29"/>
      <c r="DK434" s="29"/>
      <c r="DL434" s="29"/>
      <c r="DM434" s="29"/>
      <c r="DN434" s="140"/>
      <c r="DO434" s="140"/>
      <c r="DP434" s="141"/>
      <c r="DQ434" s="137"/>
      <c r="DR434" s="29"/>
      <c r="DS434" s="29"/>
      <c r="DT434" s="29"/>
      <c r="DU434" s="29"/>
      <c r="DV434" s="29"/>
      <c r="DW434" s="29"/>
      <c r="DX434" s="29"/>
      <c r="DY434" s="29"/>
      <c r="DZ434" s="29"/>
      <c r="EA434" s="29"/>
      <c r="EB434" s="29"/>
      <c r="EC434" s="29"/>
      <c r="ED434" s="29"/>
      <c r="EE434" s="140"/>
      <c r="EF434" s="140"/>
      <c r="EG434" s="141"/>
      <c r="EH434" s="137"/>
      <c r="EI434" s="29"/>
      <c r="EJ434" s="29"/>
      <c r="EK434" s="29"/>
      <c r="EL434" s="29"/>
      <c r="EM434" s="29"/>
      <c r="EN434" s="29"/>
      <c r="EO434" s="29"/>
      <c r="EP434" s="29"/>
      <c r="EQ434" s="29"/>
      <c r="ER434" s="29"/>
      <c r="ES434" s="29"/>
      <c r="ET434" s="29"/>
      <c r="EU434" s="29"/>
      <c r="EV434" s="140"/>
      <c r="EW434" s="140"/>
      <c r="EX434" s="144"/>
      <c r="EY434" s="137"/>
      <c r="EZ434" s="29"/>
      <c r="FA434" s="29"/>
      <c r="FB434" s="29"/>
      <c r="FC434" s="29"/>
      <c r="FD434" s="29"/>
      <c r="FE434" s="29"/>
      <c r="FF434" s="29"/>
      <c r="FG434" s="29"/>
      <c r="FH434" s="29"/>
      <c r="FI434" s="29"/>
      <c r="FJ434" s="29"/>
      <c r="FK434" s="29"/>
      <c r="FL434" s="29"/>
      <c r="FM434" s="140"/>
      <c r="FN434" s="140"/>
      <c r="FO434" s="141"/>
    </row>
    <row r="435" spans="1:171" x14ac:dyDescent="0.3">
      <c r="A435" s="137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140"/>
      <c r="P435" s="140"/>
      <c r="Q435" s="140"/>
      <c r="R435" s="141"/>
      <c r="S435" s="137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  <c r="AF435" s="29"/>
      <c r="AG435" s="140"/>
      <c r="AH435" s="140"/>
      <c r="AI435" s="141"/>
      <c r="AJ435" s="137"/>
      <c r="AK435" s="29"/>
      <c r="AL435" s="29"/>
      <c r="AM435" s="29"/>
      <c r="AN435" s="29"/>
      <c r="AO435" s="29"/>
      <c r="AP435" s="29"/>
      <c r="AQ435" s="29"/>
      <c r="AR435" s="29"/>
      <c r="AS435" s="29"/>
      <c r="AT435" s="29"/>
      <c r="AU435" s="29"/>
      <c r="AV435" s="29"/>
      <c r="AW435" s="29"/>
      <c r="AX435" s="140"/>
      <c r="AY435" s="140"/>
      <c r="AZ435" s="141"/>
      <c r="BA435" s="137"/>
      <c r="BB435" s="29"/>
      <c r="BC435" s="29"/>
      <c r="BD435" s="29"/>
      <c r="BE435" s="29"/>
      <c r="BF435" s="29"/>
      <c r="BG435" s="29"/>
      <c r="BH435" s="29"/>
      <c r="BI435" s="29"/>
      <c r="BJ435" s="29"/>
      <c r="BK435" s="29"/>
      <c r="BL435" s="29"/>
      <c r="BM435" s="29"/>
      <c r="BN435" s="29"/>
      <c r="BO435" s="140"/>
      <c r="BP435" s="140"/>
      <c r="BQ435" s="141"/>
      <c r="BR435" s="137"/>
      <c r="BS435" s="29"/>
      <c r="BT435" s="29"/>
      <c r="BU435" s="29"/>
      <c r="BV435" s="29"/>
      <c r="BW435" s="29"/>
      <c r="BX435" s="29"/>
      <c r="BY435" s="29"/>
      <c r="BZ435" s="29"/>
      <c r="CA435" s="29"/>
      <c r="CB435" s="29"/>
      <c r="CC435" s="29"/>
      <c r="CD435" s="29"/>
      <c r="CE435" s="29"/>
      <c r="CF435" s="140"/>
      <c r="CG435" s="140"/>
      <c r="CH435" s="141"/>
      <c r="CI435" s="137"/>
      <c r="CJ435" s="29"/>
      <c r="CK435" s="29"/>
      <c r="CL435" s="29"/>
      <c r="CM435" s="29"/>
      <c r="CN435" s="29"/>
      <c r="CO435" s="29"/>
      <c r="CP435" s="29"/>
      <c r="CQ435" s="29"/>
      <c r="CR435" s="29"/>
      <c r="CS435" s="29"/>
      <c r="CT435" s="29"/>
      <c r="CU435" s="29"/>
      <c r="CV435" s="29"/>
      <c r="CW435" s="140"/>
      <c r="CX435" s="140"/>
      <c r="CY435" s="141"/>
      <c r="CZ435" s="137"/>
      <c r="DA435" s="29"/>
      <c r="DB435" s="29"/>
      <c r="DC435" s="29"/>
      <c r="DD435" s="29"/>
      <c r="DE435" s="29"/>
      <c r="DF435" s="29"/>
      <c r="DG435" s="29"/>
      <c r="DH435" s="29"/>
      <c r="DI435" s="29"/>
      <c r="DJ435" s="29"/>
      <c r="DK435" s="29"/>
      <c r="DL435" s="29"/>
      <c r="DM435" s="29"/>
      <c r="DN435" s="140"/>
      <c r="DO435" s="140"/>
      <c r="DP435" s="141"/>
      <c r="DQ435" s="137"/>
      <c r="DR435" s="29"/>
      <c r="DS435" s="29"/>
      <c r="DT435" s="29"/>
      <c r="DU435" s="29"/>
      <c r="DV435" s="29"/>
      <c r="DW435" s="29"/>
      <c r="DX435" s="29"/>
      <c r="DY435" s="29"/>
      <c r="DZ435" s="29"/>
      <c r="EA435" s="29"/>
      <c r="EB435" s="29"/>
      <c r="EC435" s="29"/>
      <c r="ED435" s="29"/>
      <c r="EE435" s="140"/>
      <c r="EF435" s="140"/>
      <c r="EG435" s="141"/>
      <c r="EH435" s="137"/>
      <c r="EI435" s="29"/>
      <c r="EJ435" s="29"/>
      <c r="EK435" s="29"/>
      <c r="EL435" s="29"/>
      <c r="EM435" s="29"/>
      <c r="EN435" s="29"/>
      <c r="EO435" s="29"/>
      <c r="EP435" s="29"/>
      <c r="EQ435" s="29"/>
      <c r="ER435" s="29"/>
      <c r="ES435" s="29"/>
      <c r="ET435" s="29"/>
      <c r="EU435" s="29"/>
      <c r="EV435" s="140"/>
      <c r="EW435" s="140"/>
      <c r="EX435" s="144"/>
      <c r="EY435" s="137"/>
      <c r="EZ435" s="29"/>
      <c r="FA435" s="29"/>
      <c r="FB435" s="29"/>
      <c r="FC435" s="29"/>
      <c r="FD435" s="29"/>
      <c r="FE435" s="29"/>
      <c r="FF435" s="29"/>
      <c r="FG435" s="29"/>
      <c r="FH435" s="29"/>
      <c r="FI435" s="29"/>
      <c r="FJ435" s="29"/>
      <c r="FK435" s="29"/>
      <c r="FL435" s="29"/>
      <c r="FM435" s="140"/>
      <c r="FN435" s="140"/>
      <c r="FO435" s="141"/>
    </row>
    <row r="436" spans="1:171" x14ac:dyDescent="0.3">
      <c r="A436" s="137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140"/>
      <c r="P436" s="140"/>
      <c r="Q436" s="140"/>
      <c r="R436" s="141"/>
      <c r="S436" s="137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140"/>
      <c r="AH436" s="140"/>
      <c r="AI436" s="141"/>
      <c r="AJ436" s="137"/>
      <c r="AK436" s="29"/>
      <c r="AL436" s="29"/>
      <c r="AM436" s="29"/>
      <c r="AN436" s="29"/>
      <c r="AO436" s="29"/>
      <c r="AP436" s="29"/>
      <c r="AQ436" s="29"/>
      <c r="AR436" s="29"/>
      <c r="AS436" s="29"/>
      <c r="AT436" s="29"/>
      <c r="AU436" s="29"/>
      <c r="AV436" s="29"/>
      <c r="AW436" s="29"/>
      <c r="AX436" s="140"/>
      <c r="AY436" s="140"/>
      <c r="AZ436" s="141"/>
      <c r="BA436" s="137"/>
      <c r="BB436" s="29"/>
      <c r="BC436" s="29"/>
      <c r="BD436" s="29"/>
      <c r="BE436" s="29"/>
      <c r="BF436" s="29"/>
      <c r="BG436" s="29"/>
      <c r="BH436" s="29"/>
      <c r="BI436" s="29"/>
      <c r="BJ436" s="29"/>
      <c r="BK436" s="29"/>
      <c r="BL436" s="29"/>
      <c r="BM436" s="29"/>
      <c r="BN436" s="29"/>
      <c r="BO436" s="140"/>
      <c r="BP436" s="140"/>
      <c r="BQ436" s="141"/>
      <c r="BR436" s="137"/>
      <c r="BS436" s="29"/>
      <c r="BT436" s="29"/>
      <c r="BU436" s="29"/>
      <c r="BV436" s="29"/>
      <c r="BW436" s="29"/>
      <c r="BX436" s="29"/>
      <c r="BY436" s="29"/>
      <c r="BZ436" s="29"/>
      <c r="CA436" s="29"/>
      <c r="CB436" s="29"/>
      <c r="CC436" s="29"/>
      <c r="CD436" s="29"/>
      <c r="CE436" s="29"/>
      <c r="CF436" s="140"/>
      <c r="CG436" s="140"/>
      <c r="CH436" s="141"/>
      <c r="CI436" s="137"/>
      <c r="CJ436" s="29"/>
      <c r="CK436" s="29"/>
      <c r="CL436" s="29"/>
      <c r="CM436" s="29"/>
      <c r="CN436" s="29"/>
      <c r="CO436" s="29"/>
      <c r="CP436" s="29"/>
      <c r="CQ436" s="29"/>
      <c r="CR436" s="29"/>
      <c r="CS436" s="29"/>
      <c r="CT436" s="29"/>
      <c r="CU436" s="29"/>
      <c r="CV436" s="29"/>
      <c r="CW436" s="140"/>
      <c r="CX436" s="140"/>
      <c r="CY436" s="141"/>
      <c r="CZ436" s="137"/>
      <c r="DA436" s="29"/>
      <c r="DB436" s="29"/>
      <c r="DC436" s="29"/>
      <c r="DD436" s="29"/>
      <c r="DE436" s="29"/>
      <c r="DF436" s="29"/>
      <c r="DG436" s="29"/>
      <c r="DH436" s="29"/>
      <c r="DI436" s="29"/>
      <c r="DJ436" s="29"/>
      <c r="DK436" s="29"/>
      <c r="DL436" s="29"/>
      <c r="DM436" s="29"/>
      <c r="DN436" s="140"/>
      <c r="DO436" s="140"/>
      <c r="DP436" s="141"/>
      <c r="DQ436" s="137"/>
      <c r="DR436" s="29"/>
      <c r="DS436" s="29"/>
      <c r="DT436" s="29"/>
      <c r="DU436" s="29"/>
      <c r="DV436" s="29"/>
      <c r="DW436" s="29"/>
      <c r="DX436" s="29"/>
      <c r="DY436" s="29"/>
      <c r="DZ436" s="29"/>
      <c r="EA436" s="29"/>
      <c r="EB436" s="29"/>
      <c r="EC436" s="29"/>
      <c r="ED436" s="29"/>
      <c r="EE436" s="140"/>
      <c r="EF436" s="140"/>
      <c r="EG436" s="141"/>
      <c r="EH436" s="137"/>
      <c r="EI436" s="29"/>
      <c r="EJ436" s="29"/>
      <c r="EK436" s="29"/>
      <c r="EL436" s="29"/>
      <c r="EM436" s="29"/>
      <c r="EN436" s="29"/>
      <c r="EO436" s="29"/>
      <c r="EP436" s="29"/>
      <c r="EQ436" s="29"/>
      <c r="ER436" s="29"/>
      <c r="ES436" s="29"/>
      <c r="ET436" s="29"/>
      <c r="EU436" s="29"/>
      <c r="EV436" s="140"/>
      <c r="EW436" s="140"/>
      <c r="EX436" s="144"/>
      <c r="EY436" s="137"/>
      <c r="EZ436" s="29"/>
      <c r="FA436" s="29"/>
      <c r="FB436" s="29"/>
      <c r="FC436" s="29"/>
      <c r="FD436" s="29"/>
      <c r="FE436" s="29"/>
      <c r="FF436" s="29"/>
      <c r="FG436" s="29"/>
      <c r="FH436" s="29"/>
      <c r="FI436" s="29"/>
      <c r="FJ436" s="29"/>
      <c r="FK436" s="29"/>
      <c r="FL436" s="29"/>
      <c r="FM436" s="140"/>
      <c r="FN436" s="140"/>
      <c r="FO436" s="141"/>
    </row>
    <row r="437" spans="1:171" x14ac:dyDescent="0.3">
      <c r="A437" s="137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140"/>
      <c r="P437" s="140"/>
      <c r="Q437" s="140"/>
      <c r="R437" s="141"/>
      <c r="S437" s="137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140"/>
      <c r="AH437" s="140"/>
      <c r="AI437" s="141"/>
      <c r="AJ437" s="137"/>
      <c r="AK437" s="29"/>
      <c r="AL437" s="29"/>
      <c r="AM437" s="29"/>
      <c r="AN437" s="29"/>
      <c r="AO437" s="29"/>
      <c r="AP437" s="29"/>
      <c r="AQ437" s="29"/>
      <c r="AR437" s="29"/>
      <c r="AS437" s="29"/>
      <c r="AT437" s="29"/>
      <c r="AU437" s="29"/>
      <c r="AV437" s="29"/>
      <c r="AW437" s="29"/>
      <c r="AX437" s="140"/>
      <c r="AY437" s="140"/>
      <c r="AZ437" s="141"/>
      <c r="BA437" s="137"/>
      <c r="BB437" s="29"/>
      <c r="BC437" s="29"/>
      <c r="BD437" s="29"/>
      <c r="BE437" s="29"/>
      <c r="BF437" s="29"/>
      <c r="BG437" s="29"/>
      <c r="BH437" s="29"/>
      <c r="BI437" s="29"/>
      <c r="BJ437" s="29"/>
      <c r="BK437" s="29"/>
      <c r="BL437" s="29"/>
      <c r="BM437" s="29"/>
      <c r="BN437" s="29"/>
      <c r="BO437" s="140"/>
      <c r="BP437" s="140"/>
      <c r="BQ437" s="141"/>
      <c r="BR437" s="137"/>
      <c r="BS437" s="29"/>
      <c r="BT437" s="29"/>
      <c r="BU437" s="29"/>
      <c r="BV437" s="29"/>
      <c r="BW437" s="29"/>
      <c r="BX437" s="29"/>
      <c r="BY437" s="29"/>
      <c r="BZ437" s="29"/>
      <c r="CA437" s="29"/>
      <c r="CB437" s="29"/>
      <c r="CC437" s="29"/>
      <c r="CD437" s="29"/>
      <c r="CE437" s="29"/>
      <c r="CF437" s="140"/>
      <c r="CG437" s="140"/>
      <c r="CH437" s="141"/>
      <c r="CI437" s="137"/>
      <c r="CJ437" s="29"/>
      <c r="CK437" s="29"/>
      <c r="CL437" s="29"/>
      <c r="CM437" s="29"/>
      <c r="CN437" s="29"/>
      <c r="CO437" s="29"/>
      <c r="CP437" s="29"/>
      <c r="CQ437" s="29"/>
      <c r="CR437" s="29"/>
      <c r="CS437" s="29"/>
      <c r="CT437" s="29"/>
      <c r="CU437" s="29"/>
      <c r="CV437" s="29"/>
      <c r="CW437" s="140"/>
      <c r="CX437" s="140"/>
      <c r="CY437" s="141"/>
      <c r="CZ437" s="137"/>
      <c r="DA437" s="29"/>
      <c r="DB437" s="29"/>
      <c r="DC437" s="29"/>
      <c r="DD437" s="29"/>
      <c r="DE437" s="29"/>
      <c r="DF437" s="29"/>
      <c r="DG437" s="29"/>
      <c r="DH437" s="29"/>
      <c r="DI437" s="29"/>
      <c r="DJ437" s="29"/>
      <c r="DK437" s="29"/>
      <c r="DL437" s="29"/>
      <c r="DM437" s="29"/>
      <c r="DN437" s="140"/>
      <c r="DO437" s="140"/>
      <c r="DP437" s="141"/>
      <c r="DQ437" s="137"/>
      <c r="DR437" s="29"/>
      <c r="DS437" s="29"/>
      <c r="DT437" s="29"/>
      <c r="DU437" s="29"/>
      <c r="DV437" s="29"/>
      <c r="DW437" s="29"/>
      <c r="DX437" s="29"/>
      <c r="DY437" s="29"/>
      <c r="DZ437" s="29"/>
      <c r="EA437" s="29"/>
      <c r="EB437" s="29"/>
      <c r="EC437" s="29"/>
      <c r="ED437" s="29"/>
      <c r="EE437" s="140"/>
      <c r="EF437" s="140"/>
      <c r="EG437" s="141"/>
      <c r="EH437" s="137"/>
      <c r="EI437" s="29"/>
      <c r="EJ437" s="29"/>
      <c r="EK437" s="29"/>
      <c r="EL437" s="29"/>
      <c r="EM437" s="29"/>
      <c r="EN437" s="29"/>
      <c r="EO437" s="29"/>
      <c r="EP437" s="29"/>
      <c r="EQ437" s="29"/>
      <c r="ER437" s="29"/>
      <c r="ES437" s="29"/>
      <c r="ET437" s="29"/>
      <c r="EU437" s="29"/>
      <c r="EV437" s="140"/>
      <c r="EW437" s="140"/>
      <c r="EX437" s="144"/>
      <c r="EY437" s="137"/>
      <c r="EZ437" s="29"/>
      <c r="FA437" s="29"/>
      <c r="FB437" s="29"/>
      <c r="FC437" s="29"/>
      <c r="FD437" s="29"/>
      <c r="FE437" s="29"/>
      <c r="FF437" s="29"/>
      <c r="FG437" s="29"/>
      <c r="FH437" s="29"/>
      <c r="FI437" s="29"/>
      <c r="FJ437" s="29"/>
      <c r="FK437" s="29"/>
      <c r="FL437" s="29"/>
      <c r="FM437" s="140"/>
      <c r="FN437" s="140"/>
      <c r="FO437" s="141"/>
    </row>
    <row r="438" spans="1:171" x14ac:dyDescent="0.3">
      <c r="A438" s="137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140"/>
      <c r="P438" s="140"/>
      <c r="Q438" s="140"/>
      <c r="R438" s="141"/>
      <c r="S438" s="137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140"/>
      <c r="AH438" s="140"/>
      <c r="AI438" s="141"/>
      <c r="AJ438" s="137"/>
      <c r="AK438" s="29"/>
      <c r="AL438" s="29"/>
      <c r="AM438" s="29"/>
      <c r="AN438" s="29"/>
      <c r="AO438" s="29"/>
      <c r="AP438" s="29"/>
      <c r="AQ438" s="29"/>
      <c r="AR438" s="29"/>
      <c r="AS438" s="29"/>
      <c r="AT438" s="29"/>
      <c r="AU438" s="29"/>
      <c r="AV438" s="29"/>
      <c r="AW438" s="29"/>
      <c r="AX438" s="140"/>
      <c r="AY438" s="140"/>
      <c r="AZ438" s="141"/>
      <c r="BA438" s="137"/>
      <c r="BB438" s="29"/>
      <c r="BC438" s="29"/>
      <c r="BD438" s="29"/>
      <c r="BE438" s="29"/>
      <c r="BF438" s="29"/>
      <c r="BG438" s="29"/>
      <c r="BH438" s="29"/>
      <c r="BI438" s="29"/>
      <c r="BJ438" s="29"/>
      <c r="BK438" s="29"/>
      <c r="BL438" s="29"/>
      <c r="BM438" s="29"/>
      <c r="BN438" s="29"/>
      <c r="BO438" s="140"/>
      <c r="BP438" s="140"/>
      <c r="BQ438" s="141"/>
      <c r="BR438" s="137"/>
      <c r="BS438" s="29"/>
      <c r="BT438" s="29"/>
      <c r="BU438" s="29"/>
      <c r="BV438" s="29"/>
      <c r="BW438" s="29"/>
      <c r="BX438" s="29"/>
      <c r="BY438" s="29"/>
      <c r="BZ438" s="29"/>
      <c r="CA438" s="29"/>
      <c r="CB438" s="29"/>
      <c r="CC438" s="29"/>
      <c r="CD438" s="29"/>
      <c r="CE438" s="29"/>
      <c r="CF438" s="140"/>
      <c r="CG438" s="140"/>
      <c r="CH438" s="141"/>
      <c r="CI438" s="137"/>
      <c r="CJ438" s="29"/>
      <c r="CK438" s="29"/>
      <c r="CL438" s="29"/>
      <c r="CM438" s="29"/>
      <c r="CN438" s="29"/>
      <c r="CO438" s="29"/>
      <c r="CP438" s="29"/>
      <c r="CQ438" s="29"/>
      <c r="CR438" s="29"/>
      <c r="CS438" s="29"/>
      <c r="CT438" s="29"/>
      <c r="CU438" s="29"/>
      <c r="CV438" s="29"/>
      <c r="CW438" s="140"/>
      <c r="CX438" s="140"/>
      <c r="CY438" s="141"/>
      <c r="CZ438" s="137"/>
      <c r="DA438" s="29"/>
      <c r="DB438" s="29"/>
      <c r="DC438" s="29"/>
      <c r="DD438" s="29"/>
      <c r="DE438" s="29"/>
      <c r="DF438" s="29"/>
      <c r="DG438" s="29"/>
      <c r="DH438" s="29"/>
      <c r="DI438" s="29"/>
      <c r="DJ438" s="29"/>
      <c r="DK438" s="29"/>
      <c r="DL438" s="29"/>
      <c r="DM438" s="29"/>
      <c r="DN438" s="140"/>
      <c r="DO438" s="140"/>
      <c r="DP438" s="141"/>
      <c r="DQ438" s="137"/>
      <c r="DR438" s="29"/>
      <c r="DS438" s="29"/>
      <c r="DT438" s="29"/>
      <c r="DU438" s="29"/>
      <c r="DV438" s="29"/>
      <c r="DW438" s="29"/>
      <c r="DX438" s="29"/>
      <c r="DY438" s="29"/>
      <c r="DZ438" s="29"/>
      <c r="EA438" s="29"/>
      <c r="EB438" s="29"/>
      <c r="EC438" s="29"/>
      <c r="ED438" s="29"/>
      <c r="EE438" s="140"/>
      <c r="EF438" s="140"/>
      <c r="EG438" s="141"/>
      <c r="EH438" s="137"/>
      <c r="EI438" s="29"/>
      <c r="EJ438" s="29"/>
      <c r="EK438" s="29"/>
      <c r="EL438" s="29"/>
      <c r="EM438" s="29"/>
      <c r="EN438" s="29"/>
      <c r="EO438" s="29"/>
      <c r="EP438" s="29"/>
      <c r="EQ438" s="29"/>
      <c r="ER438" s="29"/>
      <c r="ES438" s="29"/>
      <c r="ET438" s="29"/>
      <c r="EU438" s="29"/>
      <c r="EV438" s="140"/>
      <c r="EW438" s="140"/>
      <c r="EX438" s="144"/>
      <c r="EY438" s="137"/>
      <c r="EZ438" s="29"/>
      <c r="FA438" s="29"/>
      <c r="FB438" s="29"/>
      <c r="FC438" s="29"/>
      <c r="FD438" s="29"/>
      <c r="FE438" s="29"/>
      <c r="FF438" s="29"/>
      <c r="FG438" s="29"/>
      <c r="FH438" s="29"/>
      <c r="FI438" s="29"/>
      <c r="FJ438" s="29"/>
      <c r="FK438" s="29"/>
      <c r="FL438" s="29"/>
      <c r="FM438" s="140"/>
      <c r="FN438" s="140"/>
      <c r="FO438" s="141"/>
    </row>
    <row r="439" spans="1:171" x14ac:dyDescent="0.3">
      <c r="A439" s="137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140"/>
      <c r="P439" s="140"/>
      <c r="Q439" s="140"/>
      <c r="R439" s="141"/>
      <c r="S439" s="137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140"/>
      <c r="AH439" s="140"/>
      <c r="AI439" s="141"/>
      <c r="AJ439" s="137"/>
      <c r="AK439" s="29"/>
      <c r="AL439" s="29"/>
      <c r="AM439" s="29"/>
      <c r="AN439" s="29"/>
      <c r="AO439" s="29"/>
      <c r="AP439" s="29"/>
      <c r="AQ439" s="29"/>
      <c r="AR439" s="29"/>
      <c r="AS439" s="29"/>
      <c r="AT439" s="29"/>
      <c r="AU439" s="29"/>
      <c r="AV439" s="29"/>
      <c r="AW439" s="29"/>
      <c r="AX439" s="140"/>
      <c r="AY439" s="140"/>
      <c r="AZ439" s="141"/>
      <c r="BA439" s="137"/>
      <c r="BB439" s="29"/>
      <c r="BC439" s="29"/>
      <c r="BD439" s="29"/>
      <c r="BE439" s="29"/>
      <c r="BF439" s="29"/>
      <c r="BG439" s="29"/>
      <c r="BH439" s="29"/>
      <c r="BI439" s="29"/>
      <c r="BJ439" s="29"/>
      <c r="BK439" s="29"/>
      <c r="BL439" s="29"/>
      <c r="BM439" s="29"/>
      <c r="BN439" s="29"/>
      <c r="BO439" s="140"/>
      <c r="BP439" s="140"/>
      <c r="BQ439" s="141"/>
      <c r="BR439" s="137"/>
      <c r="BS439" s="29"/>
      <c r="BT439" s="29"/>
      <c r="BU439" s="29"/>
      <c r="BV439" s="29"/>
      <c r="BW439" s="29"/>
      <c r="BX439" s="29"/>
      <c r="BY439" s="29"/>
      <c r="BZ439" s="29"/>
      <c r="CA439" s="29"/>
      <c r="CB439" s="29"/>
      <c r="CC439" s="29"/>
      <c r="CD439" s="29"/>
      <c r="CE439" s="29"/>
      <c r="CF439" s="140"/>
      <c r="CG439" s="140"/>
      <c r="CH439" s="141"/>
      <c r="CI439" s="137"/>
      <c r="CJ439" s="29"/>
      <c r="CK439" s="29"/>
      <c r="CL439" s="29"/>
      <c r="CM439" s="29"/>
      <c r="CN439" s="29"/>
      <c r="CO439" s="29"/>
      <c r="CP439" s="29"/>
      <c r="CQ439" s="29"/>
      <c r="CR439" s="29"/>
      <c r="CS439" s="29"/>
      <c r="CT439" s="29"/>
      <c r="CU439" s="29"/>
      <c r="CV439" s="29"/>
      <c r="CW439" s="140"/>
      <c r="CX439" s="140"/>
      <c r="CY439" s="141"/>
      <c r="CZ439" s="137"/>
      <c r="DA439" s="29"/>
      <c r="DB439" s="29"/>
      <c r="DC439" s="29"/>
      <c r="DD439" s="29"/>
      <c r="DE439" s="29"/>
      <c r="DF439" s="29"/>
      <c r="DG439" s="29"/>
      <c r="DH439" s="29"/>
      <c r="DI439" s="29"/>
      <c r="DJ439" s="29"/>
      <c r="DK439" s="29"/>
      <c r="DL439" s="29"/>
      <c r="DM439" s="29"/>
      <c r="DN439" s="140"/>
      <c r="DO439" s="140"/>
      <c r="DP439" s="141"/>
      <c r="DQ439" s="137"/>
      <c r="DR439" s="29"/>
      <c r="DS439" s="29"/>
      <c r="DT439" s="29"/>
      <c r="DU439" s="29"/>
      <c r="DV439" s="29"/>
      <c r="DW439" s="29"/>
      <c r="DX439" s="29"/>
      <c r="DY439" s="29"/>
      <c r="DZ439" s="29"/>
      <c r="EA439" s="29"/>
      <c r="EB439" s="29"/>
      <c r="EC439" s="29"/>
      <c r="ED439" s="29"/>
      <c r="EE439" s="140"/>
      <c r="EF439" s="140"/>
      <c r="EG439" s="141"/>
      <c r="EH439" s="137"/>
      <c r="EI439" s="29"/>
      <c r="EJ439" s="29"/>
      <c r="EK439" s="29"/>
      <c r="EL439" s="29"/>
      <c r="EM439" s="29"/>
      <c r="EN439" s="29"/>
      <c r="EO439" s="29"/>
      <c r="EP439" s="29"/>
      <c r="EQ439" s="29"/>
      <c r="ER439" s="29"/>
      <c r="ES439" s="29"/>
      <c r="ET439" s="29"/>
      <c r="EU439" s="29"/>
      <c r="EV439" s="140"/>
      <c r="EW439" s="140"/>
      <c r="EX439" s="144"/>
      <c r="EY439" s="137"/>
      <c r="EZ439" s="29"/>
      <c r="FA439" s="29"/>
      <c r="FB439" s="29"/>
      <c r="FC439" s="29"/>
      <c r="FD439" s="29"/>
      <c r="FE439" s="29"/>
      <c r="FF439" s="29"/>
      <c r="FG439" s="29"/>
      <c r="FH439" s="29"/>
      <c r="FI439" s="29"/>
      <c r="FJ439" s="29"/>
      <c r="FK439" s="29"/>
      <c r="FL439" s="29"/>
      <c r="FM439" s="140"/>
      <c r="FN439" s="140"/>
      <c r="FO439" s="141"/>
    </row>
    <row r="440" spans="1:171" x14ac:dyDescent="0.3">
      <c r="A440" s="137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140"/>
      <c r="P440" s="140"/>
      <c r="Q440" s="140"/>
      <c r="R440" s="141"/>
      <c r="S440" s="137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140"/>
      <c r="AH440" s="140"/>
      <c r="AI440" s="141"/>
      <c r="AJ440" s="137"/>
      <c r="AK440" s="29"/>
      <c r="AL440" s="29"/>
      <c r="AM440" s="29"/>
      <c r="AN440" s="29"/>
      <c r="AO440" s="29"/>
      <c r="AP440" s="29"/>
      <c r="AQ440" s="29"/>
      <c r="AR440" s="29"/>
      <c r="AS440" s="29"/>
      <c r="AT440" s="29"/>
      <c r="AU440" s="29"/>
      <c r="AV440" s="29"/>
      <c r="AW440" s="29"/>
      <c r="AX440" s="140"/>
      <c r="AY440" s="140"/>
      <c r="AZ440" s="141"/>
      <c r="BA440" s="137"/>
      <c r="BB440" s="29"/>
      <c r="BC440" s="29"/>
      <c r="BD440" s="29"/>
      <c r="BE440" s="29"/>
      <c r="BF440" s="29"/>
      <c r="BG440" s="29"/>
      <c r="BH440" s="29"/>
      <c r="BI440" s="29"/>
      <c r="BJ440" s="29"/>
      <c r="BK440" s="29"/>
      <c r="BL440" s="29"/>
      <c r="BM440" s="29"/>
      <c r="BN440" s="29"/>
      <c r="BO440" s="140"/>
      <c r="BP440" s="140"/>
      <c r="BQ440" s="141"/>
      <c r="BR440" s="137"/>
      <c r="BS440" s="29"/>
      <c r="BT440" s="29"/>
      <c r="BU440" s="29"/>
      <c r="BV440" s="29"/>
      <c r="BW440" s="29"/>
      <c r="BX440" s="29"/>
      <c r="BY440" s="29"/>
      <c r="BZ440" s="29"/>
      <c r="CA440" s="29"/>
      <c r="CB440" s="29"/>
      <c r="CC440" s="29"/>
      <c r="CD440" s="29"/>
      <c r="CE440" s="29"/>
      <c r="CF440" s="140"/>
      <c r="CG440" s="140"/>
      <c r="CH440" s="141"/>
      <c r="CI440" s="137"/>
      <c r="CJ440" s="29"/>
      <c r="CK440" s="29"/>
      <c r="CL440" s="29"/>
      <c r="CM440" s="29"/>
      <c r="CN440" s="29"/>
      <c r="CO440" s="29"/>
      <c r="CP440" s="29"/>
      <c r="CQ440" s="29"/>
      <c r="CR440" s="29"/>
      <c r="CS440" s="29"/>
      <c r="CT440" s="29"/>
      <c r="CU440" s="29"/>
      <c r="CV440" s="29"/>
      <c r="CW440" s="140"/>
      <c r="CX440" s="140"/>
      <c r="CY440" s="141"/>
      <c r="CZ440" s="137"/>
      <c r="DA440" s="29"/>
      <c r="DB440" s="29"/>
      <c r="DC440" s="29"/>
      <c r="DD440" s="29"/>
      <c r="DE440" s="29"/>
      <c r="DF440" s="29"/>
      <c r="DG440" s="29"/>
      <c r="DH440" s="29"/>
      <c r="DI440" s="29"/>
      <c r="DJ440" s="29"/>
      <c r="DK440" s="29"/>
      <c r="DL440" s="29"/>
      <c r="DM440" s="29"/>
      <c r="DN440" s="140"/>
      <c r="DO440" s="140"/>
      <c r="DP440" s="141"/>
      <c r="DQ440" s="137"/>
      <c r="DR440" s="29"/>
      <c r="DS440" s="29"/>
      <c r="DT440" s="29"/>
      <c r="DU440" s="29"/>
      <c r="DV440" s="29"/>
      <c r="DW440" s="29"/>
      <c r="DX440" s="29"/>
      <c r="DY440" s="29"/>
      <c r="DZ440" s="29"/>
      <c r="EA440" s="29"/>
      <c r="EB440" s="29"/>
      <c r="EC440" s="29"/>
      <c r="ED440" s="29"/>
      <c r="EE440" s="140"/>
      <c r="EF440" s="140"/>
      <c r="EG440" s="141"/>
      <c r="EH440" s="137"/>
      <c r="EI440" s="29"/>
      <c r="EJ440" s="29"/>
      <c r="EK440" s="29"/>
      <c r="EL440" s="29"/>
      <c r="EM440" s="29"/>
      <c r="EN440" s="29"/>
      <c r="EO440" s="29"/>
      <c r="EP440" s="29"/>
      <c r="EQ440" s="29"/>
      <c r="ER440" s="29"/>
      <c r="ES440" s="29"/>
      <c r="ET440" s="29"/>
      <c r="EU440" s="29"/>
      <c r="EV440" s="140"/>
      <c r="EW440" s="140"/>
      <c r="EX440" s="144"/>
      <c r="EY440" s="137"/>
      <c r="EZ440" s="29"/>
      <c r="FA440" s="29"/>
      <c r="FB440" s="29"/>
      <c r="FC440" s="29"/>
      <c r="FD440" s="29"/>
      <c r="FE440" s="29"/>
      <c r="FF440" s="29"/>
      <c r="FG440" s="29"/>
      <c r="FH440" s="29"/>
      <c r="FI440" s="29"/>
      <c r="FJ440" s="29"/>
      <c r="FK440" s="29"/>
      <c r="FL440" s="29"/>
      <c r="FM440" s="140"/>
      <c r="FN440" s="140"/>
      <c r="FO440" s="141"/>
    </row>
    <row r="441" spans="1:171" x14ac:dyDescent="0.3">
      <c r="A441" s="137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140"/>
      <c r="P441" s="140"/>
      <c r="Q441" s="140"/>
      <c r="R441" s="141"/>
      <c r="S441" s="137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G441" s="140"/>
      <c r="AH441" s="140"/>
      <c r="AI441" s="141"/>
      <c r="AJ441" s="137"/>
      <c r="AK441" s="29"/>
      <c r="AL441" s="29"/>
      <c r="AM441" s="29"/>
      <c r="AN441" s="29"/>
      <c r="AO441" s="29"/>
      <c r="AP441" s="29"/>
      <c r="AQ441" s="29"/>
      <c r="AR441" s="29"/>
      <c r="AS441" s="29"/>
      <c r="AT441" s="29"/>
      <c r="AU441" s="29"/>
      <c r="AV441" s="29"/>
      <c r="AW441" s="29"/>
      <c r="AX441" s="140"/>
      <c r="AY441" s="140"/>
      <c r="AZ441" s="141"/>
      <c r="BA441" s="137"/>
      <c r="BB441" s="29"/>
      <c r="BC441" s="29"/>
      <c r="BD441" s="29"/>
      <c r="BE441" s="29"/>
      <c r="BF441" s="29"/>
      <c r="BG441" s="29"/>
      <c r="BH441" s="29"/>
      <c r="BI441" s="29"/>
      <c r="BJ441" s="29"/>
      <c r="BK441" s="29"/>
      <c r="BL441" s="29"/>
      <c r="BM441" s="29"/>
      <c r="BN441" s="29"/>
      <c r="BO441" s="140"/>
      <c r="BP441" s="140"/>
      <c r="BQ441" s="141"/>
      <c r="BR441" s="137"/>
      <c r="BS441" s="29"/>
      <c r="BT441" s="29"/>
      <c r="BU441" s="29"/>
      <c r="BV441" s="29"/>
      <c r="BW441" s="29"/>
      <c r="BX441" s="29"/>
      <c r="BY441" s="29"/>
      <c r="BZ441" s="29"/>
      <c r="CA441" s="29"/>
      <c r="CB441" s="29"/>
      <c r="CC441" s="29"/>
      <c r="CD441" s="29"/>
      <c r="CE441" s="29"/>
      <c r="CF441" s="140"/>
      <c r="CG441" s="140"/>
      <c r="CH441" s="141"/>
      <c r="CI441" s="137"/>
      <c r="CJ441" s="29"/>
      <c r="CK441" s="29"/>
      <c r="CL441" s="29"/>
      <c r="CM441" s="29"/>
      <c r="CN441" s="29"/>
      <c r="CO441" s="29"/>
      <c r="CP441" s="29"/>
      <c r="CQ441" s="29"/>
      <c r="CR441" s="29"/>
      <c r="CS441" s="29"/>
      <c r="CT441" s="29"/>
      <c r="CU441" s="29"/>
      <c r="CV441" s="29"/>
      <c r="CW441" s="140"/>
      <c r="CX441" s="140"/>
      <c r="CY441" s="141"/>
      <c r="CZ441" s="137"/>
      <c r="DA441" s="29"/>
      <c r="DB441" s="29"/>
      <c r="DC441" s="29"/>
      <c r="DD441" s="29"/>
      <c r="DE441" s="29"/>
      <c r="DF441" s="29"/>
      <c r="DG441" s="29"/>
      <c r="DH441" s="29"/>
      <c r="DI441" s="29"/>
      <c r="DJ441" s="29"/>
      <c r="DK441" s="29"/>
      <c r="DL441" s="29"/>
      <c r="DM441" s="29"/>
      <c r="DN441" s="140"/>
      <c r="DO441" s="140"/>
      <c r="DP441" s="141"/>
      <c r="DQ441" s="137"/>
      <c r="DR441" s="29"/>
      <c r="DS441" s="29"/>
      <c r="DT441" s="29"/>
      <c r="DU441" s="29"/>
      <c r="DV441" s="29"/>
      <c r="DW441" s="29"/>
      <c r="DX441" s="29"/>
      <c r="DY441" s="29"/>
      <c r="DZ441" s="29"/>
      <c r="EA441" s="29"/>
      <c r="EB441" s="29"/>
      <c r="EC441" s="29"/>
      <c r="ED441" s="29"/>
      <c r="EE441" s="140"/>
      <c r="EF441" s="140"/>
      <c r="EG441" s="141"/>
      <c r="EH441" s="137"/>
      <c r="EI441" s="29"/>
      <c r="EJ441" s="29"/>
      <c r="EK441" s="29"/>
      <c r="EL441" s="29"/>
      <c r="EM441" s="29"/>
      <c r="EN441" s="29"/>
      <c r="EO441" s="29"/>
      <c r="EP441" s="29"/>
      <c r="EQ441" s="29"/>
      <c r="ER441" s="29"/>
      <c r="ES441" s="29"/>
      <c r="ET441" s="29"/>
      <c r="EU441" s="29"/>
      <c r="EV441" s="140"/>
      <c r="EW441" s="140"/>
      <c r="EX441" s="144"/>
      <c r="EY441" s="137"/>
      <c r="EZ441" s="29"/>
      <c r="FA441" s="29"/>
      <c r="FB441" s="29"/>
      <c r="FC441" s="29"/>
      <c r="FD441" s="29"/>
      <c r="FE441" s="29"/>
      <c r="FF441" s="29"/>
      <c r="FG441" s="29"/>
      <c r="FH441" s="29"/>
      <c r="FI441" s="29"/>
      <c r="FJ441" s="29"/>
      <c r="FK441" s="29"/>
      <c r="FL441" s="29"/>
      <c r="FM441" s="140"/>
      <c r="FN441" s="140"/>
      <c r="FO441" s="141"/>
    </row>
    <row r="442" spans="1:171" x14ac:dyDescent="0.3">
      <c r="A442" s="137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140"/>
      <c r="P442" s="140"/>
      <c r="Q442" s="140"/>
      <c r="R442" s="141"/>
      <c r="S442" s="137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  <c r="AF442" s="29"/>
      <c r="AG442" s="140"/>
      <c r="AH442" s="140"/>
      <c r="AI442" s="141"/>
      <c r="AJ442" s="137"/>
      <c r="AK442" s="29"/>
      <c r="AL442" s="29"/>
      <c r="AM442" s="29"/>
      <c r="AN442" s="29"/>
      <c r="AO442" s="29"/>
      <c r="AP442" s="29"/>
      <c r="AQ442" s="29"/>
      <c r="AR442" s="29"/>
      <c r="AS442" s="29"/>
      <c r="AT442" s="29"/>
      <c r="AU442" s="29"/>
      <c r="AV442" s="29"/>
      <c r="AW442" s="29"/>
      <c r="AX442" s="140"/>
      <c r="AY442" s="140"/>
      <c r="AZ442" s="141"/>
      <c r="BA442" s="137"/>
      <c r="BB442" s="29"/>
      <c r="BC442" s="29"/>
      <c r="BD442" s="29"/>
      <c r="BE442" s="29"/>
      <c r="BF442" s="29"/>
      <c r="BG442" s="29"/>
      <c r="BH442" s="29"/>
      <c r="BI442" s="29"/>
      <c r="BJ442" s="29"/>
      <c r="BK442" s="29"/>
      <c r="BL442" s="29"/>
      <c r="BM442" s="29"/>
      <c r="BN442" s="29"/>
      <c r="BO442" s="140"/>
      <c r="BP442" s="140"/>
      <c r="BQ442" s="141"/>
      <c r="BR442" s="137"/>
      <c r="BS442" s="29"/>
      <c r="BT442" s="29"/>
      <c r="BU442" s="29"/>
      <c r="BV442" s="29"/>
      <c r="BW442" s="29"/>
      <c r="BX442" s="29"/>
      <c r="BY442" s="29"/>
      <c r="BZ442" s="29"/>
      <c r="CA442" s="29"/>
      <c r="CB442" s="29"/>
      <c r="CC442" s="29"/>
      <c r="CD442" s="29"/>
      <c r="CE442" s="29"/>
      <c r="CF442" s="140"/>
      <c r="CG442" s="140"/>
      <c r="CH442" s="141"/>
      <c r="CI442" s="137"/>
      <c r="CJ442" s="29"/>
      <c r="CK442" s="29"/>
      <c r="CL442" s="29"/>
      <c r="CM442" s="29"/>
      <c r="CN442" s="29"/>
      <c r="CO442" s="29"/>
      <c r="CP442" s="29"/>
      <c r="CQ442" s="29"/>
      <c r="CR442" s="29"/>
      <c r="CS442" s="29"/>
      <c r="CT442" s="29"/>
      <c r="CU442" s="29"/>
      <c r="CV442" s="29"/>
      <c r="CW442" s="140"/>
      <c r="CX442" s="140"/>
      <c r="CY442" s="141"/>
      <c r="CZ442" s="137"/>
      <c r="DA442" s="29"/>
      <c r="DB442" s="29"/>
      <c r="DC442" s="29"/>
      <c r="DD442" s="29"/>
      <c r="DE442" s="29"/>
      <c r="DF442" s="29"/>
      <c r="DG442" s="29"/>
      <c r="DH442" s="29"/>
      <c r="DI442" s="29"/>
      <c r="DJ442" s="29"/>
      <c r="DK442" s="29"/>
      <c r="DL442" s="29"/>
      <c r="DM442" s="29"/>
      <c r="DN442" s="140"/>
      <c r="DO442" s="140"/>
      <c r="DP442" s="141"/>
      <c r="DQ442" s="137"/>
      <c r="DR442" s="29"/>
      <c r="DS442" s="29"/>
      <c r="DT442" s="29"/>
      <c r="DU442" s="29"/>
      <c r="DV442" s="29"/>
      <c r="DW442" s="29"/>
      <c r="DX442" s="29"/>
      <c r="DY442" s="29"/>
      <c r="DZ442" s="29"/>
      <c r="EA442" s="29"/>
      <c r="EB442" s="29"/>
      <c r="EC442" s="29"/>
      <c r="ED442" s="29"/>
      <c r="EE442" s="140"/>
      <c r="EF442" s="140"/>
      <c r="EG442" s="141"/>
      <c r="EH442" s="137"/>
      <c r="EI442" s="29"/>
      <c r="EJ442" s="29"/>
      <c r="EK442" s="29"/>
      <c r="EL442" s="29"/>
      <c r="EM442" s="29"/>
      <c r="EN442" s="29"/>
      <c r="EO442" s="29"/>
      <c r="EP442" s="29"/>
      <c r="EQ442" s="29"/>
      <c r="ER442" s="29"/>
      <c r="ES442" s="29"/>
      <c r="ET442" s="29"/>
      <c r="EU442" s="29"/>
      <c r="EV442" s="140"/>
      <c r="EW442" s="140"/>
      <c r="EX442" s="144"/>
      <c r="EY442" s="137"/>
      <c r="EZ442" s="29"/>
      <c r="FA442" s="29"/>
      <c r="FB442" s="29"/>
      <c r="FC442" s="29"/>
      <c r="FD442" s="29"/>
      <c r="FE442" s="29"/>
      <c r="FF442" s="29"/>
      <c r="FG442" s="29"/>
      <c r="FH442" s="29"/>
      <c r="FI442" s="29"/>
      <c r="FJ442" s="29"/>
      <c r="FK442" s="29"/>
      <c r="FL442" s="29"/>
      <c r="FM442" s="140"/>
      <c r="FN442" s="140"/>
      <c r="FO442" s="141"/>
    </row>
    <row r="443" spans="1:171" x14ac:dyDescent="0.3">
      <c r="A443" s="137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140"/>
      <c r="P443" s="140"/>
      <c r="Q443" s="140"/>
      <c r="R443" s="141"/>
      <c r="S443" s="137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140"/>
      <c r="AH443" s="140"/>
      <c r="AI443" s="141"/>
      <c r="AJ443" s="137"/>
      <c r="AK443" s="29"/>
      <c r="AL443" s="29"/>
      <c r="AM443" s="29"/>
      <c r="AN443" s="29"/>
      <c r="AO443" s="29"/>
      <c r="AP443" s="29"/>
      <c r="AQ443" s="29"/>
      <c r="AR443" s="29"/>
      <c r="AS443" s="29"/>
      <c r="AT443" s="29"/>
      <c r="AU443" s="29"/>
      <c r="AV443" s="29"/>
      <c r="AW443" s="29"/>
      <c r="AX443" s="140"/>
      <c r="AY443" s="140"/>
      <c r="AZ443" s="141"/>
      <c r="BA443" s="137"/>
      <c r="BB443" s="29"/>
      <c r="BC443" s="29"/>
      <c r="BD443" s="29"/>
      <c r="BE443" s="29"/>
      <c r="BF443" s="29"/>
      <c r="BG443" s="29"/>
      <c r="BH443" s="29"/>
      <c r="BI443" s="29"/>
      <c r="BJ443" s="29"/>
      <c r="BK443" s="29"/>
      <c r="BL443" s="29"/>
      <c r="BM443" s="29"/>
      <c r="BN443" s="29"/>
      <c r="BO443" s="140"/>
      <c r="BP443" s="140"/>
      <c r="BQ443" s="141"/>
      <c r="BR443" s="137"/>
      <c r="BS443" s="29"/>
      <c r="BT443" s="29"/>
      <c r="BU443" s="29"/>
      <c r="BV443" s="29"/>
      <c r="BW443" s="29"/>
      <c r="BX443" s="29"/>
      <c r="BY443" s="29"/>
      <c r="BZ443" s="29"/>
      <c r="CA443" s="29"/>
      <c r="CB443" s="29"/>
      <c r="CC443" s="29"/>
      <c r="CD443" s="29"/>
      <c r="CE443" s="29"/>
      <c r="CF443" s="140"/>
      <c r="CG443" s="140"/>
      <c r="CH443" s="141"/>
      <c r="CI443" s="137"/>
      <c r="CJ443" s="29"/>
      <c r="CK443" s="29"/>
      <c r="CL443" s="29"/>
      <c r="CM443" s="29"/>
      <c r="CN443" s="29"/>
      <c r="CO443" s="29"/>
      <c r="CP443" s="29"/>
      <c r="CQ443" s="29"/>
      <c r="CR443" s="29"/>
      <c r="CS443" s="29"/>
      <c r="CT443" s="29"/>
      <c r="CU443" s="29"/>
      <c r="CV443" s="29"/>
      <c r="CW443" s="140"/>
      <c r="CX443" s="140"/>
      <c r="CY443" s="141"/>
      <c r="CZ443" s="137"/>
      <c r="DA443" s="29"/>
      <c r="DB443" s="29"/>
      <c r="DC443" s="29"/>
      <c r="DD443" s="29"/>
      <c r="DE443" s="29"/>
      <c r="DF443" s="29"/>
      <c r="DG443" s="29"/>
      <c r="DH443" s="29"/>
      <c r="DI443" s="29"/>
      <c r="DJ443" s="29"/>
      <c r="DK443" s="29"/>
      <c r="DL443" s="29"/>
      <c r="DM443" s="29"/>
      <c r="DN443" s="140"/>
      <c r="DO443" s="140"/>
      <c r="DP443" s="141"/>
      <c r="DQ443" s="137"/>
      <c r="DR443" s="29"/>
      <c r="DS443" s="29"/>
      <c r="DT443" s="29"/>
      <c r="DU443" s="29"/>
      <c r="DV443" s="29"/>
      <c r="DW443" s="29"/>
      <c r="DX443" s="29"/>
      <c r="DY443" s="29"/>
      <c r="DZ443" s="29"/>
      <c r="EA443" s="29"/>
      <c r="EB443" s="29"/>
      <c r="EC443" s="29"/>
      <c r="ED443" s="29"/>
      <c r="EE443" s="140"/>
      <c r="EF443" s="140"/>
      <c r="EG443" s="141"/>
      <c r="EH443" s="137"/>
      <c r="EI443" s="29"/>
      <c r="EJ443" s="29"/>
      <c r="EK443" s="29"/>
      <c r="EL443" s="29"/>
      <c r="EM443" s="29"/>
      <c r="EN443" s="29"/>
      <c r="EO443" s="29"/>
      <c r="EP443" s="29"/>
      <c r="EQ443" s="29"/>
      <c r="ER443" s="29"/>
      <c r="ES443" s="29"/>
      <c r="ET443" s="29"/>
      <c r="EU443" s="29"/>
      <c r="EV443" s="140"/>
      <c r="EW443" s="140"/>
      <c r="EX443" s="144"/>
      <c r="EY443" s="137"/>
      <c r="EZ443" s="29"/>
      <c r="FA443" s="29"/>
      <c r="FB443" s="29"/>
      <c r="FC443" s="29"/>
      <c r="FD443" s="29"/>
      <c r="FE443" s="29"/>
      <c r="FF443" s="29"/>
      <c r="FG443" s="29"/>
      <c r="FH443" s="29"/>
      <c r="FI443" s="29"/>
      <c r="FJ443" s="29"/>
      <c r="FK443" s="29"/>
      <c r="FL443" s="29"/>
      <c r="FM443" s="140"/>
      <c r="FN443" s="140"/>
      <c r="FO443" s="141"/>
    </row>
    <row r="444" spans="1:171" x14ac:dyDescent="0.3">
      <c r="A444" s="137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140"/>
      <c r="P444" s="140"/>
      <c r="Q444" s="140"/>
      <c r="R444" s="141"/>
      <c r="S444" s="137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  <c r="AF444" s="29"/>
      <c r="AG444" s="140"/>
      <c r="AH444" s="140"/>
      <c r="AI444" s="141"/>
      <c r="AJ444" s="137"/>
      <c r="AK444" s="29"/>
      <c r="AL444" s="29"/>
      <c r="AM444" s="29"/>
      <c r="AN444" s="29"/>
      <c r="AO444" s="29"/>
      <c r="AP444" s="29"/>
      <c r="AQ444" s="29"/>
      <c r="AR444" s="29"/>
      <c r="AS444" s="29"/>
      <c r="AT444" s="29"/>
      <c r="AU444" s="29"/>
      <c r="AV444" s="29"/>
      <c r="AW444" s="29"/>
      <c r="AX444" s="140"/>
      <c r="AY444" s="140"/>
      <c r="AZ444" s="141"/>
      <c r="BA444" s="137"/>
      <c r="BB444" s="29"/>
      <c r="BC444" s="29"/>
      <c r="BD444" s="29"/>
      <c r="BE444" s="29"/>
      <c r="BF444" s="29"/>
      <c r="BG444" s="29"/>
      <c r="BH444" s="29"/>
      <c r="BI444" s="29"/>
      <c r="BJ444" s="29"/>
      <c r="BK444" s="29"/>
      <c r="BL444" s="29"/>
      <c r="BM444" s="29"/>
      <c r="BN444" s="29"/>
      <c r="BO444" s="140"/>
      <c r="BP444" s="140"/>
      <c r="BQ444" s="141"/>
      <c r="BR444" s="137"/>
      <c r="BS444" s="29"/>
      <c r="BT444" s="29"/>
      <c r="BU444" s="29"/>
      <c r="BV444" s="29"/>
      <c r="BW444" s="29"/>
      <c r="BX444" s="29"/>
      <c r="BY444" s="29"/>
      <c r="BZ444" s="29"/>
      <c r="CA444" s="29"/>
      <c r="CB444" s="29"/>
      <c r="CC444" s="29"/>
      <c r="CD444" s="29"/>
      <c r="CE444" s="29"/>
      <c r="CF444" s="140"/>
      <c r="CG444" s="140"/>
      <c r="CH444" s="141"/>
      <c r="CI444" s="137"/>
      <c r="CJ444" s="29"/>
      <c r="CK444" s="29"/>
      <c r="CL444" s="29"/>
      <c r="CM444" s="29"/>
      <c r="CN444" s="29"/>
      <c r="CO444" s="29"/>
      <c r="CP444" s="29"/>
      <c r="CQ444" s="29"/>
      <c r="CR444" s="29"/>
      <c r="CS444" s="29"/>
      <c r="CT444" s="29"/>
      <c r="CU444" s="29"/>
      <c r="CV444" s="29"/>
      <c r="CW444" s="140"/>
      <c r="CX444" s="140"/>
      <c r="CY444" s="141"/>
      <c r="CZ444" s="137"/>
      <c r="DA444" s="29"/>
      <c r="DB444" s="29"/>
      <c r="DC444" s="29"/>
      <c r="DD444" s="29"/>
      <c r="DE444" s="29"/>
      <c r="DF444" s="29"/>
      <c r="DG444" s="29"/>
      <c r="DH444" s="29"/>
      <c r="DI444" s="29"/>
      <c r="DJ444" s="29"/>
      <c r="DK444" s="29"/>
      <c r="DL444" s="29"/>
      <c r="DM444" s="29"/>
      <c r="DN444" s="140"/>
      <c r="DO444" s="140"/>
      <c r="DP444" s="141"/>
      <c r="DQ444" s="137"/>
      <c r="DR444" s="29"/>
      <c r="DS444" s="29"/>
      <c r="DT444" s="29"/>
      <c r="DU444" s="29"/>
      <c r="DV444" s="29"/>
      <c r="DW444" s="29"/>
      <c r="DX444" s="29"/>
      <c r="DY444" s="29"/>
      <c r="DZ444" s="29"/>
      <c r="EA444" s="29"/>
      <c r="EB444" s="29"/>
      <c r="EC444" s="29"/>
      <c r="ED444" s="29"/>
      <c r="EE444" s="140"/>
      <c r="EF444" s="140"/>
      <c r="EG444" s="141"/>
      <c r="EH444" s="137"/>
      <c r="EI444" s="29"/>
      <c r="EJ444" s="29"/>
      <c r="EK444" s="29"/>
      <c r="EL444" s="29"/>
      <c r="EM444" s="29"/>
      <c r="EN444" s="29"/>
      <c r="EO444" s="29"/>
      <c r="EP444" s="29"/>
      <c r="EQ444" s="29"/>
      <c r="ER444" s="29"/>
      <c r="ES444" s="29"/>
      <c r="ET444" s="29"/>
      <c r="EU444" s="29"/>
      <c r="EV444" s="140"/>
      <c r="EW444" s="140"/>
      <c r="EX444" s="144"/>
      <c r="EY444" s="137"/>
      <c r="EZ444" s="29"/>
      <c r="FA444" s="29"/>
      <c r="FB444" s="29"/>
      <c r="FC444" s="29"/>
      <c r="FD444" s="29"/>
      <c r="FE444" s="29"/>
      <c r="FF444" s="29"/>
      <c r="FG444" s="29"/>
      <c r="FH444" s="29"/>
      <c r="FI444" s="29"/>
      <c r="FJ444" s="29"/>
      <c r="FK444" s="29"/>
      <c r="FL444" s="29"/>
      <c r="FM444" s="140"/>
      <c r="FN444" s="140"/>
      <c r="FO444" s="141"/>
    </row>
    <row r="445" spans="1:171" x14ac:dyDescent="0.3">
      <c r="A445" s="137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140"/>
      <c r="P445" s="140"/>
      <c r="Q445" s="140"/>
      <c r="R445" s="141"/>
      <c r="S445" s="137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  <c r="AF445" s="29"/>
      <c r="AG445" s="140"/>
      <c r="AH445" s="140"/>
      <c r="AI445" s="141"/>
      <c r="AJ445" s="137"/>
      <c r="AK445" s="29"/>
      <c r="AL445" s="29"/>
      <c r="AM445" s="29"/>
      <c r="AN445" s="29"/>
      <c r="AO445" s="29"/>
      <c r="AP445" s="29"/>
      <c r="AQ445" s="29"/>
      <c r="AR445" s="29"/>
      <c r="AS445" s="29"/>
      <c r="AT445" s="29"/>
      <c r="AU445" s="29"/>
      <c r="AV445" s="29"/>
      <c r="AW445" s="29"/>
      <c r="AX445" s="140"/>
      <c r="AY445" s="140"/>
      <c r="AZ445" s="141"/>
      <c r="BA445" s="137"/>
      <c r="BB445" s="29"/>
      <c r="BC445" s="29"/>
      <c r="BD445" s="29"/>
      <c r="BE445" s="29"/>
      <c r="BF445" s="29"/>
      <c r="BG445" s="29"/>
      <c r="BH445" s="29"/>
      <c r="BI445" s="29"/>
      <c r="BJ445" s="29"/>
      <c r="BK445" s="29"/>
      <c r="BL445" s="29"/>
      <c r="BM445" s="29"/>
      <c r="BN445" s="29"/>
      <c r="BO445" s="140"/>
      <c r="BP445" s="140"/>
      <c r="BQ445" s="141"/>
      <c r="BR445" s="137"/>
      <c r="BS445" s="29"/>
      <c r="BT445" s="29"/>
      <c r="BU445" s="29"/>
      <c r="BV445" s="29"/>
      <c r="BW445" s="29"/>
      <c r="BX445" s="29"/>
      <c r="BY445" s="29"/>
      <c r="BZ445" s="29"/>
      <c r="CA445" s="29"/>
      <c r="CB445" s="29"/>
      <c r="CC445" s="29"/>
      <c r="CD445" s="29"/>
      <c r="CE445" s="29"/>
      <c r="CF445" s="140"/>
      <c r="CG445" s="140"/>
      <c r="CH445" s="141"/>
      <c r="CI445" s="137"/>
      <c r="CJ445" s="29"/>
      <c r="CK445" s="29"/>
      <c r="CL445" s="29"/>
      <c r="CM445" s="29"/>
      <c r="CN445" s="29"/>
      <c r="CO445" s="29"/>
      <c r="CP445" s="29"/>
      <c r="CQ445" s="29"/>
      <c r="CR445" s="29"/>
      <c r="CS445" s="29"/>
      <c r="CT445" s="29"/>
      <c r="CU445" s="29"/>
      <c r="CV445" s="29"/>
      <c r="CW445" s="140"/>
      <c r="CX445" s="140"/>
      <c r="CY445" s="141"/>
      <c r="CZ445" s="137"/>
      <c r="DA445" s="29"/>
      <c r="DB445" s="29"/>
      <c r="DC445" s="29"/>
      <c r="DD445" s="29"/>
      <c r="DE445" s="29"/>
      <c r="DF445" s="29"/>
      <c r="DG445" s="29"/>
      <c r="DH445" s="29"/>
      <c r="DI445" s="29"/>
      <c r="DJ445" s="29"/>
      <c r="DK445" s="29"/>
      <c r="DL445" s="29"/>
      <c r="DM445" s="29"/>
      <c r="DN445" s="140"/>
      <c r="DO445" s="140"/>
      <c r="DP445" s="141"/>
      <c r="DQ445" s="137"/>
      <c r="DR445" s="29"/>
      <c r="DS445" s="29"/>
      <c r="DT445" s="29"/>
      <c r="DU445" s="29"/>
      <c r="DV445" s="29"/>
      <c r="DW445" s="29"/>
      <c r="DX445" s="29"/>
      <c r="DY445" s="29"/>
      <c r="DZ445" s="29"/>
      <c r="EA445" s="29"/>
      <c r="EB445" s="29"/>
      <c r="EC445" s="29"/>
      <c r="ED445" s="29"/>
      <c r="EE445" s="140"/>
      <c r="EF445" s="140"/>
      <c r="EG445" s="141"/>
      <c r="EH445" s="137"/>
      <c r="EI445" s="29"/>
      <c r="EJ445" s="29"/>
      <c r="EK445" s="29"/>
      <c r="EL445" s="29"/>
      <c r="EM445" s="29"/>
      <c r="EN445" s="29"/>
      <c r="EO445" s="29"/>
      <c r="EP445" s="29"/>
      <c r="EQ445" s="29"/>
      <c r="ER445" s="29"/>
      <c r="ES445" s="29"/>
      <c r="ET445" s="29"/>
      <c r="EU445" s="29"/>
      <c r="EV445" s="140"/>
      <c r="EW445" s="140"/>
      <c r="EX445" s="144"/>
      <c r="EY445" s="137"/>
      <c r="EZ445" s="29"/>
      <c r="FA445" s="29"/>
      <c r="FB445" s="29"/>
      <c r="FC445" s="29"/>
      <c r="FD445" s="29"/>
      <c r="FE445" s="29"/>
      <c r="FF445" s="29"/>
      <c r="FG445" s="29"/>
      <c r="FH445" s="29"/>
      <c r="FI445" s="29"/>
      <c r="FJ445" s="29"/>
      <c r="FK445" s="29"/>
      <c r="FL445" s="29"/>
      <c r="FM445" s="140"/>
      <c r="FN445" s="140"/>
      <c r="FO445" s="141"/>
    </row>
    <row r="446" spans="1:171" x14ac:dyDescent="0.3">
      <c r="A446" s="137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140"/>
      <c r="P446" s="140"/>
      <c r="Q446" s="140"/>
      <c r="R446" s="141"/>
      <c r="S446" s="137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  <c r="AF446" s="29"/>
      <c r="AG446" s="140"/>
      <c r="AH446" s="140"/>
      <c r="AI446" s="141"/>
      <c r="AJ446" s="137"/>
      <c r="AK446" s="29"/>
      <c r="AL446" s="29"/>
      <c r="AM446" s="29"/>
      <c r="AN446" s="29"/>
      <c r="AO446" s="29"/>
      <c r="AP446" s="29"/>
      <c r="AQ446" s="29"/>
      <c r="AR446" s="29"/>
      <c r="AS446" s="29"/>
      <c r="AT446" s="29"/>
      <c r="AU446" s="29"/>
      <c r="AV446" s="29"/>
      <c r="AW446" s="29"/>
      <c r="AX446" s="140"/>
      <c r="AY446" s="140"/>
      <c r="AZ446" s="141"/>
      <c r="BA446" s="137"/>
      <c r="BB446" s="29"/>
      <c r="BC446" s="29"/>
      <c r="BD446" s="29"/>
      <c r="BE446" s="29"/>
      <c r="BF446" s="29"/>
      <c r="BG446" s="29"/>
      <c r="BH446" s="29"/>
      <c r="BI446" s="29"/>
      <c r="BJ446" s="29"/>
      <c r="BK446" s="29"/>
      <c r="BL446" s="29"/>
      <c r="BM446" s="29"/>
      <c r="BN446" s="29"/>
      <c r="BO446" s="140"/>
      <c r="BP446" s="140"/>
      <c r="BQ446" s="141"/>
      <c r="BR446" s="137"/>
      <c r="BS446" s="29"/>
      <c r="BT446" s="29"/>
      <c r="BU446" s="29"/>
      <c r="BV446" s="29"/>
      <c r="BW446" s="29"/>
      <c r="BX446" s="29"/>
      <c r="BY446" s="29"/>
      <c r="BZ446" s="29"/>
      <c r="CA446" s="29"/>
      <c r="CB446" s="29"/>
      <c r="CC446" s="29"/>
      <c r="CD446" s="29"/>
      <c r="CE446" s="29"/>
      <c r="CF446" s="140"/>
      <c r="CG446" s="140"/>
      <c r="CH446" s="141"/>
      <c r="CI446" s="137"/>
      <c r="CJ446" s="29"/>
      <c r="CK446" s="29"/>
      <c r="CL446" s="29"/>
      <c r="CM446" s="29"/>
      <c r="CN446" s="29"/>
      <c r="CO446" s="29"/>
      <c r="CP446" s="29"/>
      <c r="CQ446" s="29"/>
      <c r="CR446" s="29"/>
      <c r="CS446" s="29"/>
      <c r="CT446" s="29"/>
      <c r="CU446" s="29"/>
      <c r="CV446" s="29"/>
      <c r="CW446" s="140"/>
      <c r="CX446" s="140"/>
      <c r="CY446" s="141"/>
      <c r="CZ446" s="137"/>
      <c r="DA446" s="29"/>
      <c r="DB446" s="29"/>
      <c r="DC446" s="29"/>
      <c r="DD446" s="29"/>
      <c r="DE446" s="29"/>
      <c r="DF446" s="29"/>
      <c r="DG446" s="29"/>
      <c r="DH446" s="29"/>
      <c r="DI446" s="29"/>
      <c r="DJ446" s="29"/>
      <c r="DK446" s="29"/>
      <c r="DL446" s="29"/>
      <c r="DM446" s="29"/>
      <c r="DN446" s="140"/>
      <c r="DO446" s="140"/>
      <c r="DP446" s="141"/>
      <c r="DQ446" s="137"/>
      <c r="DR446" s="29"/>
      <c r="DS446" s="29"/>
      <c r="DT446" s="29"/>
      <c r="DU446" s="29"/>
      <c r="DV446" s="29"/>
      <c r="DW446" s="29"/>
      <c r="DX446" s="29"/>
      <c r="DY446" s="29"/>
      <c r="DZ446" s="29"/>
      <c r="EA446" s="29"/>
      <c r="EB446" s="29"/>
      <c r="EC446" s="29"/>
      <c r="ED446" s="29"/>
      <c r="EE446" s="140"/>
      <c r="EF446" s="140"/>
      <c r="EG446" s="141"/>
      <c r="EH446" s="137"/>
      <c r="EI446" s="29"/>
      <c r="EJ446" s="29"/>
      <c r="EK446" s="29"/>
      <c r="EL446" s="29"/>
      <c r="EM446" s="29"/>
      <c r="EN446" s="29"/>
      <c r="EO446" s="29"/>
      <c r="EP446" s="29"/>
      <c r="EQ446" s="29"/>
      <c r="ER446" s="29"/>
      <c r="ES446" s="29"/>
      <c r="ET446" s="29"/>
      <c r="EU446" s="29"/>
      <c r="EV446" s="140"/>
      <c r="EW446" s="140"/>
      <c r="EX446" s="144"/>
      <c r="EY446" s="137"/>
      <c r="EZ446" s="29"/>
      <c r="FA446" s="29"/>
      <c r="FB446" s="29"/>
      <c r="FC446" s="29"/>
      <c r="FD446" s="29"/>
      <c r="FE446" s="29"/>
      <c r="FF446" s="29"/>
      <c r="FG446" s="29"/>
      <c r="FH446" s="29"/>
      <c r="FI446" s="29"/>
      <c r="FJ446" s="29"/>
      <c r="FK446" s="29"/>
      <c r="FL446" s="29"/>
      <c r="FM446" s="140"/>
      <c r="FN446" s="140"/>
      <c r="FO446" s="141"/>
    </row>
    <row r="447" spans="1:171" x14ac:dyDescent="0.3">
      <c r="A447" s="137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140"/>
      <c r="P447" s="140"/>
      <c r="Q447" s="140"/>
      <c r="R447" s="141"/>
      <c r="S447" s="137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140"/>
      <c r="AH447" s="140"/>
      <c r="AI447" s="141"/>
      <c r="AJ447" s="137"/>
      <c r="AK447" s="29"/>
      <c r="AL447" s="29"/>
      <c r="AM447" s="29"/>
      <c r="AN447" s="29"/>
      <c r="AO447" s="29"/>
      <c r="AP447" s="29"/>
      <c r="AQ447" s="29"/>
      <c r="AR447" s="29"/>
      <c r="AS447" s="29"/>
      <c r="AT447" s="29"/>
      <c r="AU447" s="29"/>
      <c r="AV447" s="29"/>
      <c r="AW447" s="29"/>
      <c r="AX447" s="140"/>
      <c r="AY447" s="140"/>
      <c r="AZ447" s="141"/>
      <c r="BA447" s="137"/>
      <c r="BB447" s="29"/>
      <c r="BC447" s="29"/>
      <c r="BD447" s="29"/>
      <c r="BE447" s="29"/>
      <c r="BF447" s="29"/>
      <c r="BG447" s="29"/>
      <c r="BH447" s="29"/>
      <c r="BI447" s="29"/>
      <c r="BJ447" s="29"/>
      <c r="BK447" s="29"/>
      <c r="BL447" s="29"/>
      <c r="BM447" s="29"/>
      <c r="BN447" s="29"/>
      <c r="BO447" s="140"/>
      <c r="BP447" s="140"/>
      <c r="BQ447" s="141"/>
      <c r="BR447" s="137"/>
      <c r="BS447" s="29"/>
      <c r="BT447" s="29"/>
      <c r="BU447" s="29"/>
      <c r="BV447" s="29"/>
      <c r="BW447" s="29"/>
      <c r="BX447" s="29"/>
      <c r="BY447" s="29"/>
      <c r="BZ447" s="29"/>
      <c r="CA447" s="29"/>
      <c r="CB447" s="29"/>
      <c r="CC447" s="29"/>
      <c r="CD447" s="29"/>
      <c r="CE447" s="29"/>
      <c r="CF447" s="140"/>
      <c r="CG447" s="140"/>
      <c r="CH447" s="141"/>
      <c r="CI447" s="137"/>
      <c r="CJ447" s="29"/>
      <c r="CK447" s="29"/>
      <c r="CL447" s="29"/>
      <c r="CM447" s="29"/>
      <c r="CN447" s="29"/>
      <c r="CO447" s="29"/>
      <c r="CP447" s="29"/>
      <c r="CQ447" s="29"/>
      <c r="CR447" s="29"/>
      <c r="CS447" s="29"/>
      <c r="CT447" s="29"/>
      <c r="CU447" s="29"/>
      <c r="CV447" s="29"/>
      <c r="CW447" s="140"/>
      <c r="CX447" s="140"/>
      <c r="CY447" s="141"/>
      <c r="CZ447" s="137"/>
      <c r="DA447" s="29"/>
      <c r="DB447" s="29"/>
      <c r="DC447" s="29"/>
      <c r="DD447" s="29"/>
      <c r="DE447" s="29"/>
      <c r="DF447" s="29"/>
      <c r="DG447" s="29"/>
      <c r="DH447" s="29"/>
      <c r="DI447" s="29"/>
      <c r="DJ447" s="29"/>
      <c r="DK447" s="29"/>
      <c r="DL447" s="29"/>
      <c r="DM447" s="29"/>
      <c r="DN447" s="140"/>
      <c r="DO447" s="140"/>
      <c r="DP447" s="141"/>
      <c r="DQ447" s="137"/>
      <c r="DR447" s="29"/>
      <c r="DS447" s="29"/>
      <c r="DT447" s="29"/>
      <c r="DU447" s="29"/>
      <c r="DV447" s="29"/>
      <c r="DW447" s="29"/>
      <c r="DX447" s="29"/>
      <c r="DY447" s="29"/>
      <c r="DZ447" s="29"/>
      <c r="EA447" s="29"/>
      <c r="EB447" s="29"/>
      <c r="EC447" s="29"/>
      <c r="ED447" s="29"/>
      <c r="EE447" s="140"/>
      <c r="EF447" s="140"/>
      <c r="EG447" s="141"/>
      <c r="EH447" s="137"/>
      <c r="EI447" s="29"/>
      <c r="EJ447" s="29"/>
      <c r="EK447" s="29"/>
      <c r="EL447" s="29"/>
      <c r="EM447" s="29"/>
      <c r="EN447" s="29"/>
      <c r="EO447" s="29"/>
      <c r="EP447" s="29"/>
      <c r="EQ447" s="29"/>
      <c r="ER447" s="29"/>
      <c r="ES447" s="29"/>
      <c r="ET447" s="29"/>
      <c r="EU447" s="29"/>
      <c r="EV447" s="140"/>
      <c r="EW447" s="140"/>
      <c r="EX447" s="144"/>
      <c r="EY447" s="137"/>
      <c r="EZ447" s="29"/>
      <c r="FA447" s="29"/>
      <c r="FB447" s="29"/>
      <c r="FC447" s="29"/>
      <c r="FD447" s="29"/>
      <c r="FE447" s="29"/>
      <c r="FF447" s="29"/>
      <c r="FG447" s="29"/>
      <c r="FH447" s="29"/>
      <c r="FI447" s="29"/>
      <c r="FJ447" s="29"/>
      <c r="FK447" s="29"/>
      <c r="FL447" s="29"/>
      <c r="FM447" s="140"/>
      <c r="FN447" s="140"/>
      <c r="FO447" s="141"/>
    </row>
    <row r="448" spans="1:171" x14ac:dyDescent="0.3">
      <c r="A448" s="137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140"/>
      <c r="P448" s="140"/>
      <c r="Q448" s="140"/>
      <c r="R448" s="141"/>
      <c r="S448" s="137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140"/>
      <c r="AH448" s="140"/>
      <c r="AI448" s="141"/>
      <c r="AJ448" s="137"/>
      <c r="AK448" s="29"/>
      <c r="AL448" s="29"/>
      <c r="AM448" s="29"/>
      <c r="AN448" s="29"/>
      <c r="AO448" s="29"/>
      <c r="AP448" s="29"/>
      <c r="AQ448" s="29"/>
      <c r="AR448" s="29"/>
      <c r="AS448" s="29"/>
      <c r="AT448" s="29"/>
      <c r="AU448" s="29"/>
      <c r="AV448" s="29"/>
      <c r="AW448" s="29"/>
      <c r="AX448" s="140"/>
      <c r="AY448" s="140"/>
      <c r="AZ448" s="141"/>
      <c r="BA448" s="137"/>
      <c r="BB448" s="29"/>
      <c r="BC448" s="29"/>
      <c r="BD448" s="29"/>
      <c r="BE448" s="29"/>
      <c r="BF448" s="29"/>
      <c r="BG448" s="29"/>
      <c r="BH448" s="29"/>
      <c r="BI448" s="29"/>
      <c r="BJ448" s="29"/>
      <c r="BK448" s="29"/>
      <c r="BL448" s="29"/>
      <c r="BM448" s="29"/>
      <c r="BN448" s="29"/>
      <c r="BO448" s="140"/>
      <c r="BP448" s="140"/>
      <c r="BQ448" s="141"/>
      <c r="BR448" s="137"/>
      <c r="BS448" s="29"/>
      <c r="BT448" s="29"/>
      <c r="BU448" s="29"/>
      <c r="BV448" s="29"/>
      <c r="BW448" s="29"/>
      <c r="BX448" s="29"/>
      <c r="BY448" s="29"/>
      <c r="BZ448" s="29"/>
      <c r="CA448" s="29"/>
      <c r="CB448" s="29"/>
      <c r="CC448" s="29"/>
      <c r="CD448" s="29"/>
      <c r="CE448" s="29"/>
      <c r="CF448" s="140"/>
      <c r="CG448" s="140"/>
      <c r="CH448" s="141"/>
      <c r="CI448" s="137"/>
      <c r="CJ448" s="29"/>
      <c r="CK448" s="29"/>
      <c r="CL448" s="29"/>
      <c r="CM448" s="29"/>
      <c r="CN448" s="29"/>
      <c r="CO448" s="29"/>
      <c r="CP448" s="29"/>
      <c r="CQ448" s="29"/>
      <c r="CR448" s="29"/>
      <c r="CS448" s="29"/>
      <c r="CT448" s="29"/>
      <c r="CU448" s="29"/>
      <c r="CV448" s="29"/>
      <c r="CW448" s="140"/>
      <c r="CX448" s="140"/>
      <c r="CY448" s="141"/>
      <c r="CZ448" s="137"/>
      <c r="DA448" s="29"/>
      <c r="DB448" s="29"/>
      <c r="DC448" s="29"/>
      <c r="DD448" s="29"/>
      <c r="DE448" s="29"/>
      <c r="DF448" s="29"/>
      <c r="DG448" s="29"/>
      <c r="DH448" s="29"/>
      <c r="DI448" s="29"/>
      <c r="DJ448" s="29"/>
      <c r="DK448" s="29"/>
      <c r="DL448" s="29"/>
      <c r="DM448" s="29"/>
      <c r="DN448" s="140"/>
      <c r="DO448" s="140"/>
      <c r="DP448" s="141"/>
      <c r="DQ448" s="137"/>
      <c r="DR448" s="29"/>
      <c r="DS448" s="29"/>
      <c r="DT448" s="29"/>
      <c r="DU448" s="29"/>
      <c r="DV448" s="29"/>
      <c r="DW448" s="29"/>
      <c r="DX448" s="29"/>
      <c r="DY448" s="29"/>
      <c r="DZ448" s="29"/>
      <c r="EA448" s="29"/>
      <c r="EB448" s="29"/>
      <c r="EC448" s="29"/>
      <c r="ED448" s="29"/>
      <c r="EE448" s="140"/>
      <c r="EF448" s="140"/>
      <c r="EG448" s="141"/>
      <c r="EH448" s="137"/>
      <c r="EI448" s="29"/>
      <c r="EJ448" s="29"/>
      <c r="EK448" s="29"/>
      <c r="EL448" s="29"/>
      <c r="EM448" s="29"/>
      <c r="EN448" s="29"/>
      <c r="EO448" s="29"/>
      <c r="EP448" s="29"/>
      <c r="EQ448" s="29"/>
      <c r="ER448" s="29"/>
      <c r="ES448" s="29"/>
      <c r="ET448" s="29"/>
      <c r="EU448" s="29"/>
      <c r="EV448" s="140"/>
      <c r="EW448" s="140"/>
      <c r="EX448" s="144"/>
      <c r="EY448" s="137"/>
      <c r="EZ448" s="29"/>
      <c r="FA448" s="29"/>
      <c r="FB448" s="29"/>
      <c r="FC448" s="29"/>
      <c r="FD448" s="29"/>
      <c r="FE448" s="29"/>
      <c r="FF448" s="29"/>
      <c r="FG448" s="29"/>
      <c r="FH448" s="29"/>
      <c r="FI448" s="29"/>
      <c r="FJ448" s="29"/>
      <c r="FK448" s="29"/>
      <c r="FL448" s="29"/>
      <c r="FM448" s="140"/>
      <c r="FN448" s="140"/>
      <c r="FO448" s="141"/>
    </row>
    <row r="449" spans="1:171" x14ac:dyDescent="0.3">
      <c r="A449" s="137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140"/>
      <c r="P449" s="140"/>
      <c r="Q449" s="140"/>
      <c r="R449" s="141"/>
      <c r="S449" s="137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140"/>
      <c r="AH449" s="140"/>
      <c r="AI449" s="141"/>
      <c r="AJ449" s="137"/>
      <c r="AK449" s="29"/>
      <c r="AL449" s="29"/>
      <c r="AM449" s="29"/>
      <c r="AN449" s="29"/>
      <c r="AO449" s="29"/>
      <c r="AP449" s="29"/>
      <c r="AQ449" s="29"/>
      <c r="AR449" s="29"/>
      <c r="AS449" s="29"/>
      <c r="AT449" s="29"/>
      <c r="AU449" s="29"/>
      <c r="AV449" s="29"/>
      <c r="AW449" s="29"/>
      <c r="AX449" s="140"/>
      <c r="AY449" s="140"/>
      <c r="AZ449" s="141"/>
      <c r="BA449" s="137"/>
      <c r="BB449" s="29"/>
      <c r="BC449" s="29"/>
      <c r="BD449" s="29"/>
      <c r="BE449" s="29"/>
      <c r="BF449" s="29"/>
      <c r="BG449" s="29"/>
      <c r="BH449" s="29"/>
      <c r="BI449" s="29"/>
      <c r="BJ449" s="29"/>
      <c r="BK449" s="29"/>
      <c r="BL449" s="29"/>
      <c r="BM449" s="29"/>
      <c r="BN449" s="29"/>
      <c r="BO449" s="140"/>
      <c r="BP449" s="140"/>
      <c r="BQ449" s="141"/>
      <c r="BR449" s="137"/>
      <c r="BS449" s="29"/>
      <c r="BT449" s="29"/>
      <c r="BU449" s="29"/>
      <c r="BV449" s="29"/>
      <c r="BW449" s="29"/>
      <c r="BX449" s="29"/>
      <c r="BY449" s="29"/>
      <c r="BZ449" s="29"/>
      <c r="CA449" s="29"/>
      <c r="CB449" s="29"/>
      <c r="CC449" s="29"/>
      <c r="CD449" s="29"/>
      <c r="CE449" s="29"/>
      <c r="CF449" s="140"/>
      <c r="CG449" s="140"/>
      <c r="CH449" s="141"/>
      <c r="CI449" s="137"/>
      <c r="CJ449" s="29"/>
      <c r="CK449" s="29"/>
      <c r="CL449" s="29"/>
      <c r="CM449" s="29"/>
      <c r="CN449" s="29"/>
      <c r="CO449" s="29"/>
      <c r="CP449" s="29"/>
      <c r="CQ449" s="29"/>
      <c r="CR449" s="29"/>
      <c r="CS449" s="29"/>
      <c r="CT449" s="29"/>
      <c r="CU449" s="29"/>
      <c r="CV449" s="29"/>
      <c r="CW449" s="140"/>
      <c r="CX449" s="140"/>
      <c r="CY449" s="141"/>
      <c r="CZ449" s="137"/>
      <c r="DA449" s="29"/>
      <c r="DB449" s="29"/>
      <c r="DC449" s="29"/>
      <c r="DD449" s="29"/>
      <c r="DE449" s="29"/>
      <c r="DF449" s="29"/>
      <c r="DG449" s="29"/>
      <c r="DH449" s="29"/>
      <c r="DI449" s="29"/>
      <c r="DJ449" s="29"/>
      <c r="DK449" s="29"/>
      <c r="DL449" s="29"/>
      <c r="DM449" s="29"/>
      <c r="DN449" s="140"/>
      <c r="DO449" s="140"/>
      <c r="DP449" s="141"/>
      <c r="DQ449" s="137"/>
      <c r="DR449" s="29"/>
      <c r="DS449" s="29"/>
      <c r="DT449" s="29"/>
      <c r="DU449" s="29"/>
      <c r="DV449" s="29"/>
      <c r="DW449" s="29"/>
      <c r="DX449" s="29"/>
      <c r="DY449" s="29"/>
      <c r="DZ449" s="29"/>
      <c r="EA449" s="29"/>
      <c r="EB449" s="29"/>
      <c r="EC449" s="29"/>
      <c r="ED449" s="29"/>
      <c r="EE449" s="140"/>
      <c r="EF449" s="140"/>
      <c r="EG449" s="141"/>
      <c r="EH449" s="137"/>
      <c r="EI449" s="29"/>
      <c r="EJ449" s="29"/>
      <c r="EK449" s="29"/>
      <c r="EL449" s="29"/>
      <c r="EM449" s="29"/>
      <c r="EN449" s="29"/>
      <c r="EO449" s="29"/>
      <c r="EP449" s="29"/>
      <c r="EQ449" s="29"/>
      <c r="ER449" s="29"/>
      <c r="ES449" s="29"/>
      <c r="ET449" s="29"/>
      <c r="EU449" s="29"/>
      <c r="EV449" s="140"/>
      <c r="EW449" s="140"/>
      <c r="EX449" s="144"/>
      <c r="EY449" s="137"/>
      <c r="EZ449" s="29"/>
      <c r="FA449" s="29"/>
      <c r="FB449" s="29"/>
      <c r="FC449" s="29"/>
      <c r="FD449" s="29"/>
      <c r="FE449" s="29"/>
      <c r="FF449" s="29"/>
      <c r="FG449" s="29"/>
      <c r="FH449" s="29"/>
      <c r="FI449" s="29"/>
      <c r="FJ449" s="29"/>
      <c r="FK449" s="29"/>
      <c r="FL449" s="29"/>
      <c r="FM449" s="140"/>
      <c r="FN449" s="140"/>
      <c r="FO449" s="141"/>
    </row>
    <row r="450" spans="1:171" x14ac:dyDescent="0.3">
      <c r="A450" s="137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140"/>
      <c r="P450" s="140"/>
      <c r="Q450" s="140"/>
      <c r="R450" s="141"/>
      <c r="S450" s="137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140"/>
      <c r="AH450" s="140"/>
      <c r="AI450" s="141"/>
      <c r="AJ450" s="137"/>
      <c r="AK450" s="29"/>
      <c r="AL450" s="29"/>
      <c r="AM450" s="29"/>
      <c r="AN450" s="29"/>
      <c r="AO450" s="29"/>
      <c r="AP450" s="29"/>
      <c r="AQ450" s="29"/>
      <c r="AR450" s="29"/>
      <c r="AS450" s="29"/>
      <c r="AT450" s="29"/>
      <c r="AU450" s="29"/>
      <c r="AV450" s="29"/>
      <c r="AW450" s="29"/>
      <c r="AX450" s="140"/>
      <c r="AY450" s="140"/>
      <c r="AZ450" s="141"/>
      <c r="BA450" s="137"/>
      <c r="BB450" s="29"/>
      <c r="BC450" s="29"/>
      <c r="BD450" s="29"/>
      <c r="BE450" s="29"/>
      <c r="BF450" s="29"/>
      <c r="BG450" s="29"/>
      <c r="BH450" s="29"/>
      <c r="BI450" s="29"/>
      <c r="BJ450" s="29"/>
      <c r="BK450" s="29"/>
      <c r="BL450" s="29"/>
      <c r="BM450" s="29"/>
      <c r="BN450" s="29"/>
      <c r="BO450" s="140"/>
      <c r="BP450" s="140"/>
      <c r="BQ450" s="141"/>
      <c r="BR450" s="137"/>
      <c r="BS450" s="29"/>
      <c r="BT450" s="29"/>
      <c r="BU450" s="29"/>
      <c r="BV450" s="29"/>
      <c r="BW450" s="29"/>
      <c r="BX450" s="29"/>
      <c r="BY450" s="29"/>
      <c r="BZ450" s="29"/>
      <c r="CA450" s="29"/>
      <c r="CB450" s="29"/>
      <c r="CC450" s="29"/>
      <c r="CD450" s="29"/>
      <c r="CE450" s="29"/>
      <c r="CF450" s="140"/>
      <c r="CG450" s="140"/>
      <c r="CH450" s="141"/>
      <c r="CI450" s="137"/>
      <c r="CJ450" s="29"/>
      <c r="CK450" s="29"/>
      <c r="CL450" s="29"/>
      <c r="CM450" s="29"/>
      <c r="CN450" s="29"/>
      <c r="CO450" s="29"/>
      <c r="CP450" s="29"/>
      <c r="CQ450" s="29"/>
      <c r="CR450" s="29"/>
      <c r="CS450" s="29"/>
      <c r="CT450" s="29"/>
      <c r="CU450" s="29"/>
      <c r="CV450" s="29"/>
      <c r="CW450" s="140"/>
      <c r="CX450" s="140"/>
      <c r="CY450" s="141"/>
      <c r="CZ450" s="137"/>
      <c r="DA450" s="29"/>
      <c r="DB450" s="29"/>
      <c r="DC450" s="29"/>
      <c r="DD450" s="29"/>
      <c r="DE450" s="29"/>
      <c r="DF450" s="29"/>
      <c r="DG450" s="29"/>
      <c r="DH450" s="29"/>
      <c r="DI450" s="29"/>
      <c r="DJ450" s="29"/>
      <c r="DK450" s="29"/>
      <c r="DL450" s="29"/>
      <c r="DM450" s="29"/>
      <c r="DN450" s="140"/>
      <c r="DO450" s="140"/>
      <c r="DP450" s="141"/>
      <c r="DQ450" s="137"/>
      <c r="DR450" s="29"/>
      <c r="DS450" s="29"/>
      <c r="DT450" s="29"/>
      <c r="DU450" s="29"/>
      <c r="DV450" s="29"/>
      <c r="DW450" s="29"/>
      <c r="DX450" s="29"/>
      <c r="DY450" s="29"/>
      <c r="DZ450" s="29"/>
      <c r="EA450" s="29"/>
      <c r="EB450" s="29"/>
      <c r="EC450" s="29"/>
      <c r="ED450" s="29"/>
      <c r="EE450" s="140"/>
      <c r="EF450" s="140"/>
      <c r="EG450" s="141"/>
      <c r="EH450" s="137"/>
      <c r="EI450" s="29"/>
      <c r="EJ450" s="29"/>
      <c r="EK450" s="29"/>
      <c r="EL450" s="29"/>
      <c r="EM450" s="29"/>
      <c r="EN450" s="29"/>
      <c r="EO450" s="29"/>
      <c r="EP450" s="29"/>
      <c r="EQ450" s="29"/>
      <c r="ER450" s="29"/>
      <c r="ES450" s="29"/>
      <c r="ET450" s="29"/>
      <c r="EU450" s="29"/>
      <c r="EV450" s="140"/>
      <c r="EW450" s="140"/>
      <c r="EX450" s="144"/>
      <c r="EY450" s="137"/>
      <c r="EZ450" s="29"/>
      <c r="FA450" s="29"/>
      <c r="FB450" s="29"/>
      <c r="FC450" s="29"/>
      <c r="FD450" s="29"/>
      <c r="FE450" s="29"/>
      <c r="FF450" s="29"/>
      <c r="FG450" s="29"/>
      <c r="FH450" s="29"/>
      <c r="FI450" s="29"/>
      <c r="FJ450" s="29"/>
      <c r="FK450" s="29"/>
      <c r="FL450" s="29"/>
      <c r="FM450" s="140"/>
      <c r="FN450" s="140"/>
      <c r="FO450" s="141"/>
    </row>
    <row r="451" spans="1:171" x14ac:dyDescent="0.3">
      <c r="A451" s="137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140"/>
      <c r="P451" s="140"/>
      <c r="Q451" s="140"/>
      <c r="R451" s="141"/>
      <c r="S451" s="137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  <c r="AF451" s="29"/>
      <c r="AG451" s="140"/>
      <c r="AH451" s="140"/>
      <c r="AI451" s="141"/>
      <c r="AJ451" s="137"/>
      <c r="AK451" s="29"/>
      <c r="AL451" s="29"/>
      <c r="AM451" s="29"/>
      <c r="AN451" s="29"/>
      <c r="AO451" s="29"/>
      <c r="AP451" s="29"/>
      <c r="AQ451" s="29"/>
      <c r="AR451" s="29"/>
      <c r="AS451" s="29"/>
      <c r="AT451" s="29"/>
      <c r="AU451" s="29"/>
      <c r="AV451" s="29"/>
      <c r="AW451" s="29"/>
      <c r="AX451" s="140"/>
      <c r="AY451" s="140"/>
      <c r="AZ451" s="141"/>
      <c r="BA451" s="137"/>
      <c r="BB451" s="29"/>
      <c r="BC451" s="29"/>
      <c r="BD451" s="29"/>
      <c r="BE451" s="29"/>
      <c r="BF451" s="29"/>
      <c r="BG451" s="29"/>
      <c r="BH451" s="29"/>
      <c r="BI451" s="29"/>
      <c r="BJ451" s="29"/>
      <c r="BK451" s="29"/>
      <c r="BL451" s="29"/>
      <c r="BM451" s="29"/>
      <c r="BN451" s="29"/>
      <c r="BO451" s="140"/>
      <c r="BP451" s="140"/>
      <c r="BQ451" s="141"/>
      <c r="BR451" s="137"/>
      <c r="BS451" s="29"/>
      <c r="BT451" s="29"/>
      <c r="BU451" s="29"/>
      <c r="BV451" s="29"/>
      <c r="BW451" s="29"/>
      <c r="BX451" s="29"/>
      <c r="BY451" s="29"/>
      <c r="BZ451" s="29"/>
      <c r="CA451" s="29"/>
      <c r="CB451" s="29"/>
      <c r="CC451" s="29"/>
      <c r="CD451" s="29"/>
      <c r="CE451" s="29"/>
      <c r="CF451" s="140"/>
      <c r="CG451" s="140"/>
      <c r="CH451" s="141"/>
      <c r="CI451" s="137"/>
      <c r="CJ451" s="29"/>
      <c r="CK451" s="29"/>
      <c r="CL451" s="29"/>
      <c r="CM451" s="29"/>
      <c r="CN451" s="29"/>
      <c r="CO451" s="29"/>
      <c r="CP451" s="29"/>
      <c r="CQ451" s="29"/>
      <c r="CR451" s="29"/>
      <c r="CS451" s="29"/>
      <c r="CT451" s="29"/>
      <c r="CU451" s="29"/>
      <c r="CV451" s="29"/>
      <c r="CW451" s="140"/>
      <c r="CX451" s="140"/>
      <c r="CY451" s="141"/>
      <c r="CZ451" s="137"/>
      <c r="DA451" s="29"/>
      <c r="DB451" s="29"/>
      <c r="DC451" s="29"/>
      <c r="DD451" s="29"/>
      <c r="DE451" s="29"/>
      <c r="DF451" s="29"/>
      <c r="DG451" s="29"/>
      <c r="DH451" s="29"/>
      <c r="DI451" s="29"/>
      <c r="DJ451" s="29"/>
      <c r="DK451" s="29"/>
      <c r="DL451" s="29"/>
      <c r="DM451" s="29"/>
      <c r="DN451" s="140"/>
      <c r="DO451" s="140"/>
      <c r="DP451" s="141"/>
      <c r="DQ451" s="137"/>
      <c r="DR451" s="29"/>
      <c r="DS451" s="29"/>
      <c r="DT451" s="29"/>
      <c r="DU451" s="29"/>
      <c r="DV451" s="29"/>
      <c r="DW451" s="29"/>
      <c r="DX451" s="29"/>
      <c r="DY451" s="29"/>
      <c r="DZ451" s="29"/>
      <c r="EA451" s="29"/>
      <c r="EB451" s="29"/>
      <c r="EC451" s="29"/>
      <c r="ED451" s="29"/>
      <c r="EE451" s="140"/>
      <c r="EF451" s="140"/>
      <c r="EG451" s="141"/>
      <c r="EH451" s="137"/>
      <c r="EI451" s="29"/>
      <c r="EJ451" s="29"/>
      <c r="EK451" s="29"/>
      <c r="EL451" s="29"/>
      <c r="EM451" s="29"/>
      <c r="EN451" s="29"/>
      <c r="EO451" s="29"/>
      <c r="EP451" s="29"/>
      <c r="EQ451" s="29"/>
      <c r="ER451" s="29"/>
      <c r="ES451" s="29"/>
      <c r="ET451" s="29"/>
      <c r="EU451" s="29"/>
      <c r="EV451" s="140"/>
      <c r="EW451" s="140"/>
      <c r="EX451" s="144"/>
      <c r="EY451" s="137"/>
      <c r="EZ451" s="29"/>
      <c r="FA451" s="29"/>
      <c r="FB451" s="29"/>
      <c r="FC451" s="29"/>
      <c r="FD451" s="29"/>
      <c r="FE451" s="29"/>
      <c r="FF451" s="29"/>
      <c r="FG451" s="29"/>
      <c r="FH451" s="29"/>
      <c r="FI451" s="29"/>
      <c r="FJ451" s="29"/>
      <c r="FK451" s="29"/>
      <c r="FL451" s="29"/>
      <c r="FM451" s="140"/>
      <c r="FN451" s="140"/>
      <c r="FO451" s="141"/>
    </row>
    <row r="452" spans="1:171" x14ac:dyDescent="0.3">
      <c r="A452" s="137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140"/>
      <c r="P452" s="140"/>
      <c r="Q452" s="140"/>
      <c r="R452" s="141"/>
      <c r="S452" s="137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140"/>
      <c r="AH452" s="140"/>
      <c r="AI452" s="141"/>
      <c r="AJ452" s="137"/>
      <c r="AK452" s="29"/>
      <c r="AL452" s="29"/>
      <c r="AM452" s="29"/>
      <c r="AN452" s="29"/>
      <c r="AO452" s="29"/>
      <c r="AP452" s="29"/>
      <c r="AQ452" s="29"/>
      <c r="AR452" s="29"/>
      <c r="AS452" s="29"/>
      <c r="AT452" s="29"/>
      <c r="AU452" s="29"/>
      <c r="AV452" s="29"/>
      <c r="AW452" s="29"/>
      <c r="AX452" s="140"/>
      <c r="AY452" s="140"/>
      <c r="AZ452" s="141"/>
      <c r="BA452" s="137"/>
      <c r="BB452" s="29"/>
      <c r="BC452" s="29"/>
      <c r="BD452" s="29"/>
      <c r="BE452" s="29"/>
      <c r="BF452" s="29"/>
      <c r="BG452" s="29"/>
      <c r="BH452" s="29"/>
      <c r="BI452" s="29"/>
      <c r="BJ452" s="29"/>
      <c r="BK452" s="29"/>
      <c r="BL452" s="29"/>
      <c r="BM452" s="29"/>
      <c r="BN452" s="29"/>
      <c r="BO452" s="140"/>
      <c r="BP452" s="140"/>
      <c r="BQ452" s="141"/>
      <c r="BR452" s="137"/>
      <c r="BS452" s="29"/>
      <c r="BT452" s="29"/>
      <c r="BU452" s="29"/>
      <c r="BV452" s="29"/>
      <c r="BW452" s="29"/>
      <c r="BX452" s="29"/>
      <c r="BY452" s="29"/>
      <c r="BZ452" s="29"/>
      <c r="CA452" s="29"/>
      <c r="CB452" s="29"/>
      <c r="CC452" s="29"/>
      <c r="CD452" s="29"/>
      <c r="CE452" s="29"/>
      <c r="CF452" s="140"/>
      <c r="CG452" s="140"/>
      <c r="CH452" s="141"/>
      <c r="CI452" s="137"/>
      <c r="CJ452" s="29"/>
      <c r="CK452" s="29"/>
      <c r="CL452" s="29"/>
      <c r="CM452" s="29"/>
      <c r="CN452" s="29"/>
      <c r="CO452" s="29"/>
      <c r="CP452" s="29"/>
      <c r="CQ452" s="29"/>
      <c r="CR452" s="29"/>
      <c r="CS452" s="29"/>
      <c r="CT452" s="29"/>
      <c r="CU452" s="29"/>
      <c r="CV452" s="29"/>
      <c r="CW452" s="140"/>
      <c r="CX452" s="140"/>
      <c r="CY452" s="141"/>
      <c r="CZ452" s="137"/>
      <c r="DA452" s="29"/>
      <c r="DB452" s="29"/>
      <c r="DC452" s="29"/>
      <c r="DD452" s="29"/>
      <c r="DE452" s="29"/>
      <c r="DF452" s="29"/>
      <c r="DG452" s="29"/>
      <c r="DH452" s="29"/>
      <c r="DI452" s="29"/>
      <c r="DJ452" s="29"/>
      <c r="DK452" s="29"/>
      <c r="DL452" s="29"/>
      <c r="DM452" s="29"/>
      <c r="DN452" s="140"/>
      <c r="DO452" s="140"/>
      <c r="DP452" s="141"/>
      <c r="DQ452" s="137"/>
      <c r="DR452" s="29"/>
      <c r="DS452" s="29"/>
      <c r="DT452" s="29"/>
      <c r="DU452" s="29"/>
      <c r="DV452" s="29"/>
      <c r="DW452" s="29"/>
      <c r="DX452" s="29"/>
      <c r="DY452" s="29"/>
      <c r="DZ452" s="29"/>
      <c r="EA452" s="29"/>
      <c r="EB452" s="29"/>
      <c r="EC452" s="29"/>
      <c r="ED452" s="29"/>
      <c r="EE452" s="140"/>
      <c r="EF452" s="140"/>
      <c r="EG452" s="141"/>
      <c r="EH452" s="137"/>
      <c r="EI452" s="29"/>
      <c r="EJ452" s="29"/>
      <c r="EK452" s="29"/>
      <c r="EL452" s="29"/>
      <c r="EM452" s="29"/>
      <c r="EN452" s="29"/>
      <c r="EO452" s="29"/>
      <c r="EP452" s="29"/>
      <c r="EQ452" s="29"/>
      <c r="ER452" s="29"/>
      <c r="ES452" s="29"/>
      <c r="ET452" s="29"/>
      <c r="EU452" s="29"/>
      <c r="EV452" s="140"/>
      <c r="EW452" s="140"/>
      <c r="EX452" s="144"/>
      <c r="EY452" s="137"/>
      <c r="EZ452" s="29"/>
      <c r="FA452" s="29"/>
      <c r="FB452" s="29"/>
      <c r="FC452" s="29"/>
      <c r="FD452" s="29"/>
      <c r="FE452" s="29"/>
      <c r="FF452" s="29"/>
      <c r="FG452" s="29"/>
      <c r="FH452" s="29"/>
      <c r="FI452" s="29"/>
      <c r="FJ452" s="29"/>
      <c r="FK452" s="29"/>
      <c r="FL452" s="29"/>
      <c r="FM452" s="140"/>
      <c r="FN452" s="140"/>
      <c r="FO452" s="141"/>
    </row>
    <row r="453" spans="1:171" x14ac:dyDescent="0.3">
      <c r="A453" s="137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140"/>
      <c r="P453" s="140"/>
      <c r="Q453" s="140"/>
      <c r="R453" s="141"/>
      <c r="S453" s="137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140"/>
      <c r="AH453" s="140"/>
      <c r="AI453" s="141"/>
      <c r="AJ453" s="137"/>
      <c r="AK453" s="29"/>
      <c r="AL453" s="29"/>
      <c r="AM453" s="29"/>
      <c r="AN453" s="29"/>
      <c r="AO453" s="29"/>
      <c r="AP453" s="29"/>
      <c r="AQ453" s="29"/>
      <c r="AR453" s="29"/>
      <c r="AS453" s="29"/>
      <c r="AT453" s="29"/>
      <c r="AU453" s="29"/>
      <c r="AV453" s="29"/>
      <c r="AW453" s="29"/>
      <c r="AX453" s="140"/>
      <c r="AY453" s="140"/>
      <c r="AZ453" s="141"/>
      <c r="BA453" s="137"/>
      <c r="BB453" s="29"/>
      <c r="BC453" s="29"/>
      <c r="BD453" s="29"/>
      <c r="BE453" s="29"/>
      <c r="BF453" s="29"/>
      <c r="BG453" s="29"/>
      <c r="BH453" s="29"/>
      <c r="BI453" s="29"/>
      <c r="BJ453" s="29"/>
      <c r="BK453" s="29"/>
      <c r="BL453" s="29"/>
      <c r="BM453" s="29"/>
      <c r="BN453" s="29"/>
      <c r="BO453" s="140"/>
      <c r="BP453" s="140"/>
      <c r="BQ453" s="141"/>
      <c r="BR453" s="137"/>
      <c r="BS453" s="29"/>
      <c r="BT453" s="29"/>
      <c r="BU453" s="29"/>
      <c r="BV453" s="29"/>
      <c r="BW453" s="29"/>
      <c r="BX453" s="29"/>
      <c r="BY453" s="29"/>
      <c r="BZ453" s="29"/>
      <c r="CA453" s="29"/>
      <c r="CB453" s="29"/>
      <c r="CC453" s="29"/>
      <c r="CD453" s="29"/>
      <c r="CE453" s="29"/>
      <c r="CF453" s="140"/>
      <c r="CG453" s="140"/>
      <c r="CH453" s="141"/>
      <c r="CI453" s="137"/>
      <c r="CJ453" s="29"/>
      <c r="CK453" s="29"/>
      <c r="CL453" s="29"/>
      <c r="CM453" s="29"/>
      <c r="CN453" s="29"/>
      <c r="CO453" s="29"/>
      <c r="CP453" s="29"/>
      <c r="CQ453" s="29"/>
      <c r="CR453" s="29"/>
      <c r="CS453" s="29"/>
      <c r="CT453" s="29"/>
      <c r="CU453" s="29"/>
      <c r="CV453" s="29"/>
      <c r="CW453" s="140"/>
      <c r="CX453" s="140"/>
      <c r="CY453" s="141"/>
      <c r="CZ453" s="137"/>
      <c r="DA453" s="29"/>
      <c r="DB453" s="29"/>
      <c r="DC453" s="29"/>
      <c r="DD453" s="29"/>
      <c r="DE453" s="29"/>
      <c r="DF453" s="29"/>
      <c r="DG453" s="29"/>
      <c r="DH453" s="29"/>
      <c r="DI453" s="29"/>
      <c r="DJ453" s="29"/>
      <c r="DK453" s="29"/>
      <c r="DL453" s="29"/>
      <c r="DM453" s="29"/>
      <c r="DN453" s="140"/>
      <c r="DO453" s="140"/>
      <c r="DP453" s="141"/>
      <c r="DQ453" s="137"/>
      <c r="DR453" s="29"/>
      <c r="DS453" s="29"/>
      <c r="DT453" s="29"/>
      <c r="DU453" s="29"/>
      <c r="DV453" s="29"/>
      <c r="DW453" s="29"/>
      <c r="DX453" s="29"/>
      <c r="DY453" s="29"/>
      <c r="DZ453" s="29"/>
      <c r="EA453" s="29"/>
      <c r="EB453" s="29"/>
      <c r="EC453" s="29"/>
      <c r="ED453" s="29"/>
      <c r="EE453" s="140"/>
      <c r="EF453" s="140"/>
      <c r="EG453" s="141"/>
      <c r="EH453" s="137"/>
      <c r="EI453" s="29"/>
      <c r="EJ453" s="29"/>
      <c r="EK453" s="29"/>
      <c r="EL453" s="29"/>
      <c r="EM453" s="29"/>
      <c r="EN453" s="29"/>
      <c r="EO453" s="29"/>
      <c r="EP453" s="29"/>
      <c r="EQ453" s="29"/>
      <c r="ER453" s="29"/>
      <c r="ES453" s="29"/>
      <c r="ET453" s="29"/>
      <c r="EU453" s="29"/>
      <c r="EV453" s="140"/>
      <c r="EW453" s="140"/>
      <c r="EX453" s="144"/>
      <c r="EY453" s="137"/>
      <c r="EZ453" s="29"/>
      <c r="FA453" s="29"/>
      <c r="FB453" s="29"/>
      <c r="FC453" s="29"/>
      <c r="FD453" s="29"/>
      <c r="FE453" s="29"/>
      <c r="FF453" s="29"/>
      <c r="FG453" s="29"/>
      <c r="FH453" s="29"/>
      <c r="FI453" s="29"/>
      <c r="FJ453" s="29"/>
      <c r="FK453" s="29"/>
      <c r="FL453" s="29"/>
      <c r="FM453" s="140"/>
      <c r="FN453" s="140"/>
      <c r="FO453" s="141"/>
    </row>
    <row r="454" spans="1:171" x14ac:dyDescent="0.3">
      <c r="A454" s="137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140"/>
      <c r="P454" s="140"/>
      <c r="Q454" s="140"/>
      <c r="R454" s="141"/>
      <c r="S454" s="137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140"/>
      <c r="AH454" s="140"/>
      <c r="AI454" s="141"/>
      <c r="AJ454" s="137"/>
      <c r="AK454" s="29"/>
      <c r="AL454" s="29"/>
      <c r="AM454" s="29"/>
      <c r="AN454" s="29"/>
      <c r="AO454" s="29"/>
      <c r="AP454" s="29"/>
      <c r="AQ454" s="29"/>
      <c r="AR454" s="29"/>
      <c r="AS454" s="29"/>
      <c r="AT454" s="29"/>
      <c r="AU454" s="29"/>
      <c r="AV454" s="29"/>
      <c r="AW454" s="29"/>
      <c r="AX454" s="140"/>
      <c r="AY454" s="140"/>
      <c r="AZ454" s="141"/>
      <c r="BA454" s="137"/>
      <c r="BB454" s="29"/>
      <c r="BC454" s="29"/>
      <c r="BD454" s="29"/>
      <c r="BE454" s="29"/>
      <c r="BF454" s="29"/>
      <c r="BG454" s="29"/>
      <c r="BH454" s="29"/>
      <c r="BI454" s="29"/>
      <c r="BJ454" s="29"/>
      <c r="BK454" s="29"/>
      <c r="BL454" s="29"/>
      <c r="BM454" s="29"/>
      <c r="BN454" s="29"/>
      <c r="BO454" s="140"/>
      <c r="BP454" s="140"/>
      <c r="BQ454" s="141"/>
      <c r="BR454" s="137"/>
      <c r="BS454" s="29"/>
      <c r="BT454" s="29"/>
      <c r="BU454" s="29"/>
      <c r="BV454" s="29"/>
      <c r="BW454" s="29"/>
      <c r="BX454" s="29"/>
      <c r="BY454" s="29"/>
      <c r="BZ454" s="29"/>
      <c r="CA454" s="29"/>
      <c r="CB454" s="29"/>
      <c r="CC454" s="29"/>
      <c r="CD454" s="29"/>
      <c r="CE454" s="29"/>
      <c r="CF454" s="140"/>
      <c r="CG454" s="140"/>
      <c r="CH454" s="141"/>
      <c r="CI454" s="137"/>
      <c r="CJ454" s="29"/>
      <c r="CK454" s="29"/>
      <c r="CL454" s="29"/>
      <c r="CM454" s="29"/>
      <c r="CN454" s="29"/>
      <c r="CO454" s="29"/>
      <c r="CP454" s="29"/>
      <c r="CQ454" s="29"/>
      <c r="CR454" s="29"/>
      <c r="CS454" s="29"/>
      <c r="CT454" s="29"/>
      <c r="CU454" s="29"/>
      <c r="CV454" s="29"/>
      <c r="CW454" s="140"/>
      <c r="CX454" s="140"/>
      <c r="CY454" s="141"/>
      <c r="CZ454" s="137"/>
      <c r="DA454" s="29"/>
      <c r="DB454" s="29"/>
      <c r="DC454" s="29"/>
      <c r="DD454" s="29"/>
      <c r="DE454" s="29"/>
      <c r="DF454" s="29"/>
      <c r="DG454" s="29"/>
      <c r="DH454" s="29"/>
      <c r="DI454" s="29"/>
      <c r="DJ454" s="29"/>
      <c r="DK454" s="29"/>
      <c r="DL454" s="29"/>
      <c r="DM454" s="29"/>
      <c r="DN454" s="140"/>
      <c r="DO454" s="140"/>
      <c r="DP454" s="141"/>
      <c r="DQ454" s="137"/>
      <c r="DR454" s="29"/>
      <c r="DS454" s="29"/>
      <c r="DT454" s="29"/>
      <c r="DU454" s="29"/>
      <c r="DV454" s="29"/>
      <c r="DW454" s="29"/>
      <c r="DX454" s="29"/>
      <c r="DY454" s="29"/>
      <c r="DZ454" s="29"/>
      <c r="EA454" s="29"/>
      <c r="EB454" s="29"/>
      <c r="EC454" s="29"/>
      <c r="ED454" s="29"/>
      <c r="EE454" s="140"/>
      <c r="EF454" s="140"/>
      <c r="EG454" s="141"/>
      <c r="EH454" s="137"/>
      <c r="EI454" s="29"/>
      <c r="EJ454" s="29"/>
      <c r="EK454" s="29"/>
      <c r="EL454" s="29"/>
      <c r="EM454" s="29"/>
      <c r="EN454" s="29"/>
      <c r="EO454" s="29"/>
      <c r="EP454" s="29"/>
      <c r="EQ454" s="29"/>
      <c r="ER454" s="29"/>
      <c r="ES454" s="29"/>
      <c r="ET454" s="29"/>
      <c r="EU454" s="29"/>
      <c r="EV454" s="140"/>
      <c r="EW454" s="140"/>
      <c r="EX454" s="144"/>
      <c r="EY454" s="137"/>
      <c r="EZ454" s="29"/>
      <c r="FA454" s="29"/>
      <c r="FB454" s="29"/>
      <c r="FC454" s="29"/>
      <c r="FD454" s="29"/>
      <c r="FE454" s="29"/>
      <c r="FF454" s="29"/>
      <c r="FG454" s="29"/>
      <c r="FH454" s="29"/>
      <c r="FI454" s="29"/>
      <c r="FJ454" s="29"/>
      <c r="FK454" s="29"/>
      <c r="FL454" s="29"/>
      <c r="FM454" s="140"/>
      <c r="FN454" s="140"/>
      <c r="FO454" s="141"/>
    </row>
    <row r="455" spans="1:171" x14ac:dyDescent="0.3">
      <c r="A455" s="137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140"/>
      <c r="P455" s="140"/>
      <c r="Q455" s="140"/>
      <c r="R455" s="141"/>
      <c r="S455" s="137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140"/>
      <c r="AH455" s="140"/>
      <c r="AI455" s="141"/>
      <c r="AJ455" s="137"/>
      <c r="AK455" s="29"/>
      <c r="AL455" s="29"/>
      <c r="AM455" s="29"/>
      <c r="AN455" s="29"/>
      <c r="AO455" s="29"/>
      <c r="AP455" s="29"/>
      <c r="AQ455" s="29"/>
      <c r="AR455" s="29"/>
      <c r="AS455" s="29"/>
      <c r="AT455" s="29"/>
      <c r="AU455" s="29"/>
      <c r="AV455" s="29"/>
      <c r="AW455" s="29"/>
      <c r="AX455" s="140"/>
      <c r="AY455" s="140"/>
      <c r="AZ455" s="141"/>
      <c r="BA455" s="137"/>
      <c r="BB455" s="29"/>
      <c r="BC455" s="29"/>
      <c r="BD455" s="29"/>
      <c r="BE455" s="29"/>
      <c r="BF455" s="29"/>
      <c r="BG455" s="29"/>
      <c r="BH455" s="29"/>
      <c r="BI455" s="29"/>
      <c r="BJ455" s="29"/>
      <c r="BK455" s="29"/>
      <c r="BL455" s="29"/>
      <c r="BM455" s="29"/>
      <c r="BN455" s="29"/>
      <c r="BO455" s="140"/>
      <c r="BP455" s="140"/>
      <c r="BQ455" s="141"/>
      <c r="BR455" s="137"/>
      <c r="BS455" s="29"/>
      <c r="BT455" s="29"/>
      <c r="BU455" s="29"/>
      <c r="BV455" s="29"/>
      <c r="BW455" s="29"/>
      <c r="BX455" s="29"/>
      <c r="BY455" s="29"/>
      <c r="BZ455" s="29"/>
      <c r="CA455" s="29"/>
      <c r="CB455" s="29"/>
      <c r="CC455" s="29"/>
      <c r="CD455" s="29"/>
      <c r="CE455" s="29"/>
      <c r="CF455" s="140"/>
      <c r="CG455" s="140"/>
      <c r="CH455" s="141"/>
      <c r="CI455" s="137"/>
      <c r="CJ455" s="29"/>
      <c r="CK455" s="29"/>
      <c r="CL455" s="29"/>
      <c r="CM455" s="29"/>
      <c r="CN455" s="29"/>
      <c r="CO455" s="29"/>
      <c r="CP455" s="29"/>
      <c r="CQ455" s="29"/>
      <c r="CR455" s="29"/>
      <c r="CS455" s="29"/>
      <c r="CT455" s="29"/>
      <c r="CU455" s="29"/>
      <c r="CV455" s="29"/>
      <c r="CW455" s="140"/>
      <c r="CX455" s="140"/>
      <c r="CY455" s="141"/>
      <c r="CZ455" s="137"/>
      <c r="DA455" s="29"/>
      <c r="DB455" s="29"/>
      <c r="DC455" s="29"/>
      <c r="DD455" s="29"/>
      <c r="DE455" s="29"/>
      <c r="DF455" s="29"/>
      <c r="DG455" s="29"/>
      <c r="DH455" s="29"/>
      <c r="DI455" s="29"/>
      <c r="DJ455" s="29"/>
      <c r="DK455" s="29"/>
      <c r="DL455" s="29"/>
      <c r="DM455" s="29"/>
      <c r="DN455" s="140"/>
      <c r="DO455" s="140"/>
      <c r="DP455" s="141"/>
      <c r="DQ455" s="137"/>
      <c r="DR455" s="29"/>
      <c r="DS455" s="29"/>
      <c r="DT455" s="29"/>
      <c r="DU455" s="29"/>
      <c r="DV455" s="29"/>
      <c r="DW455" s="29"/>
      <c r="DX455" s="29"/>
      <c r="DY455" s="29"/>
      <c r="DZ455" s="29"/>
      <c r="EA455" s="29"/>
      <c r="EB455" s="29"/>
      <c r="EC455" s="29"/>
      <c r="ED455" s="29"/>
      <c r="EE455" s="140"/>
      <c r="EF455" s="140"/>
      <c r="EG455" s="141"/>
      <c r="EH455" s="137"/>
      <c r="EI455" s="29"/>
      <c r="EJ455" s="29"/>
      <c r="EK455" s="29"/>
      <c r="EL455" s="29"/>
      <c r="EM455" s="29"/>
      <c r="EN455" s="29"/>
      <c r="EO455" s="29"/>
      <c r="EP455" s="29"/>
      <c r="EQ455" s="29"/>
      <c r="ER455" s="29"/>
      <c r="ES455" s="29"/>
      <c r="ET455" s="29"/>
      <c r="EU455" s="29"/>
      <c r="EV455" s="140"/>
      <c r="EW455" s="140"/>
      <c r="EX455" s="144"/>
      <c r="EY455" s="137"/>
      <c r="EZ455" s="29"/>
      <c r="FA455" s="29"/>
      <c r="FB455" s="29"/>
      <c r="FC455" s="29"/>
      <c r="FD455" s="29"/>
      <c r="FE455" s="29"/>
      <c r="FF455" s="29"/>
      <c r="FG455" s="29"/>
      <c r="FH455" s="29"/>
      <c r="FI455" s="29"/>
      <c r="FJ455" s="29"/>
      <c r="FK455" s="29"/>
      <c r="FL455" s="29"/>
      <c r="FM455" s="140"/>
      <c r="FN455" s="140"/>
      <c r="FO455" s="141"/>
    </row>
    <row r="456" spans="1:171" x14ac:dyDescent="0.3">
      <c r="A456" s="137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140"/>
      <c r="P456" s="140"/>
      <c r="Q456" s="140"/>
      <c r="R456" s="141"/>
      <c r="S456" s="137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140"/>
      <c r="AH456" s="140"/>
      <c r="AI456" s="141"/>
      <c r="AJ456" s="137"/>
      <c r="AK456" s="29"/>
      <c r="AL456" s="29"/>
      <c r="AM456" s="29"/>
      <c r="AN456" s="29"/>
      <c r="AO456" s="29"/>
      <c r="AP456" s="29"/>
      <c r="AQ456" s="29"/>
      <c r="AR456" s="29"/>
      <c r="AS456" s="29"/>
      <c r="AT456" s="29"/>
      <c r="AU456" s="29"/>
      <c r="AV456" s="29"/>
      <c r="AW456" s="29"/>
      <c r="AX456" s="140"/>
      <c r="AY456" s="140"/>
      <c r="AZ456" s="141"/>
      <c r="BA456" s="137"/>
      <c r="BB456" s="29"/>
      <c r="BC456" s="29"/>
      <c r="BD456" s="29"/>
      <c r="BE456" s="29"/>
      <c r="BF456" s="29"/>
      <c r="BG456" s="29"/>
      <c r="BH456" s="29"/>
      <c r="BI456" s="29"/>
      <c r="BJ456" s="29"/>
      <c r="BK456" s="29"/>
      <c r="BL456" s="29"/>
      <c r="BM456" s="29"/>
      <c r="BN456" s="29"/>
      <c r="BO456" s="140"/>
      <c r="BP456" s="140"/>
      <c r="BQ456" s="141"/>
      <c r="BR456" s="137"/>
      <c r="BS456" s="29"/>
      <c r="BT456" s="29"/>
      <c r="BU456" s="29"/>
      <c r="BV456" s="29"/>
      <c r="BW456" s="29"/>
      <c r="BX456" s="29"/>
      <c r="BY456" s="29"/>
      <c r="BZ456" s="29"/>
      <c r="CA456" s="29"/>
      <c r="CB456" s="29"/>
      <c r="CC456" s="29"/>
      <c r="CD456" s="29"/>
      <c r="CE456" s="29"/>
      <c r="CF456" s="140"/>
      <c r="CG456" s="140"/>
      <c r="CH456" s="141"/>
      <c r="CI456" s="137"/>
      <c r="CJ456" s="29"/>
      <c r="CK456" s="29"/>
      <c r="CL456" s="29"/>
      <c r="CM456" s="29"/>
      <c r="CN456" s="29"/>
      <c r="CO456" s="29"/>
      <c r="CP456" s="29"/>
      <c r="CQ456" s="29"/>
      <c r="CR456" s="29"/>
      <c r="CS456" s="29"/>
      <c r="CT456" s="29"/>
      <c r="CU456" s="29"/>
      <c r="CV456" s="29"/>
      <c r="CW456" s="140"/>
      <c r="CX456" s="140"/>
      <c r="CY456" s="141"/>
      <c r="CZ456" s="137"/>
      <c r="DA456" s="29"/>
      <c r="DB456" s="29"/>
      <c r="DC456" s="29"/>
      <c r="DD456" s="29"/>
      <c r="DE456" s="29"/>
      <c r="DF456" s="29"/>
      <c r="DG456" s="29"/>
      <c r="DH456" s="29"/>
      <c r="DI456" s="29"/>
      <c r="DJ456" s="29"/>
      <c r="DK456" s="29"/>
      <c r="DL456" s="29"/>
      <c r="DM456" s="29"/>
      <c r="DN456" s="140"/>
      <c r="DO456" s="140"/>
      <c r="DP456" s="141"/>
      <c r="DQ456" s="137"/>
      <c r="DR456" s="29"/>
      <c r="DS456" s="29"/>
      <c r="DT456" s="29"/>
      <c r="DU456" s="29"/>
      <c r="DV456" s="29"/>
      <c r="DW456" s="29"/>
      <c r="DX456" s="29"/>
      <c r="DY456" s="29"/>
      <c r="DZ456" s="29"/>
      <c r="EA456" s="29"/>
      <c r="EB456" s="29"/>
      <c r="EC456" s="29"/>
      <c r="ED456" s="29"/>
      <c r="EE456" s="140"/>
      <c r="EF456" s="140"/>
      <c r="EG456" s="141"/>
      <c r="EH456" s="137"/>
      <c r="EI456" s="29"/>
      <c r="EJ456" s="29"/>
      <c r="EK456" s="29"/>
      <c r="EL456" s="29"/>
      <c r="EM456" s="29"/>
      <c r="EN456" s="29"/>
      <c r="EO456" s="29"/>
      <c r="EP456" s="29"/>
      <c r="EQ456" s="29"/>
      <c r="ER456" s="29"/>
      <c r="ES456" s="29"/>
      <c r="ET456" s="29"/>
      <c r="EU456" s="29"/>
      <c r="EV456" s="140"/>
      <c r="EW456" s="140"/>
      <c r="EX456" s="144"/>
      <c r="EY456" s="137"/>
      <c r="EZ456" s="29"/>
      <c r="FA456" s="29"/>
      <c r="FB456" s="29"/>
      <c r="FC456" s="29"/>
      <c r="FD456" s="29"/>
      <c r="FE456" s="29"/>
      <c r="FF456" s="29"/>
      <c r="FG456" s="29"/>
      <c r="FH456" s="29"/>
      <c r="FI456" s="29"/>
      <c r="FJ456" s="29"/>
      <c r="FK456" s="29"/>
      <c r="FL456" s="29"/>
      <c r="FM456" s="140"/>
      <c r="FN456" s="140"/>
      <c r="FO456" s="141"/>
    </row>
    <row r="457" spans="1:171" x14ac:dyDescent="0.3">
      <c r="A457" s="137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140"/>
      <c r="P457" s="140"/>
      <c r="Q457" s="140"/>
      <c r="R457" s="141"/>
      <c r="S457" s="137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140"/>
      <c r="AH457" s="140"/>
      <c r="AI457" s="141"/>
      <c r="AJ457" s="137"/>
      <c r="AK457" s="29"/>
      <c r="AL457" s="29"/>
      <c r="AM457" s="29"/>
      <c r="AN457" s="29"/>
      <c r="AO457" s="29"/>
      <c r="AP457" s="29"/>
      <c r="AQ457" s="29"/>
      <c r="AR457" s="29"/>
      <c r="AS457" s="29"/>
      <c r="AT457" s="29"/>
      <c r="AU457" s="29"/>
      <c r="AV457" s="29"/>
      <c r="AW457" s="29"/>
      <c r="AX457" s="140"/>
      <c r="AY457" s="140"/>
      <c r="AZ457" s="141"/>
      <c r="BA457" s="137"/>
      <c r="BB457" s="29"/>
      <c r="BC457" s="29"/>
      <c r="BD457" s="29"/>
      <c r="BE457" s="29"/>
      <c r="BF457" s="29"/>
      <c r="BG457" s="29"/>
      <c r="BH457" s="29"/>
      <c r="BI457" s="29"/>
      <c r="BJ457" s="29"/>
      <c r="BK457" s="29"/>
      <c r="BL457" s="29"/>
      <c r="BM457" s="29"/>
      <c r="BN457" s="29"/>
      <c r="BO457" s="140"/>
      <c r="BP457" s="140"/>
      <c r="BQ457" s="141"/>
      <c r="BR457" s="137"/>
      <c r="BS457" s="29"/>
      <c r="BT457" s="29"/>
      <c r="BU457" s="29"/>
      <c r="BV457" s="29"/>
      <c r="BW457" s="29"/>
      <c r="BX457" s="29"/>
      <c r="BY457" s="29"/>
      <c r="BZ457" s="29"/>
      <c r="CA457" s="29"/>
      <c r="CB457" s="29"/>
      <c r="CC457" s="29"/>
      <c r="CD457" s="29"/>
      <c r="CE457" s="29"/>
      <c r="CF457" s="140"/>
      <c r="CG457" s="140"/>
      <c r="CH457" s="141"/>
      <c r="CI457" s="137"/>
      <c r="CJ457" s="29"/>
      <c r="CK457" s="29"/>
      <c r="CL457" s="29"/>
      <c r="CM457" s="29"/>
      <c r="CN457" s="29"/>
      <c r="CO457" s="29"/>
      <c r="CP457" s="29"/>
      <c r="CQ457" s="29"/>
      <c r="CR457" s="29"/>
      <c r="CS457" s="29"/>
      <c r="CT457" s="29"/>
      <c r="CU457" s="29"/>
      <c r="CV457" s="29"/>
      <c r="CW457" s="140"/>
      <c r="CX457" s="140"/>
      <c r="CY457" s="141"/>
      <c r="CZ457" s="137"/>
      <c r="DA457" s="29"/>
      <c r="DB457" s="29"/>
      <c r="DC457" s="29"/>
      <c r="DD457" s="29"/>
      <c r="DE457" s="29"/>
      <c r="DF457" s="29"/>
      <c r="DG457" s="29"/>
      <c r="DH457" s="29"/>
      <c r="DI457" s="29"/>
      <c r="DJ457" s="29"/>
      <c r="DK457" s="29"/>
      <c r="DL457" s="29"/>
      <c r="DM457" s="29"/>
      <c r="DN457" s="140"/>
      <c r="DO457" s="140"/>
      <c r="DP457" s="141"/>
      <c r="DQ457" s="137"/>
      <c r="DR457" s="29"/>
      <c r="DS457" s="29"/>
      <c r="DT457" s="29"/>
      <c r="DU457" s="29"/>
      <c r="DV457" s="29"/>
      <c r="DW457" s="29"/>
      <c r="DX457" s="29"/>
      <c r="DY457" s="29"/>
      <c r="DZ457" s="29"/>
      <c r="EA457" s="29"/>
      <c r="EB457" s="29"/>
      <c r="EC457" s="29"/>
      <c r="ED457" s="29"/>
      <c r="EE457" s="140"/>
      <c r="EF457" s="140"/>
      <c r="EG457" s="141"/>
      <c r="EH457" s="137"/>
      <c r="EI457" s="29"/>
      <c r="EJ457" s="29"/>
      <c r="EK457" s="29"/>
      <c r="EL457" s="29"/>
      <c r="EM457" s="29"/>
      <c r="EN457" s="29"/>
      <c r="EO457" s="29"/>
      <c r="EP457" s="29"/>
      <c r="EQ457" s="29"/>
      <c r="ER457" s="29"/>
      <c r="ES457" s="29"/>
      <c r="ET457" s="29"/>
      <c r="EU457" s="29"/>
      <c r="EV457" s="140"/>
      <c r="EW457" s="140"/>
      <c r="EX457" s="144"/>
      <c r="EY457" s="137"/>
      <c r="EZ457" s="29"/>
      <c r="FA457" s="29"/>
      <c r="FB457" s="29"/>
      <c r="FC457" s="29"/>
      <c r="FD457" s="29"/>
      <c r="FE457" s="29"/>
      <c r="FF457" s="29"/>
      <c r="FG457" s="29"/>
      <c r="FH457" s="29"/>
      <c r="FI457" s="29"/>
      <c r="FJ457" s="29"/>
      <c r="FK457" s="29"/>
      <c r="FL457" s="29"/>
      <c r="FM457" s="140"/>
      <c r="FN457" s="140"/>
      <c r="FO457" s="141"/>
    </row>
    <row r="458" spans="1:171" x14ac:dyDescent="0.3">
      <c r="A458" s="137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140"/>
      <c r="P458" s="140"/>
      <c r="Q458" s="140"/>
      <c r="R458" s="141"/>
      <c r="S458" s="137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140"/>
      <c r="AH458" s="140"/>
      <c r="AI458" s="141"/>
      <c r="AJ458" s="137"/>
      <c r="AK458" s="29"/>
      <c r="AL458" s="29"/>
      <c r="AM458" s="29"/>
      <c r="AN458" s="29"/>
      <c r="AO458" s="29"/>
      <c r="AP458" s="29"/>
      <c r="AQ458" s="29"/>
      <c r="AR458" s="29"/>
      <c r="AS458" s="29"/>
      <c r="AT458" s="29"/>
      <c r="AU458" s="29"/>
      <c r="AV458" s="29"/>
      <c r="AW458" s="29"/>
      <c r="AX458" s="140"/>
      <c r="AY458" s="140"/>
      <c r="AZ458" s="141"/>
      <c r="BA458" s="137"/>
      <c r="BB458" s="29"/>
      <c r="BC458" s="29"/>
      <c r="BD458" s="29"/>
      <c r="BE458" s="29"/>
      <c r="BF458" s="29"/>
      <c r="BG458" s="29"/>
      <c r="BH458" s="29"/>
      <c r="BI458" s="29"/>
      <c r="BJ458" s="29"/>
      <c r="BK458" s="29"/>
      <c r="BL458" s="29"/>
      <c r="BM458" s="29"/>
      <c r="BN458" s="29"/>
      <c r="BO458" s="140"/>
      <c r="BP458" s="140"/>
      <c r="BQ458" s="141"/>
      <c r="BR458" s="137"/>
      <c r="BS458" s="29"/>
      <c r="BT458" s="29"/>
      <c r="BU458" s="29"/>
      <c r="BV458" s="29"/>
      <c r="BW458" s="29"/>
      <c r="BX458" s="29"/>
      <c r="BY458" s="29"/>
      <c r="BZ458" s="29"/>
      <c r="CA458" s="29"/>
      <c r="CB458" s="29"/>
      <c r="CC458" s="29"/>
      <c r="CD458" s="29"/>
      <c r="CE458" s="29"/>
      <c r="CF458" s="140"/>
      <c r="CG458" s="140"/>
      <c r="CH458" s="141"/>
      <c r="CI458" s="137"/>
      <c r="CJ458" s="29"/>
      <c r="CK458" s="29"/>
      <c r="CL458" s="29"/>
      <c r="CM458" s="29"/>
      <c r="CN458" s="29"/>
      <c r="CO458" s="29"/>
      <c r="CP458" s="29"/>
      <c r="CQ458" s="29"/>
      <c r="CR458" s="29"/>
      <c r="CS458" s="29"/>
      <c r="CT458" s="29"/>
      <c r="CU458" s="29"/>
      <c r="CV458" s="29"/>
      <c r="CW458" s="140"/>
      <c r="CX458" s="140"/>
      <c r="CY458" s="141"/>
      <c r="CZ458" s="137"/>
      <c r="DA458" s="29"/>
      <c r="DB458" s="29"/>
      <c r="DC458" s="29"/>
      <c r="DD458" s="29"/>
      <c r="DE458" s="29"/>
      <c r="DF458" s="29"/>
      <c r="DG458" s="29"/>
      <c r="DH458" s="29"/>
      <c r="DI458" s="29"/>
      <c r="DJ458" s="29"/>
      <c r="DK458" s="29"/>
      <c r="DL458" s="29"/>
      <c r="DM458" s="29"/>
      <c r="DN458" s="140"/>
      <c r="DO458" s="140"/>
      <c r="DP458" s="141"/>
      <c r="DQ458" s="137"/>
      <c r="DR458" s="29"/>
      <c r="DS458" s="29"/>
      <c r="DT458" s="29"/>
      <c r="DU458" s="29"/>
      <c r="DV458" s="29"/>
      <c r="DW458" s="29"/>
      <c r="DX458" s="29"/>
      <c r="DY458" s="29"/>
      <c r="DZ458" s="29"/>
      <c r="EA458" s="29"/>
      <c r="EB458" s="29"/>
      <c r="EC458" s="29"/>
      <c r="ED458" s="29"/>
      <c r="EE458" s="140"/>
      <c r="EF458" s="140"/>
      <c r="EG458" s="141"/>
      <c r="EH458" s="137"/>
      <c r="EI458" s="29"/>
      <c r="EJ458" s="29"/>
      <c r="EK458" s="29"/>
      <c r="EL458" s="29"/>
      <c r="EM458" s="29"/>
      <c r="EN458" s="29"/>
      <c r="EO458" s="29"/>
      <c r="EP458" s="29"/>
      <c r="EQ458" s="29"/>
      <c r="ER458" s="29"/>
      <c r="ES458" s="29"/>
      <c r="ET458" s="29"/>
      <c r="EU458" s="29"/>
      <c r="EV458" s="140"/>
      <c r="EW458" s="140"/>
      <c r="EX458" s="144"/>
      <c r="EY458" s="137"/>
      <c r="EZ458" s="29"/>
      <c r="FA458" s="29"/>
      <c r="FB458" s="29"/>
      <c r="FC458" s="29"/>
      <c r="FD458" s="29"/>
      <c r="FE458" s="29"/>
      <c r="FF458" s="29"/>
      <c r="FG458" s="29"/>
      <c r="FH458" s="29"/>
      <c r="FI458" s="29"/>
      <c r="FJ458" s="29"/>
      <c r="FK458" s="29"/>
      <c r="FL458" s="29"/>
      <c r="FM458" s="140"/>
      <c r="FN458" s="140"/>
      <c r="FO458" s="141"/>
    </row>
    <row r="459" spans="1:171" x14ac:dyDescent="0.3">
      <c r="A459" s="137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140"/>
      <c r="P459" s="140"/>
      <c r="Q459" s="140"/>
      <c r="R459" s="141"/>
      <c r="S459" s="137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140"/>
      <c r="AH459" s="140"/>
      <c r="AI459" s="141"/>
      <c r="AJ459" s="137"/>
      <c r="AK459" s="29"/>
      <c r="AL459" s="29"/>
      <c r="AM459" s="29"/>
      <c r="AN459" s="29"/>
      <c r="AO459" s="29"/>
      <c r="AP459" s="29"/>
      <c r="AQ459" s="29"/>
      <c r="AR459" s="29"/>
      <c r="AS459" s="29"/>
      <c r="AT459" s="29"/>
      <c r="AU459" s="29"/>
      <c r="AV459" s="29"/>
      <c r="AW459" s="29"/>
      <c r="AX459" s="140"/>
      <c r="AY459" s="140"/>
      <c r="AZ459" s="141"/>
      <c r="BA459" s="137"/>
      <c r="BB459" s="29"/>
      <c r="BC459" s="29"/>
      <c r="BD459" s="29"/>
      <c r="BE459" s="29"/>
      <c r="BF459" s="29"/>
      <c r="BG459" s="29"/>
      <c r="BH459" s="29"/>
      <c r="BI459" s="29"/>
      <c r="BJ459" s="29"/>
      <c r="BK459" s="29"/>
      <c r="BL459" s="29"/>
      <c r="BM459" s="29"/>
      <c r="BN459" s="29"/>
      <c r="BO459" s="140"/>
      <c r="BP459" s="140"/>
      <c r="BQ459" s="141"/>
      <c r="BR459" s="137"/>
      <c r="BS459" s="29"/>
      <c r="BT459" s="29"/>
      <c r="BU459" s="29"/>
      <c r="BV459" s="29"/>
      <c r="BW459" s="29"/>
      <c r="BX459" s="29"/>
      <c r="BY459" s="29"/>
      <c r="BZ459" s="29"/>
      <c r="CA459" s="29"/>
      <c r="CB459" s="29"/>
      <c r="CC459" s="29"/>
      <c r="CD459" s="29"/>
      <c r="CE459" s="29"/>
      <c r="CF459" s="140"/>
      <c r="CG459" s="140"/>
      <c r="CH459" s="141"/>
      <c r="CI459" s="137"/>
      <c r="CJ459" s="29"/>
      <c r="CK459" s="29"/>
      <c r="CL459" s="29"/>
      <c r="CM459" s="29"/>
      <c r="CN459" s="29"/>
      <c r="CO459" s="29"/>
      <c r="CP459" s="29"/>
      <c r="CQ459" s="29"/>
      <c r="CR459" s="29"/>
      <c r="CS459" s="29"/>
      <c r="CT459" s="29"/>
      <c r="CU459" s="29"/>
      <c r="CV459" s="29"/>
      <c r="CW459" s="140"/>
      <c r="CX459" s="140"/>
      <c r="CY459" s="141"/>
      <c r="CZ459" s="137"/>
      <c r="DA459" s="29"/>
      <c r="DB459" s="29"/>
      <c r="DC459" s="29"/>
      <c r="DD459" s="29"/>
      <c r="DE459" s="29"/>
      <c r="DF459" s="29"/>
      <c r="DG459" s="29"/>
      <c r="DH459" s="29"/>
      <c r="DI459" s="29"/>
      <c r="DJ459" s="29"/>
      <c r="DK459" s="29"/>
      <c r="DL459" s="29"/>
      <c r="DM459" s="29"/>
      <c r="DN459" s="140"/>
      <c r="DO459" s="140"/>
      <c r="DP459" s="141"/>
      <c r="DQ459" s="137"/>
      <c r="DR459" s="29"/>
      <c r="DS459" s="29"/>
      <c r="DT459" s="29"/>
      <c r="DU459" s="29"/>
      <c r="DV459" s="29"/>
      <c r="DW459" s="29"/>
      <c r="DX459" s="29"/>
      <c r="DY459" s="29"/>
      <c r="DZ459" s="29"/>
      <c r="EA459" s="29"/>
      <c r="EB459" s="29"/>
      <c r="EC459" s="29"/>
      <c r="ED459" s="29"/>
      <c r="EE459" s="140"/>
      <c r="EF459" s="140"/>
      <c r="EG459" s="141"/>
      <c r="EH459" s="137"/>
      <c r="EI459" s="29"/>
      <c r="EJ459" s="29"/>
      <c r="EK459" s="29"/>
      <c r="EL459" s="29"/>
      <c r="EM459" s="29"/>
      <c r="EN459" s="29"/>
      <c r="EO459" s="29"/>
      <c r="EP459" s="29"/>
      <c r="EQ459" s="29"/>
      <c r="ER459" s="29"/>
      <c r="ES459" s="29"/>
      <c r="ET459" s="29"/>
      <c r="EU459" s="29"/>
      <c r="EV459" s="140"/>
      <c r="EW459" s="140"/>
      <c r="EX459" s="144"/>
      <c r="EY459" s="137"/>
      <c r="EZ459" s="29"/>
      <c r="FA459" s="29"/>
      <c r="FB459" s="29"/>
      <c r="FC459" s="29"/>
      <c r="FD459" s="29"/>
      <c r="FE459" s="29"/>
      <c r="FF459" s="29"/>
      <c r="FG459" s="29"/>
      <c r="FH459" s="29"/>
      <c r="FI459" s="29"/>
      <c r="FJ459" s="29"/>
      <c r="FK459" s="29"/>
      <c r="FL459" s="29"/>
      <c r="FM459" s="140"/>
      <c r="FN459" s="140"/>
      <c r="FO459" s="141"/>
    </row>
    <row r="460" spans="1:171" x14ac:dyDescent="0.3">
      <c r="A460" s="137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140"/>
      <c r="P460" s="140"/>
      <c r="Q460" s="140"/>
      <c r="R460" s="141"/>
      <c r="S460" s="137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140"/>
      <c r="AH460" s="140"/>
      <c r="AI460" s="141"/>
      <c r="AJ460" s="137"/>
      <c r="AK460" s="29"/>
      <c r="AL460" s="29"/>
      <c r="AM460" s="29"/>
      <c r="AN460" s="29"/>
      <c r="AO460" s="29"/>
      <c r="AP460" s="29"/>
      <c r="AQ460" s="29"/>
      <c r="AR460" s="29"/>
      <c r="AS460" s="29"/>
      <c r="AT460" s="29"/>
      <c r="AU460" s="29"/>
      <c r="AV460" s="29"/>
      <c r="AW460" s="29"/>
      <c r="AX460" s="140"/>
      <c r="AY460" s="140"/>
      <c r="AZ460" s="141"/>
      <c r="BA460" s="137"/>
      <c r="BB460" s="29"/>
      <c r="BC460" s="29"/>
      <c r="BD460" s="29"/>
      <c r="BE460" s="29"/>
      <c r="BF460" s="29"/>
      <c r="BG460" s="29"/>
      <c r="BH460" s="29"/>
      <c r="BI460" s="29"/>
      <c r="BJ460" s="29"/>
      <c r="BK460" s="29"/>
      <c r="BL460" s="29"/>
      <c r="BM460" s="29"/>
      <c r="BN460" s="29"/>
      <c r="BO460" s="140"/>
      <c r="BP460" s="140"/>
      <c r="BQ460" s="141"/>
      <c r="BR460" s="137"/>
      <c r="BS460" s="29"/>
      <c r="BT460" s="29"/>
      <c r="BU460" s="29"/>
      <c r="BV460" s="29"/>
      <c r="BW460" s="29"/>
      <c r="BX460" s="29"/>
      <c r="BY460" s="29"/>
      <c r="BZ460" s="29"/>
      <c r="CA460" s="29"/>
      <c r="CB460" s="29"/>
      <c r="CC460" s="29"/>
      <c r="CD460" s="29"/>
      <c r="CE460" s="29"/>
      <c r="CF460" s="140"/>
      <c r="CG460" s="140"/>
      <c r="CH460" s="141"/>
      <c r="CI460" s="137"/>
      <c r="CJ460" s="29"/>
      <c r="CK460" s="29"/>
      <c r="CL460" s="29"/>
      <c r="CM460" s="29"/>
      <c r="CN460" s="29"/>
      <c r="CO460" s="29"/>
      <c r="CP460" s="29"/>
      <c r="CQ460" s="29"/>
      <c r="CR460" s="29"/>
      <c r="CS460" s="29"/>
      <c r="CT460" s="29"/>
      <c r="CU460" s="29"/>
      <c r="CV460" s="29"/>
      <c r="CW460" s="140"/>
      <c r="CX460" s="140"/>
      <c r="CY460" s="141"/>
      <c r="CZ460" s="137"/>
      <c r="DA460" s="29"/>
      <c r="DB460" s="29"/>
      <c r="DC460" s="29"/>
      <c r="DD460" s="29"/>
      <c r="DE460" s="29"/>
      <c r="DF460" s="29"/>
      <c r="DG460" s="29"/>
      <c r="DH460" s="29"/>
      <c r="DI460" s="29"/>
      <c r="DJ460" s="29"/>
      <c r="DK460" s="29"/>
      <c r="DL460" s="29"/>
      <c r="DM460" s="29"/>
      <c r="DN460" s="140"/>
      <c r="DO460" s="140"/>
      <c r="DP460" s="141"/>
      <c r="DQ460" s="137"/>
      <c r="DR460" s="29"/>
      <c r="DS460" s="29"/>
      <c r="DT460" s="29"/>
      <c r="DU460" s="29"/>
      <c r="DV460" s="29"/>
      <c r="DW460" s="29"/>
      <c r="DX460" s="29"/>
      <c r="DY460" s="29"/>
      <c r="DZ460" s="29"/>
      <c r="EA460" s="29"/>
      <c r="EB460" s="29"/>
      <c r="EC460" s="29"/>
      <c r="ED460" s="29"/>
      <c r="EE460" s="140"/>
      <c r="EF460" s="140"/>
      <c r="EG460" s="141"/>
      <c r="EH460" s="137"/>
      <c r="EI460" s="29"/>
      <c r="EJ460" s="29"/>
      <c r="EK460" s="29"/>
      <c r="EL460" s="29"/>
      <c r="EM460" s="29"/>
      <c r="EN460" s="29"/>
      <c r="EO460" s="29"/>
      <c r="EP460" s="29"/>
      <c r="EQ460" s="29"/>
      <c r="ER460" s="29"/>
      <c r="ES460" s="29"/>
      <c r="ET460" s="29"/>
      <c r="EU460" s="29"/>
      <c r="EV460" s="140"/>
      <c r="EW460" s="140"/>
      <c r="EX460" s="144"/>
      <c r="EY460" s="137"/>
      <c r="EZ460" s="29"/>
      <c r="FA460" s="29"/>
      <c r="FB460" s="29"/>
      <c r="FC460" s="29"/>
      <c r="FD460" s="29"/>
      <c r="FE460" s="29"/>
      <c r="FF460" s="29"/>
      <c r="FG460" s="29"/>
      <c r="FH460" s="29"/>
      <c r="FI460" s="29"/>
      <c r="FJ460" s="29"/>
      <c r="FK460" s="29"/>
      <c r="FL460" s="29"/>
      <c r="FM460" s="140"/>
      <c r="FN460" s="140"/>
      <c r="FO460" s="141"/>
    </row>
    <row r="461" spans="1:171" x14ac:dyDescent="0.3">
      <c r="A461" s="137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140"/>
      <c r="P461" s="140"/>
      <c r="Q461" s="140"/>
      <c r="R461" s="141"/>
      <c r="S461" s="137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140"/>
      <c r="AH461" s="140"/>
      <c r="AI461" s="141"/>
      <c r="AJ461" s="137"/>
      <c r="AK461" s="29"/>
      <c r="AL461" s="29"/>
      <c r="AM461" s="29"/>
      <c r="AN461" s="29"/>
      <c r="AO461" s="29"/>
      <c r="AP461" s="29"/>
      <c r="AQ461" s="29"/>
      <c r="AR461" s="29"/>
      <c r="AS461" s="29"/>
      <c r="AT461" s="29"/>
      <c r="AU461" s="29"/>
      <c r="AV461" s="29"/>
      <c r="AW461" s="29"/>
      <c r="AX461" s="140"/>
      <c r="AY461" s="140"/>
      <c r="AZ461" s="141"/>
      <c r="BA461" s="137"/>
      <c r="BB461" s="29"/>
      <c r="BC461" s="29"/>
      <c r="BD461" s="29"/>
      <c r="BE461" s="29"/>
      <c r="BF461" s="29"/>
      <c r="BG461" s="29"/>
      <c r="BH461" s="29"/>
      <c r="BI461" s="29"/>
      <c r="BJ461" s="29"/>
      <c r="BK461" s="29"/>
      <c r="BL461" s="29"/>
      <c r="BM461" s="29"/>
      <c r="BN461" s="29"/>
      <c r="BO461" s="140"/>
      <c r="BP461" s="140"/>
      <c r="BQ461" s="141"/>
      <c r="BR461" s="137"/>
      <c r="BS461" s="29"/>
      <c r="BT461" s="29"/>
      <c r="BU461" s="29"/>
      <c r="BV461" s="29"/>
      <c r="BW461" s="29"/>
      <c r="BX461" s="29"/>
      <c r="BY461" s="29"/>
      <c r="BZ461" s="29"/>
      <c r="CA461" s="29"/>
      <c r="CB461" s="29"/>
      <c r="CC461" s="29"/>
      <c r="CD461" s="29"/>
      <c r="CE461" s="29"/>
      <c r="CF461" s="140"/>
      <c r="CG461" s="140"/>
      <c r="CH461" s="141"/>
      <c r="CI461" s="137"/>
      <c r="CJ461" s="29"/>
      <c r="CK461" s="29"/>
      <c r="CL461" s="29"/>
      <c r="CM461" s="29"/>
      <c r="CN461" s="29"/>
      <c r="CO461" s="29"/>
      <c r="CP461" s="29"/>
      <c r="CQ461" s="29"/>
      <c r="CR461" s="29"/>
      <c r="CS461" s="29"/>
      <c r="CT461" s="29"/>
      <c r="CU461" s="29"/>
      <c r="CV461" s="29"/>
      <c r="CW461" s="140"/>
      <c r="CX461" s="140"/>
      <c r="CY461" s="141"/>
      <c r="CZ461" s="137"/>
      <c r="DA461" s="29"/>
      <c r="DB461" s="29"/>
      <c r="DC461" s="29"/>
      <c r="DD461" s="29"/>
      <c r="DE461" s="29"/>
      <c r="DF461" s="29"/>
      <c r="DG461" s="29"/>
      <c r="DH461" s="29"/>
      <c r="DI461" s="29"/>
      <c r="DJ461" s="29"/>
      <c r="DK461" s="29"/>
      <c r="DL461" s="29"/>
      <c r="DM461" s="29"/>
      <c r="DN461" s="140"/>
      <c r="DO461" s="140"/>
      <c r="DP461" s="141"/>
      <c r="DQ461" s="137"/>
      <c r="DR461" s="29"/>
      <c r="DS461" s="29"/>
      <c r="DT461" s="29"/>
      <c r="DU461" s="29"/>
      <c r="DV461" s="29"/>
      <c r="DW461" s="29"/>
      <c r="DX461" s="29"/>
      <c r="DY461" s="29"/>
      <c r="DZ461" s="29"/>
      <c r="EA461" s="29"/>
      <c r="EB461" s="29"/>
      <c r="EC461" s="29"/>
      <c r="ED461" s="29"/>
      <c r="EE461" s="140"/>
      <c r="EF461" s="140"/>
      <c r="EG461" s="141"/>
      <c r="EH461" s="137"/>
      <c r="EI461" s="29"/>
      <c r="EJ461" s="29"/>
      <c r="EK461" s="29"/>
      <c r="EL461" s="29"/>
      <c r="EM461" s="29"/>
      <c r="EN461" s="29"/>
      <c r="EO461" s="29"/>
      <c r="EP461" s="29"/>
      <c r="EQ461" s="29"/>
      <c r="ER461" s="29"/>
      <c r="ES461" s="29"/>
      <c r="ET461" s="29"/>
      <c r="EU461" s="29"/>
      <c r="EV461" s="140"/>
      <c r="EW461" s="140"/>
      <c r="EX461" s="144"/>
      <c r="EY461" s="137"/>
      <c r="EZ461" s="29"/>
      <c r="FA461" s="29"/>
      <c r="FB461" s="29"/>
      <c r="FC461" s="29"/>
      <c r="FD461" s="29"/>
      <c r="FE461" s="29"/>
      <c r="FF461" s="29"/>
      <c r="FG461" s="29"/>
      <c r="FH461" s="29"/>
      <c r="FI461" s="29"/>
      <c r="FJ461" s="29"/>
      <c r="FK461" s="29"/>
      <c r="FL461" s="29"/>
      <c r="FM461" s="140"/>
      <c r="FN461" s="140"/>
      <c r="FO461" s="141"/>
    </row>
    <row r="462" spans="1:171" x14ac:dyDescent="0.3">
      <c r="A462" s="137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140"/>
      <c r="P462" s="140"/>
      <c r="Q462" s="140"/>
      <c r="R462" s="141"/>
      <c r="S462" s="137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140"/>
      <c r="AH462" s="140"/>
      <c r="AI462" s="141"/>
      <c r="AJ462" s="137"/>
      <c r="AK462" s="29"/>
      <c r="AL462" s="29"/>
      <c r="AM462" s="29"/>
      <c r="AN462" s="29"/>
      <c r="AO462" s="29"/>
      <c r="AP462" s="29"/>
      <c r="AQ462" s="29"/>
      <c r="AR462" s="29"/>
      <c r="AS462" s="29"/>
      <c r="AT462" s="29"/>
      <c r="AU462" s="29"/>
      <c r="AV462" s="29"/>
      <c r="AW462" s="29"/>
      <c r="AX462" s="140"/>
      <c r="AY462" s="140"/>
      <c r="AZ462" s="141"/>
      <c r="BA462" s="137"/>
      <c r="BB462" s="29"/>
      <c r="BC462" s="29"/>
      <c r="BD462" s="29"/>
      <c r="BE462" s="29"/>
      <c r="BF462" s="29"/>
      <c r="BG462" s="29"/>
      <c r="BH462" s="29"/>
      <c r="BI462" s="29"/>
      <c r="BJ462" s="29"/>
      <c r="BK462" s="29"/>
      <c r="BL462" s="29"/>
      <c r="BM462" s="29"/>
      <c r="BN462" s="29"/>
      <c r="BO462" s="140"/>
      <c r="BP462" s="140"/>
      <c r="BQ462" s="141"/>
      <c r="BR462" s="137"/>
      <c r="BS462" s="29"/>
      <c r="BT462" s="29"/>
      <c r="BU462" s="29"/>
      <c r="BV462" s="29"/>
      <c r="BW462" s="29"/>
      <c r="BX462" s="29"/>
      <c r="BY462" s="29"/>
      <c r="BZ462" s="29"/>
      <c r="CA462" s="29"/>
      <c r="CB462" s="29"/>
      <c r="CC462" s="29"/>
      <c r="CD462" s="29"/>
      <c r="CE462" s="29"/>
      <c r="CF462" s="140"/>
      <c r="CG462" s="140"/>
      <c r="CH462" s="141"/>
      <c r="CI462" s="137"/>
      <c r="CJ462" s="29"/>
      <c r="CK462" s="29"/>
      <c r="CL462" s="29"/>
      <c r="CM462" s="29"/>
      <c r="CN462" s="29"/>
      <c r="CO462" s="29"/>
      <c r="CP462" s="29"/>
      <c r="CQ462" s="29"/>
      <c r="CR462" s="29"/>
      <c r="CS462" s="29"/>
      <c r="CT462" s="29"/>
      <c r="CU462" s="29"/>
      <c r="CV462" s="29"/>
      <c r="CW462" s="140"/>
      <c r="CX462" s="140"/>
      <c r="CY462" s="141"/>
      <c r="CZ462" s="137"/>
      <c r="DA462" s="29"/>
      <c r="DB462" s="29"/>
      <c r="DC462" s="29"/>
      <c r="DD462" s="29"/>
      <c r="DE462" s="29"/>
      <c r="DF462" s="29"/>
      <c r="DG462" s="29"/>
      <c r="DH462" s="29"/>
      <c r="DI462" s="29"/>
      <c r="DJ462" s="29"/>
      <c r="DK462" s="29"/>
      <c r="DL462" s="29"/>
      <c r="DM462" s="29"/>
      <c r="DN462" s="140"/>
      <c r="DO462" s="140"/>
      <c r="DP462" s="141"/>
      <c r="DQ462" s="137"/>
      <c r="DR462" s="29"/>
      <c r="DS462" s="29"/>
      <c r="DT462" s="29"/>
      <c r="DU462" s="29"/>
      <c r="DV462" s="29"/>
      <c r="DW462" s="29"/>
      <c r="DX462" s="29"/>
      <c r="DY462" s="29"/>
      <c r="DZ462" s="29"/>
      <c r="EA462" s="29"/>
      <c r="EB462" s="29"/>
      <c r="EC462" s="29"/>
      <c r="ED462" s="29"/>
      <c r="EE462" s="140"/>
      <c r="EF462" s="140"/>
      <c r="EG462" s="141"/>
      <c r="EH462" s="137"/>
      <c r="EI462" s="29"/>
      <c r="EJ462" s="29"/>
      <c r="EK462" s="29"/>
      <c r="EL462" s="29"/>
      <c r="EM462" s="29"/>
      <c r="EN462" s="29"/>
      <c r="EO462" s="29"/>
      <c r="EP462" s="29"/>
      <c r="EQ462" s="29"/>
      <c r="ER462" s="29"/>
      <c r="ES462" s="29"/>
      <c r="ET462" s="29"/>
      <c r="EU462" s="29"/>
      <c r="EV462" s="140"/>
      <c r="EW462" s="140"/>
      <c r="EX462" s="144"/>
      <c r="EY462" s="137"/>
      <c r="EZ462" s="29"/>
      <c r="FA462" s="29"/>
      <c r="FB462" s="29"/>
      <c r="FC462" s="29"/>
      <c r="FD462" s="29"/>
      <c r="FE462" s="29"/>
      <c r="FF462" s="29"/>
      <c r="FG462" s="29"/>
      <c r="FH462" s="29"/>
      <c r="FI462" s="29"/>
      <c r="FJ462" s="29"/>
      <c r="FK462" s="29"/>
      <c r="FL462" s="29"/>
      <c r="FM462" s="140"/>
      <c r="FN462" s="140"/>
      <c r="FO462" s="141"/>
    </row>
    <row r="463" spans="1:171" x14ac:dyDescent="0.3">
      <c r="A463" s="137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140"/>
      <c r="P463" s="140"/>
      <c r="Q463" s="140"/>
      <c r="R463" s="141"/>
      <c r="S463" s="137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140"/>
      <c r="AH463" s="140"/>
      <c r="AI463" s="141"/>
      <c r="AJ463" s="137"/>
      <c r="AK463" s="29"/>
      <c r="AL463" s="29"/>
      <c r="AM463" s="29"/>
      <c r="AN463" s="29"/>
      <c r="AO463" s="29"/>
      <c r="AP463" s="29"/>
      <c r="AQ463" s="29"/>
      <c r="AR463" s="29"/>
      <c r="AS463" s="29"/>
      <c r="AT463" s="29"/>
      <c r="AU463" s="29"/>
      <c r="AV463" s="29"/>
      <c r="AW463" s="29"/>
      <c r="AX463" s="140"/>
      <c r="AY463" s="140"/>
      <c r="AZ463" s="141"/>
      <c r="BA463" s="137"/>
      <c r="BB463" s="29"/>
      <c r="BC463" s="29"/>
      <c r="BD463" s="29"/>
      <c r="BE463" s="29"/>
      <c r="BF463" s="29"/>
      <c r="BG463" s="29"/>
      <c r="BH463" s="29"/>
      <c r="BI463" s="29"/>
      <c r="BJ463" s="29"/>
      <c r="BK463" s="29"/>
      <c r="BL463" s="29"/>
      <c r="BM463" s="29"/>
      <c r="BN463" s="29"/>
      <c r="BO463" s="140"/>
      <c r="BP463" s="140"/>
      <c r="BQ463" s="141"/>
      <c r="BR463" s="137"/>
      <c r="BS463" s="29"/>
      <c r="BT463" s="29"/>
      <c r="BU463" s="29"/>
      <c r="BV463" s="29"/>
      <c r="BW463" s="29"/>
      <c r="BX463" s="29"/>
      <c r="BY463" s="29"/>
      <c r="BZ463" s="29"/>
      <c r="CA463" s="29"/>
      <c r="CB463" s="29"/>
      <c r="CC463" s="29"/>
      <c r="CD463" s="29"/>
      <c r="CE463" s="29"/>
      <c r="CF463" s="140"/>
      <c r="CG463" s="140"/>
      <c r="CH463" s="141"/>
      <c r="CI463" s="137"/>
      <c r="CJ463" s="29"/>
      <c r="CK463" s="29"/>
      <c r="CL463" s="29"/>
      <c r="CM463" s="29"/>
      <c r="CN463" s="29"/>
      <c r="CO463" s="29"/>
      <c r="CP463" s="29"/>
      <c r="CQ463" s="29"/>
      <c r="CR463" s="29"/>
      <c r="CS463" s="29"/>
      <c r="CT463" s="29"/>
      <c r="CU463" s="29"/>
      <c r="CV463" s="29"/>
      <c r="CW463" s="140"/>
      <c r="CX463" s="140"/>
      <c r="CY463" s="141"/>
      <c r="CZ463" s="137"/>
      <c r="DA463" s="29"/>
      <c r="DB463" s="29"/>
      <c r="DC463" s="29"/>
      <c r="DD463" s="29"/>
      <c r="DE463" s="29"/>
      <c r="DF463" s="29"/>
      <c r="DG463" s="29"/>
      <c r="DH463" s="29"/>
      <c r="DI463" s="29"/>
      <c r="DJ463" s="29"/>
      <c r="DK463" s="29"/>
      <c r="DL463" s="29"/>
      <c r="DM463" s="29"/>
      <c r="DN463" s="140"/>
      <c r="DO463" s="140"/>
      <c r="DP463" s="141"/>
      <c r="DQ463" s="137"/>
      <c r="DR463" s="29"/>
      <c r="DS463" s="29"/>
      <c r="DT463" s="29"/>
      <c r="DU463" s="29"/>
      <c r="DV463" s="29"/>
      <c r="DW463" s="29"/>
      <c r="DX463" s="29"/>
      <c r="DY463" s="29"/>
      <c r="DZ463" s="29"/>
      <c r="EA463" s="29"/>
      <c r="EB463" s="29"/>
      <c r="EC463" s="29"/>
      <c r="ED463" s="29"/>
      <c r="EE463" s="140"/>
      <c r="EF463" s="140"/>
      <c r="EG463" s="141"/>
      <c r="EH463" s="137"/>
      <c r="EI463" s="29"/>
      <c r="EJ463" s="29"/>
      <c r="EK463" s="29"/>
      <c r="EL463" s="29"/>
      <c r="EM463" s="29"/>
      <c r="EN463" s="29"/>
      <c r="EO463" s="29"/>
      <c r="EP463" s="29"/>
      <c r="EQ463" s="29"/>
      <c r="ER463" s="29"/>
      <c r="ES463" s="29"/>
      <c r="ET463" s="29"/>
      <c r="EU463" s="29"/>
      <c r="EV463" s="140"/>
      <c r="EW463" s="140"/>
      <c r="EX463" s="144"/>
      <c r="EY463" s="137"/>
      <c r="EZ463" s="29"/>
      <c r="FA463" s="29"/>
      <c r="FB463" s="29"/>
      <c r="FC463" s="29"/>
      <c r="FD463" s="29"/>
      <c r="FE463" s="29"/>
      <c r="FF463" s="29"/>
      <c r="FG463" s="29"/>
      <c r="FH463" s="29"/>
      <c r="FI463" s="29"/>
      <c r="FJ463" s="29"/>
      <c r="FK463" s="29"/>
      <c r="FL463" s="29"/>
      <c r="FM463" s="140"/>
      <c r="FN463" s="140"/>
      <c r="FO463" s="141"/>
    </row>
    <row r="464" spans="1:171" x14ac:dyDescent="0.3">
      <c r="A464" s="137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140"/>
      <c r="P464" s="140"/>
      <c r="Q464" s="140"/>
      <c r="R464" s="141"/>
      <c r="S464" s="137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140"/>
      <c r="AH464" s="140"/>
      <c r="AI464" s="141"/>
      <c r="AJ464" s="137"/>
      <c r="AK464" s="29"/>
      <c r="AL464" s="29"/>
      <c r="AM464" s="29"/>
      <c r="AN464" s="29"/>
      <c r="AO464" s="29"/>
      <c r="AP464" s="29"/>
      <c r="AQ464" s="29"/>
      <c r="AR464" s="29"/>
      <c r="AS464" s="29"/>
      <c r="AT464" s="29"/>
      <c r="AU464" s="29"/>
      <c r="AV464" s="29"/>
      <c r="AW464" s="29"/>
      <c r="AX464" s="140"/>
      <c r="AY464" s="140"/>
      <c r="AZ464" s="141"/>
      <c r="BA464" s="137"/>
      <c r="BB464" s="29"/>
      <c r="BC464" s="29"/>
      <c r="BD464" s="29"/>
      <c r="BE464" s="29"/>
      <c r="BF464" s="29"/>
      <c r="BG464" s="29"/>
      <c r="BH464" s="29"/>
      <c r="BI464" s="29"/>
      <c r="BJ464" s="29"/>
      <c r="BK464" s="29"/>
      <c r="BL464" s="29"/>
      <c r="BM464" s="29"/>
      <c r="BN464" s="29"/>
      <c r="BO464" s="140"/>
      <c r="BP464" s="140"/>
      <c r="BQ464" s="141"/>
      <c r="BR464" s="137"/>
      <c r="BS464" s="29"/>
      <c r="BT464" s="29"/>
      <c r="BU464" s="29"/>
      <c r="BV464" s="29"/>
      <c r="BW464" s="29"/>
      <c r="BX464" s="29"/>
      <c r="BY464" s="29"/>
      <c r="BZ464" s="29"/>
      <c r="CA464" s="29"/>
      <c r="CB464" s="29"/>
      <c r="CC464" s="29"/>
      <c r="CD464" s="29"/>
      <c r="CE464" s="29"/>
      <c r="CF464" s="140"/>
      <c r="CG464" s="140"/>
      <c r="CH464" s="141"/>
      <c r="CI464" s="137"/>
      <c r="CJ464" s="29"/>
      <c r="CK464" s="29"/>
      <c r="CL464" s="29"/>
      <c r="CM464" s="29"/>
      <c r="CN464" s="29"/>
      <c r="CO464" s="29"/>
      <c r="CP464" s="29"/>
      <c r="CQ464" s="29"/>
      <c r="CR464" s="29"/>
      <c r="CS464" s="29"/>
      <c r="CT464" s="29"/>
      <c r="CU464" s="29"/>
      <c r="CV464" s="29"/>
      <c r="CW464" s="140"/>
      <c r="CX464" s="140"/>
      <c r="CY464" s="141"/>
      <c r="CZ464" s="137"/>
      <c r="DA464" s="29"/>
      <c r="DB464" s="29"/>
      <c r="DC464" s="29"/>
      <c r="DD464" s="29"/>
      <c r="DE464" s="29"/>
      <c r="DF464" s="29"/>
      <c r="DG464" s="29"/>
      <c r="DH464" s="29"/>
      <c r="DI464" s="29"/>
      <c r="DJ464" s="29"/>
      <c r="DK464" s="29"/>
      <c r="DL464" s="29"/>
      <c r="DM464" s="29"/>
      <c r="DN464" s="140"/>
      <c r="DO464" s="140"/>
      <c r="DP464" s="141"/>
      <c r="DQ464" s="137"/>
      <c r="DR464" s="29"/>
      <c r="DS464" s="29"/>
      <c r="DT464" s="29"/>
      <c r="DU464" s="29"/>
      <c r="DV464" s="29"/>
      <c r="DW464" s="29"/>
      <c r="DX464" s="29"/>
      <c r="DY464" s="29"/>
      <c r="DZ464" s="29"/>
      <c r="EA464" s="29"/>
      <c r="EB464" s="29"/>
      <c r="EC464" s="29"/>
      <c r="ED464" s="29"/>
      <c r="EE464" s="140"/>
      <c r="EF464" s="140"/>
      <c r="EG464" s="141"/>
      <c r="EH464" s="137"/>
      <c r="EI464" s="29"/>
      <c r="EJ464" s="29"/>
      <c r="EK464" s="29"/>
      <c r="EL464" s="29"/>
      <c r="EM464" s="29"/>
      <c r="EN464" s="29"/>
      <c r="EO464" s="29"/>
      <c r="EP464" s="29"/>
      <c r="EQ464" s="29"/>
      <c r="ER464" s="29"/>
      <c r="ES464" s="29"/>
      <c r="ET464" s="29"/>
      <c r="EU464" s="29"/>
      <c r="EV464" s="140"/>
      <c r="EW464" s="140"/>
      <c r="EX464" s="144"/>
      <c r="EY464" s="137"/>
      <c r="EZ464" s="29"/>
      <c r="FA464" s="29"/>
      <c r="FB464" s="29"/>
      <c r="FC464" s="29"/>
      <c r="FD464" s="29"/>
      <c r="FE464" s="29"/>
      <c r="FF464" s="29"/>
      <c r="FG464" s="29"/>
      <c r="FH464" s="29"/>
      <c r="FI464" s="29"/>
      <c r="FJ464" s="29"/>
      <c r="FK464" s="29"/>
      <c r="FL464" s="29"/>
      <c r="FM464" s="140"/>
      <c r="FN464" s="140"/>
      <c r="FO464" s="141"/>
    </row>
    <row r="465" spans="1:171" x14ac:dyDescent="0.3">
      <c r="A465" s="137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140"/>
      <c r="P465" s="140"/>
      <c r="Q465" s="140"/>
      <c r="R465" s="141"/>
      <c r="S465" s="137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140"/>
      <c r="AH465" s="140"/>
      <c r="AI465" s="141"/>
      <c r="AJ465" s="137"/>
      <c r="AK465" s="29"/>
      <c r="AL465" s="29"/>
      <c r="AM465" s="29"/>
      <c r="AN465" s="29"/>
      <c r="AO465" s="29"/>
      <c r="AP465" s="29"/>
      <c r="AQ465" s="29"/>
      <c r="AR465" s="29"/>
      <c r="AS465" s="29"/>
      <c r="AT465" s="29"/>
      <c r="AU465" s="29"/>
      <c r="AV465" s="29"/>
      <c r="AW465" s="29"/>
      <c r="AX465" s="140"/>
      <c r="AY465" s="140"/>
      <c r="AZ465" s="141"/>
      <c r="BA465" s="137"/>
      <c r="BB465" s="29"/>
      <c r="BC465" s="29"/>
      <c r="BD465" s="29"/>
      <c r="BE465" s="29"/>
      <c r="BF465" s="29"/>
      <c r="BG465" s="29"/>
      <c r="BH465" s="29"/>
      <c r="BI465" s="29"/>
      <c r="BJ465" s="29"/>
      <c r="BK465" s="29"/>
      <c r="BL465" s="29"/>
      <c r="BM465" s="29"/>
      <c r="BN465" s="29"/>
      <c r="BO465" s="140"/>
      <c r="BP465" s="140"/>
      <c r="BQ465" s="141"/>
      <c r="BR465" s="137"/>
      <c r="BS465" s="29"/>
      <c r="BT465" s="29"/>
      <c r="BU465" s="29"/>
      <c r="BV465" s="29"/>
      <c r="BW465" s="29"/>
      <c r="BX465" s="29"/>
      <c r="BY465" s="29"/>
      <c r="BZ465" s="29"/>
      <c r="CA465" s="29"/>
      <c r="CB465" s="29"/>
      <c r="CC465" s="29"/>
      <c r="CD465" s="29"/>
      <c r="CE465" s="29"/>
      <c r="CF465" s="140"/>
      <c r="CG465" s="140"/>
      <c r="CH465" s="141"/>
      <c r="CI465" s="137"/>
      <c r="CJ465" s="29"/>
      <c r="CK465" s="29"/>
      <c r="CL465" s="29"/>
      <c r="CM465" s="29"/>
      <c r="CN465" s="29"/>
      <c r="CO465" s="29"/>
      <c r="CP465" s="29"/>
      <c r="CQ465" s="29"/>
      <c r="CR465" s="29"/>
      <c r="CS465" s="29"/>
      <c r="CT465" s="29"/>
      <c r="CU465" s="29"/>
      <c r="CV465" s="29"/>
      <c r="CW465" s="140"/>
      <c r="CX465" s="140"/>
      <c r="CY465" s="141"/>
      <c r="CZ465" s="137"/>
      <c r="DA465" s="29"/>
      <c r="DB465" s="29"/>
      <c r="DC465" s="29"/>
      <c r="DD465" s="29"/>
      <c r="DE465" s="29"/>
      <c r="DF465" s="29"/>
      <c r="DG465" s="29"/>
      <c r="DH465" s="29"/>
      <c r="DI465" s="29"/>
      <c r="DJ465" s="29"/>
      <c r="DK465" s="29"/>
      <c r="DL465" s="29"/>
      <c r="DM465" s="29"/>
      <c r="DN465" s="140"/>
      <c r="DO465" s="140"/>
      <c r="DP465" s="141"/>
      <c r="DQ465" s="137"/>
      <c r="DR465" s="29"/>
      <c r="DS465" s="29"/>
      <c r="DT465" s="29"/>
      <c r="DU465" s="29"/>
      <c r="DV465" s="29"/>
      <c r="DW465" s="29"/>
      <c r="DX465" s="29"/>
      <c r="DY465" s="29"/>
      <c r="DZ465" s="29"/>
      <c r="EA465" s="29"/>
      <c r="EB465" s="29"/>
      <c r="EC465" s="29"/>
      <c r="ED465" s="29"/>
      <c r="EE465" s="140"/>
      <c r="EF465" s="140"/>
      <c r="EG465" s="141"/>
      <c r="EH465" s="137"/>
      <c r="EI465" s="29"/>
      <c r="EJ465" s="29"/>
      <c r="EK465" s="29"/>
      <c r="EL465" s="29"/>
      <c r="EM465" s="29"/>
      <c r="EN465" s="29"/>
      <c r="EO465" s="29"/>
      <c r="EP465" s="29"/>
      <c r="EQ465" s="29"/>
      <c r="ER465" s="29"/>
      <c r="ES465" s="29"/>
      <c r="ET465" s="29"/>
      <c r="EU465" s="29"/>
      <c r="EV465" s="140"/>
      <c r="EW465" s="140"/>
      <c r="EX465" s="144"/>
      <c r="EY465" s="137"/>
      <c r="EZ465" s="29"/>
      <c r="FA465" s="29"/>
      <c r="FB465" s="29"/>
      <c r="FC465" s="29"/>
      <c r="FD465" s="29"/>
      <c r="FE465" s="29"/>
      <c r="FF465" s="29"/>
      <c r="FG465" s="29"/>
      <c r="FH465" s="29"/>
      <c r="FI465" s="29"/>
      <c r="FJ465" s="29"/>
      <c r="FK465" s="29"/>
      <c r="FL465" s="29"/>
      <c r="FM465" s="140"/>
      <c r="FN465" s="140"/>
      <c r="FO465" s="141"/>
    </row>
    <row r="466" spans="1:171" x14ac:dyDescent="0.3">
      <c r="A466" s="137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140"/>
      <c r="P466" s="140"/>
      <c r="Q466" s="140"/>
      <c r="R466" s="141"/>
      <c r="S466" s="137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140"/>
      <c r="AH466" s="140"/>
      <c r="AI466" s="141"/>
      <c r="AJ466" s="137"/>
      <c r="AK466" s="29"/>
      <c r="AL466" s="29"/>
      <c r="AM466" s="29"/>
      <c r="AN466" s="29"/>
      <c r="AO466" s="29"/>
      <c r="AP466" s="29"/>
      <c r="AQ466" s="29"/>
      <c r="AR466" s="29"/>
      <c r="AS466" s="29"/>
      <c r="AT466" s="29"/>
      <c r="AU466" s="29"/>
      <c r="AV466" s="29"/>
      <c r="AW466" s="29"/>
      <c r="AX466" s="140"/>
      <c r="AY466" s="140"/>
      <c r="AZ466" s="141"/>
      <c r="BA466" s="137"/>
      <c r="BB466" s="29"/>
      <c r="BC466" s="29"/>
      <c r="BD466" s="29"/>
      <c r="BE466" s="29"/>
      <c r="BF466" s="29"/>
      <c r="BG466" s="29"/>
      <c r="BH466" s="29"/>
      <c r="BI466" s="29"/>
      <c r="BJ466" s="29"/>
      <c r="BK466" s="29"/>
      <c r="BL466" s="29"/>
      <c r="BM466" s="29"/>
      <c r="BN466" s="29"/>
      <c r="BO466" s="140"/>
      <c r="BP466" s="140"/>
      <c r="BQ466" s="141"/>
      <c r="BR466" s="137"/>
      <c r="BS466" s="29"/>
      <c r="BT466" s="29"/>
      <c r="BU466" s="29"/>
      <c r="BV466" s="29"/>
      <c r="BW466" s="29"/>
      <c r="BX466" s="29"/>
      <c r="BY466" s="29"/>
      <c r="BZ466" s="29"/>
      <c r="CA466" s="29"/>
      <c r="CB466" s="29"/>
      <c r="CC466" s="29"/>
      <c r="CD466" s="29"/>
      <c r="CE466" s="29"/>
      <c r="CF466" s="140"/>
      <c r="CG466" s="140"/>
      <c r="CH466" s="141"/>
      <c r="CI466" s="137"/>
      <c r="CJ466" s="29"/>
      <c r="CK466" s="29"/>
      <c r="CL466" s="29"/>
      <c r="CM466" s="29"/>
      <c r="CN466" s="29"/>
      <c r="CO466" s="29"/>
      <c r="CP466" s="29"/>
      <c r="CQ466" s="29"/>
      <c r="CR466" s="29"/>
      <c r="CS466" s="29"/>
      <c r="CT466" s="29"/>
      <c r="CU466" s="29"/>
      <c r="CV466" s="29"/>
      <c r="CW466" s="140"/>
      <c r="CX466" s="140"/>
      <c r="CY466" s="141"/>
      <c r="CZ466" s="137"/>
      <c r="DA466" s="29"/>
      <c r="DB466" s="29"/>
      <c r="DC466" s="29"/>
      <c r="DD466" s="29"/>
      <c r="DE466" s="29"/>
      <c r="DF466" s="29"/>
      <c r="DG466" s="29"/>
      <c r="DH466" s="29"/>
      <c r="DI466" s="29"/>
      <c r="DJ466" s="29"/>
      <c r="DK466" s="29"/>
      <c r="DL466" s="29"/>
      <c r="DM466" s="29"/>
      <c r="DN466" s="140"/>
      <c r="DO466" s="140"/>
      <c r="DP466" s="141"/>
      <c r="DQ466" s="137"/>
      <c r="DR466" s="29"/>
      <c r="DS466" s="29"/>
      <c r="DT466" s="29"/>
      <c r="DU466" s="29"/>
      <c r="DV466" s="29"/>
      <c r="DW466" s="29"/>
      <c r="DX466" s="29"/>
      <c r="DY466" s="29"/>
      <c r="DZ466" s="29"/>
      <c r="EA466" s="29"/>
      <c r="EB466" s="29"/>
      <c r="EC466" s="29"/>
      <c r="ED466" s="29"/>
      <c r="EE466" s="140"/>
      <c r="EF466" s="140"/>
      <c r="EG466" s="141"/>
      <c r="EH466" s="137"/>
      <c r="EI466" s="29"/>
      <c r="EJ466" s="29"/>
      <c r="EK466" s="29"/>
      <c r="EL466" s="29"/>
      <c r="EM466" s="29"/>
      <c r="EN466" s="29"/>
      <c r="EO466" s="29"/>
      <c r="EP466" s="29"/>
      <c r="EQ466" s="29"/>
      <c r="ER466" s="29"/>
      <c r="ES466" s="29"/>
      <c r="ET466" s="29"/>
      <c r="EU466" s="29"/>
      <c r="EV466" s="140"/>
      <c r="EW466" s="140"/>
      <c r="EX466" s="144"/>
      <c r="EY466" s="137"/>
      <c r="EZ466" s="29"/>
      <c r="FA466" s="29"/>
      <c r="FB466" s="29"/>
      <c r="FC466" s="29"/>
      <c r="FD466" s="29"/>
      <c r="FE466" s="29"/>
      <c r="FF466" s="29"/>
      <c r="FG466" s="29"/>
      <c r="FH466" s="29"/>
      <c r="FI466" s="29"/>
      <c r="FJ466" s="29"/>
      <c r="FK466" s="29"/>
      <c r="FL466" s="29"/>
      <c r="FM466" s="140"/>
      <c r="FN466" s="140"/>
      <c r="FO466" s="141"/>
    </row>
    <row r="467" spans="1:171" x14ac:dyDescent="0.3">
      <c r="A467" s="137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140"/>
      <c r="P467" s="140"/>
      <c r="Q467" s="140"/>
      <c r="R467" s="141"/>
      <c r="S467" s="137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140"/>
      <c r="AH467" s="140"/>
      <c r="AI467" s="141"/>
      <c r="AJ467" s="137"/>
      <c r="AK467" s="29"/>
      <c r="AL467" s="29"/>
      <c r="AM467" s="29"/>
      <c r="AN467" s="29"/>
      <c r="AO467" s="29"/>
      <c r="AP467" s="29"/>
      <c r="AQ467" s="29"/>
      <c r="AR467" s="29"/>
      <c r="AS467" s="29"/>
      <c r="AT467" s="29"/>
      <c r="AU467" s="29"/>
      <c r="AV467" s="29"/>
      <c r="AW467" s="29"/>
      <c r="AX467" s="140"/>
      <c r="AY467" s="140"/>
      <c r="AZ467" s="141"/>
      <c r="BA467" s="137"/>
      <c r="BB467" s="29"/>
      <c r="BC467" s="29"/>
      <c r="BD467" s="29"/>
      <c r="BE467" s="29"/>
      <c r="BF467" s="29"/>
      <c r="BG467" s="29"/>
      <c r="BH467" s="29"/>
      <c r="BI467" s="29"/>
      <c r="BJ467" s="29"/>
      <c r="BK467" s="29"/>
      <c r="BL467" s="29"/>
      <c r="BM467" s="29"/>
      <c r="BN467" s="29"/>
      <c r="BO467" s="140"/>
      <c r="BP467" s="140"/>
      <c r="BQ467" s="141"/>
      <c r="BR467" s="137"/>
      <c r="BS467" s="29"/>
      <c r="BT467" s="29"/>
      <c r="BU467" s="29"/>
      <c r="BV467" s="29"/>
      <c r="BW467" s="29"/>
      <c r="BX467" s="29"/>
      <c r="BY467" s="29"/>
      <c r="BZ467" s="29"/>
      <c r="CA467" s="29"/>
      <c r="CB467" s="29"/>
      <c r="CC467" s="29"/>
      <c r="CD467" s="29"/>
      <c r="CE467" s="29"/>
      <c r="CF467" s="140"/>
      <c r="CG467" s="140"/>
      <c r="CH467" s="141"/>
      <c r="CI467" s="137"/>
      <c r="CJ467" s="29"/>
      <c r="CK467" s="29"/>
      <c r="CL467" s="29"/>
      <c r="CM467" s="29"/>
      <c r="CN467" s="29"/>
      <c r="CO467" s="29"/>
      <c r="CP467" s="29"/>
      <c r="CQ467" s="29"/>
      <c r="CR467" s="29"/>
      <c r="CS467" s="29"/>
      <c r="CT467" s="29"/>
      <c r="CU467" s="29"/>
      <c r="CV467" s="29"/>
      <c r="CW467" s="140"/>
      <c r="CX467" s="140"/>
      <c r="CY467" s="141"/>
      <c r="CZ467" s="137"/>
      <c r="DA467" s="29"/>
      <c r="DB467" s="29"/>
      <c r="DC467" s="29"/>
      <c r="DD467" s="29"/>
      <c r="DE467" s="29"/>
      <c r="DF467" s="29"/>
      <c r="DG467" s="29"/>
      <c r="DH467" s="29"/>
      <c r="DI467" s="29"/>
      <c r="DJ467" s="29"/>
      <c r="DK467" s="29"/>
      <c r="DL467" s="29"/>
      <c r="DM467" s="29"/>
      <c r="DN467" s="140"/>
      <c r="DO467" s="140"/>
      <c r="DP467" s="141"/>
      <c r="DQ467" s="137"/>
      <c r="DR467" s="29"/>
      <c r="DS467" s="29"/>
      <c r="DT467" s="29"/>
      <c r="DU467" s="29"/>
      <c r="DV467" s="29"/>
      <c r="DW467" s="29"/>
      <c r="DX467" s="29"/>
      <c r="DY467" s="29"/>
      <c r="DZ467" s="29"/>
      <c r="EA467" s="29"/>
      <c r="EB467" s="29"/>
      <c r="EC467" s="29"/>
      <c r="ED467" s="29"/>
      <c r="EE467" s="140"/>
      <c r="EF467" s="140"/>
      <c r="EG467" s="141"/>
      <c r="EH467" s="137"/>
      <c r="EI467" s="29"/>
      <c r="EJ467" s="29"/>
      <c r="EK467" s="29"/>
      <c r="EL467" s="29"/>
      <c r="EM467" s="29"/>
      <c r="EN467" s="29"/>
      <c r="EO467" s="29"/>
      <c r="EP467" s="29"/>
      <c r="EQ467" s="29"/>
      <c r="ER467" s="29"/>
      <c r="ES467" s="29"/>
      <c r="ET467" s="29"/>
      <c r="EU467" s="29"/>
      <c r="EV467" s="140"/>
      <c r="EW467" s="140"/>
      <c r="EX467" s="144"/>
      <c r="EY467" s="137"/>
      <c r="EZ467" s="29"/>
      <c r="FA467" s="29"/>
      <c r="FB467" s="29"/>
      <c r="FC467" s="29"/>
      <c r="FD467" s="29"/>
      <c r="FE467" s="29"/>
      <c r="FF467" s="29"/>
      <c r="FG467" s="29"/>
      <c r="FH467" s="29"/>
      <c r="FI467" s="29"/>
      <c r="FJ467" s="29"/>
      <c r="FK467" s="29"/>
      <c r="FL467" s="29"/>
      <c r="FM467" s="140"/>
      <c r="FN467" s="140"/>
      <c r="FO467" s="141"/>
    </row>
    <row r="468" spans="1:171" x14ac:dyDescent="0.3">
      <c r="A468" s="137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140"/>
      <c r="P468" s="140"/>
      <c r="Q468" s="140"/>
      <c r="R468" s="141"/>
      <c r="S468" s="137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  <c r="AF468" s="29"/>
      <c r="AG468" s="140"/>
      <c r="AH468" s="140"/>
      <c r="AI468" s="141"/>
      <c r="AJ468" s="137"/>
      <c r="AK468" s="29"/>
      <c r="AL468" s="29"/>
      <c r="AM468" s="29"/>
      <c r="AN468" s="29"/>
      <c r="AO468" s="29"/>
      <c r="AP468" s="29"/>
      <c r="AQ468" s="29"/>
      <c r="AR468" s="29"/>
      <c r="AS468" s="29"/>
      <c r="AT468" s="29"/>
      <c r="AU468" s="29"/>
      <c r="AV468" s="29"/>
      <c r="AW468" s="29"/>
      <c r="AX468" s="140"/>
      <c r="AY468" s="140"/>
      <c r="AZ468" s="141"/>
      <c r="BA468" s="137"/>
      <c r="BB468" s="29"/>
      <c r="BC468" s="29"/>
      <c r="BD468" s="29"/>
      <c r="BE468" s="29"/>
      <c r="BF468" s="29"/>
      <c r="BG468" s="29"/>
      <c r="BH468" s="29"/>
      <c r="BI468" s="29"/>
      <c r="BJ468" s="29"/>
      <c r="BK468" s="29"/>
      <c r="BL468" s="29"/>
      <c r="BM468" s="29"/>
      <c r="BN468" s="29"/>
      <c r="BO468" s="140"/>
      <c r="BP468" s="140"/>
      <c r="BQ468" s="141"/>
      <c r="BR468" s="137"/>
      <c r="BS468" s="29"/>
      <c r="BT468" s="29"/>
      <c r="BU468" s="29"/>
      <c r="BV468" s="29"/>
      <c r="BW468" s="29"/>
      <c r="BX468" s="29"/>
      <c r="BY468" s="29"/>
      <c r="BZ468" s="29"/>
      <c r="CA468" s="29"/>
      <c r="CB468" s="29"/>
      <c r="CC468" s="29"/>
      <c r="CD468" s="29"/>
      <c r="CE468" s="29"/>
      <c r="CF468" s="140"/>
      <c r="CG468" s="140"/>
      <c r="CH468" s="141"/>
      <c r="CI468" s="137"/>
      <c r="CJ468" s="29"/>
      <c r="CK468" s="29"/>
      <c r="CL468" s="29"/>
      <c r="CM468" s="29"/>
      <c r="CN468" s="29"/>
      <c r="CO468" s="29"/>
      <c r="CP468" s="29"/>
      <c r="CQ468" s="29"/>
      <c r="CR468" s="29"/>
      <c r="CS468" s="29"/>
      <c r="CT468" s="29"/>
      <c r="CU468" s="29"/>
      <c r="CV468" s="29"/>
      <c r="CW468" s="140"/>
      <c r="CX468" s="140"/>
      <c r="CY468" s="141"/>
      <c r="CZ468" s="137"/>
      <c r="DA468" s="29"/>
      <c r="DB468" s="29"/>
      <c r="DC468" s="29"/>
      <c r="DD468" s="29"/>
      <c r="DE468" s="29"/>
      <c r="DF468" s="29"/>
      <c r="DG468" s="29"/>
      <c r="DH468" s="29"/>
      <c r="DI468" s="29"/>
      <c r="DJ468" s="29"/>
      <c r="DK468" s="29"/>
      <c r="DL468" s="29"/>
      <c r="DM468" s="29"/>
      <c r="DN468" s="140"/>
      <c r="DO468" s="140"/>
      <c r="DP468" s="141"/>
      <c r="DQ468" s="137"/>
      <c r="DR468" s="29"/>
      <c r="DS468" s="29"/>
      <c r="DT468" s="29"/>
      <c r="DU468" s="29"/>
      <c r="DV468" s="29"/>
      <c r="DW468" s="29"/>
      <c r="DX468" s="29"/>
      <c r="DY468" s="29"/>
      <c r="DZ468" s="29"/>
      <c r="EA468" s="29"/>
      <c r="EB468" s="29"/>
      <c r="EC468" s="29"/>
      <c r="ED468" s="29"/>
      <c r="EE468" s="140"/>
      <c r="EF468" s="140"/>
      <c r="EG468" s="141"/>
      <c r="EH468" s="137"/>
      <c r="EI468" s="29"/>
      <c r="EJ468" s="29"/>
      <c r="EK468" s="29"/>
      <c r="EL468" s="29"/>
      <c r="EM468" s="29"/>
      <c r="EN468" s="29"/>
      <c r="EO468" s="29"/>
      <c r="EP468" s="29"/>
      <c r="EQ468" s="29"/>
      <c r="ER468" s="29"/>
      <c r="ES468" s="29"/>
      <c r="ET468" s="29"/>
      <c r="EU468" s="29"/>
      <c r="EV468" s="140"/>
      <c r="EW468" s="140"/>
      <c r="EX468" s="144"/>
      <c r="EY468" s="137"/>
      <c r="EZ468" s="29"/>
      <c r="FA468" s="29"/>
      <c r="FB468" s="29"/>
      <c r="FC468" s="29"/>
      <c r="FD468" s="29"/>
      <c r="FE468" s="29"/>
      <c r="FF468" s="29"/>
      <c r="FG468" s="29"/>
      <c r="FH468" s="29"/>
      <c r="FI468" s="29"/>
      <c r="FJ468" s="29"/>
      <c r="FK468" s="29"/>
      <c r="FL468" s="29"/>
      <c r="FM468" s="140"/>
      <c r="FN468" s="140"/>
      <c r="FO468" s="141"/>
    </row>
    <row r="469" spans="1:171" x14ac:dyDescent="0.3">
      <c r="A469" s="137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140"/>
      <c r="P469" s="140"/>
      <c r="Q469" s="140"/>
      <c r="R469" s="141"/>
      <c r="S469" s="137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140"/>
      <c r="AH469" s="140"/>
      <c r="AI469" s="141"/>
      <c r="AJ469" s="137"/>
      <c r="AK469" s="29"/>
      <c r="AL469" s="29"/>
      <c r="AM469" s="29"/>
      <c r="AN469" s="29"/>
      <c r="AO469" s="29"/>
      <c r="AP469" s="29"/>
      <c r="AQ469" s="29"/>
      <c r="AR469" s="29"/>
      <c r="AS469" s="29"/>
      <c r="AT469" s="29"/>
      <c r="AU469" s="29"/>
      <c r="AV469" s="29"/>
      <c r="AW469" s="29"/>
      <c r="AX469" s="140"/>
      <c r="AY469" s="140"/>
      <c r="AZ469" s="141"/>
      <c r="BA469" s="137"/>
      <c r="BB469" s="29"/>
      <c r="BC469" s="29"/>
      <c r="BD469" s="29"/>
      <c r="BE469" s="29"/>
      <c r="BF469" s="29"/>
      <c r="BG469" s="29"/>
      <c r="BH469" s="29"/>
      <c r="BI469" s="29"/>
      <c r="BJ469" s="29"/>
      <c r="BK469" s="29"/>
      <c r="BL469" s="29"/>
      <c r="BM469" s="29"/>
      <c r="BN469" s="29"/>
      <c r="BO469" s="140"/>
      <c r="BP469" s="140"/>
      <c r="BQ469" s="141"/>
      <c r="BR469" s="137"/>
      <c r="BS469" s="29"/>
      <c r="BT469" s="29"/>
      <c r="BU469" s="29"/>
      <c r="BV469" s="29"/>
      <c r="BW469" s="29"/>
      <c r="BX469" s="29"/>
      <c r="BY469" s="29"/>
      <c r="BZ469" s="29"/>
      <c r="CA469" s="29"/>
      <c r="CB469" s="29"/>
      <c r="CC469" s="29"/>
      <c r="CD469" s="29"/>
      <c r="CE469" s="29"/>
      <c r="CF469" s="140"/>
      <c r="CG469" s="140"/>
      <c r="CH469" s="141"/>
      <c r="CI469" s="137"/>
      <c r="CJ469" s="29"/>
      <c r="CK469" s="29"/>
      <c r="CL469" s="29"/>
      <c r="CM469" s="29"/>
      <c r="CN469" s="29"/>
      <c r="CO469" s="29"/>
      <c r="CP469" s="29"/>
      <c r="CQ469" s="29"/>
      <c r="CR469" s="29"/>
      <c r="CS469" s="29"/>
      <c r="CT469" s="29"/>
      <c r="CU469" s="29"/>
      <c r="CV469" s="29"/>
      <c r="CW469" s="140"/>
      <c r="CX469" s="140"/>
      <c r="CY469" s="141"/>
      <c r="CZ469" s="137"/>
      <c r="DA469" s="29"/>
      <c r="DB469" s="29"/>
      <c r="DC469" s="29"/>
      <c r="DD469" s="29"/>
      <c r="DE469" s="29"/>
      <c r="DF469" s="29"/>
      <c r="DG469" s="29"/>
      <c r="DH469" s="29"/>
      <c r="DI469" s="29"/>
      <c r="DJ469" s="29"/>
      <c r="DK469" s="29"/>
      <c r="DL469" s="29"/>
      <c r="DM469" s="29"/>
      <c r="DN469" s="140"/>
      <c r="DO469" s="140"/>
      <c r="DP469" s="141"/>
      <c r="DQ469" s="137"/>
      <c r="DR469" s="29"/>
      <c r="DS469" s="29"/>
      <c r="DT469" s="29"/>
      <c r="DU469" s="29"/>
      <c r="DV469" s="29"/>
      <c r="DW469" s="29"/>
      <c r="DX469" s="29"/>
      <c r="DY469" s="29"/>
      <c r="DZ469" s="29"/>
      <c r="EA469" s="29"/>
      <c r="EB469" s="29"/>
      <c r="EC469" s="29"/>
      <c r="ED469" s="29"/>
      <c r="EE469" s="140"/>
      <c r="EF469" s="140"/>
      <c r="EG469" s="141"/>
      <c r="EH469" s="137"/>
      <c r="EI469" s="29"/>
      <c r="EJ469" s="29"/>
      <c r="EK469" s="29"/>
      <c r="EL469" s="29"/>
      <c r="EM469" s="29"/>
      <c r="EN469" s="29"/>
      <c r="EO469" s="29"/>
      <c r="EP469" s="29"/>
      <c r="EQ469" s="29"/>
      <c r="ER469" s="29"/>
      <c r="ES469" s="29"/>
      <c r="ET469" s="29"/>
      <c r="EU469" s="29"/>
      <c r="EV469" s="140"/>
      <c r="EW469" s="140"/>
      <c r="EX469" s="144"/>
      <c r="EY469" s="137"/>
      <c r="EZ469" s="29"/>
      <c r="FA469" s="29"/>
      <c r="FB469" s="29"/>
      <c r="FC469" s="29"/>
      <c r="FD469" s="29"/>
      <c r="FE469" s="29"/>
      <c r="FF469" s="29"/>
      <c r="FG469" s="29"/>
      <c r="FH469" s="29"/>
      <c r="FI469" s="29"/>
      <c r="FJ469" s="29"/>
      <c r="FK469" s="29"/>
      <c r="FL469" s="29"/>
      <c r="FM469" s="140"/>
      <c r="FN469" s="140"/>
      <c r="FO469" s="141"/>
    </row>
    <row r="470" spans="1:171" x14ac:dyDescent="0.3">
      <c r="A470" s="137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140"/>
      <c r="P470" s="140"/>
      <c r="Q470" s="140"/>
      <c r="R470" s="141"/>
      <c r="S470" s="137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  <c r="AF470" s="29"/>
      <c r="AG470" s="140"/>
      <c r="AH470" s="140"/>
      <c r="AI470" s="141"/>
      <c r="AJ470" s="137"/>
      <c r="AK470" s="29"/>
      <c r="AL470" s="29"/>
      <c r="AM470" s="29"/>
      <c r="AN470" s="29"/>
      <c r="AO470" s="29"/>
      <c r="AP470" s="29"/>
      <c r="AQ470" s="29"/>
      <c r="AR470" s="29"/>
      <c r="AS470" s="29"/>
      <c r="AT470" s="29"/>
      <c r="AU470" s="29"/>
      <c r="AV470" s="29"/>
      <c r="AW470" s="29"/>
      <c r="AX470" s="140"/>
      <c r="AY470" s="140"/>
      <c r="AZ470" s="141"/>
      <c r="BA470" s="137"/>
      <c r="BB470" s="29"/>
      <c r="BC470" s="29"/>
      <c r="BD470" s="29"/>
      <c r="BE470" s="29"/>
      <c r="BF470" s="29"/>
      <c r="BG470" s="29"/>
      <c r="BH470" s="29"/>
      <c r="BI470" s="29"/>
      <c r="BJ470" s="29"/>
      <c r="BK470" s="29"/>
      <c r="BL470" s="29"/>
      <c r="BM470" s="29"/>
      <c r="BN470" s="29"/>
      <c r="BO470" s="140"/>
      <c r="BP470" s="140"/>
      <c r="BQ470" s="141"/>
      <c r="BR470" s="137"/>
      <c r="BS470" s="29"/>
      <c r="BT470" s="29"/>
      <c r="BU470" s="29"/>
      <c r="BV470" s="29"/>
      <c r="BW470" s="29"/>
      <c r="BX470" s="29"/>
      <c r="BY470" s="29"/>
      <c r="BZ470" s="29"/>
      <c r="CA470" s="29"/>
      <c r="CB470" s="29"/>
      <c r="CC470" s="29"/>
      <c r="CD470" s="29"/>
      <c r="CE470" s="29"/>
      <c r="CF470" s="140"/>
      <c r="CG470" s="140"/>
      <c r="CH470" s="141"/>
      <c r="CI470" s="137"/>
      <c r="CJ470" s="29"/>
      <c r="CK470" s="29"/>
      <c r="CL470" s="29"/>
      <c r="CM470" s="29"/>
      <c r="CN470" s="29"/>
      <c r="CO470" s="29"/>
      <c r="CP470" s="29"/>
      <c r="CQ470" s="29"/>
      <c r="CR470" s="29"/>
      <c r="CS470" s="29"/>
      <c r="CT470" s="29"/>
      <c r="CU470" s="29"/>
      <c r="CV470" s="29"/>
      <c r="CW470" s="140"/>
      <c r="CX470" s="140"/>
      <c r="CY470" s="141"/>
      <c r="CZ470" s="137"/>
      <c r="DA470" s="29"/>
      <c r="DB470" s="29"/>
      <c r="DC470" s="29"/>
      <c r="DD470" s="29"/>
      <c r="DE470" s="29"/>
      <c r="DF470" s="29"/>
      <c r="DG470" s="29"/>
      <c r="DH470" s="29"/>
      <c r="DI470" s="29"/>
      <c r="DJ470" s="29"/>
      <c r="DK470" s="29"/>
      <c r="DL470" s="29"/>
      <c r="DM470" s="29"/>
      <c r="DN470" s="140"/>
      <c r="DO470" s="140"/>
      <c r="DP470" s="141"/>
      <c r="DQ470" s="137"/>
      <c r="DR470" s="29"/>
      <c r="DS470" s="29"/>
      <c r="DT470" s="29"/>
      <c r="DU470" s="29"/>
      <c r="DV470" s="29"/>
      <c r="DW470" s="29"/>
      <c r="DX470" s="29"/>
      <c r="DY470" s="29"/>
      <c r="DZ470" s="29"/>
      <c r="EA470" s="29"/>
      <c r="EB470" s="29"/>
      <c r="EC470" s="29"/>
      <c r="ED470" s="29"/>
      <c r="EE470" s="140"/>
      <c r="EF470" s="140"/>
      <c r="EG470" s="141"/>
      <c r="EH470" s="137"/>
      <c r="EI470" s="29"/>
      <c r="EJ470" s="29"/>
      <c r="EK470" s="29"/>
      <c r="EL470" s="29"/>
      <c r="EM470" s="29"/>
      <c r="EN470" s="29"/>
      <c r="EO470" s="29"/>
      <c r="EP470" s="29"/>
      <c r="EQ470" s="29"/>
      <c r="ER470" s="29"/>
      <c r="ES470" s="29"/>
      <c r="ET470" s="29"/>
      <c r="EU470" s="29"/>
      <c r="EV470" s="140"/>
      <c r="EW470" s="140"/>
      <c r="EX470" s="144"/>
      <c r="EY470" s="137"/>
      <c r="EZ470" s="29"/>
      <c r="FA470" s="29"/>
      <c r="FB470" s="29"/>
      <c r="FC470" s="29"/>
      <c r="FD470" s="29"/>
      <c r="FE470" s="29"/>
      <c r="FF470" s="29"/>
      <c r="FG470" s="29"/>
      <c r="FH470" s="29"/>
      <c r="FI470" s="29"/>
      <c r="FJ470" s="29"/>
      <c r="FK470" s="29"/>
      <c r="FL470" s="29"/>
      <c r="FM470" s="140"/>
      <c r="FN470" s="140"/>
      <c r="FO470" s="141"/>
    </row>
    <row r="471" spans="1:171" x14ac:dyDescent="0.3">
      <c r="A471" s="137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140"/>
      <c r="P471" s="140"/>
      <c r="Q471" s="140"/>
      <c r="R471" s="141"/>
      <c r="S471" s="137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140"/>
      <c r="AH471" s="140"/>
      <c r="AI471" s="141"/>
      <c r="AJ471" s="137"/>
      <c r="AK471" s="29"/>
      <c r="AL471" s="29"/>
      <c r="AM471" s="29"/>
      <c r="AN471" s="29"/>
      <c r="AO471" s="29"/>
      <c r="AP471" s="29"/>
      <c r="AQ471" s="29"/>
      <c r="AR471" s="29"/>
      <c r="AS471" s="29"/>
      <c r="AT471" s="29"/>
      <c r="AU471" s="29"/>
      <c r="AV471" s="29"/>
      <c r="AW471" s="29"/>
      <c r="AX471" s="140"/>
      <c r="AY471" s="140"/>
      <c r="AZ471" s="141"/>
      <c r="BA471" s="137"/>
      <c r="BB471" s="29"/>
      <c r="BC471" s="29"/>
      <c r="BD471" s="29"/>
      <c r="BE471" s="29"/>
      <c r="BF471" s="29"/>
      <c r="BG471" s="29"/>
      <c r="BH471" s="29"/>
      <c r="BI471" s="29"/>
      <c r="BJ471" s="29"/>
      <c r="BK471" s="29"/>
      <c r="BL471" s="29"/>
      <c r="BM471" s="29"/>
      <c r="BN471" s="29"/>
      <c r="BO471" s="140"/>
      <c r="BP471" s="140"/>
      <c r="BQ471" s="141"/>
      <c r="BR471" s="137"/>
      <c r="BS471" s="29"/>
      <c r="BT471" s="29"/>
      <c r="BU471" s="29"/>
      <c r="BV471" s="29"/>
      <c r="BW471" s="29"/>
      <c r="BX471" s="29"/>
      <c r="BY471" s="29"/>
      <c r="BZ471" s="29"/>
      <c r="CA471" s="29"/>
      <c r="CB471" s="29"/>
      <c r="CC471" s="29"/>
      <c r="CD471" s="29"/>
      <c r="CE471" s="29"/>
      <c r="CF471" s="140"/>
      <c r="CG471" s="140"/>
      <c r="CH471" s="141"/>
      <c r="CI471" s="137"/>
      <c r="CJ471" s="29"/>
      <c r="CK471" s="29"/>
      <c r="CL471" s="29"/>
      <c r="CM471" s="29"/>
      <c r="CN471" s="29"/>
      <c r="CO471" s="29"/>
      <c r="CP471" s="29"/>
      <c r="CQ471" s="29"/>
      <c r="CR471" s="29"/>
      <c r="CS471" s="29"/>
      <c r="CT471" s="29"/>
      <c r="CU471" s="29"/>
      <c r="CV471" s="29"/>
      <c r="CW471" s="140"/>
      <c r="CX471" s="140"/>
      <c r="CY471" s="141"/>
      <c r="CZ471" s="137"/>
      <c r="DA471" s="29"/>
      <c r="DB471" s="29"/>
      <c r="DC471" s="29"/>
      <c r="DD471" s="29"/>
      <c r="DE471" s="29"/>
      <c r="DF471" s="29"/>
      <c r="DG471" s="29"/>
      <c r="DH471" s="29"/>
      <c r="DI471" s="29"/>
      <c r="DJ471" s="29"/>
      <c r="DK471" s="29"/>
      <c r="DL471" s="29"/>
      <c r="DM471" s="29"/>
      <c r="DN471" s="140"/>
      <c r="DO471" s="140"/>
      <c r="DP471" s="141"/>
      <c r="DQ471" s="137"/>
      <c r="DR471" s="29"/>
      <c r="DS471" s="29"/>
      <c r="DT471" s="29"/>
      <c r="DU471" s="29"/>
      <c r="DV471" s="29"/>
      <c r="DW471" s="29"/>
      <c r="DX471" s="29"/>
      <c r="DY471" s="29"/>
      <c r="DZ471" s="29"/>
      <c r="EA471" s="29"/>
      <c r="EB471" s="29"/>
      <c r="EC471" s="29"/>
      <c r="ED471" s="29"/>
      <c r="EE471" s="140"/>
      <c r="EF471" s="140"/>
      <c r="EG471" s="141"/>
      <c r="EH471" s="137"/>
      <c r="EI471" s="29"/>
      <c r="EJ471" s="29"/>
      <c r="EK471" s="29"/>
      <c r="EL471" s="29"/>
      <c r="EM471" s="29"/>
      <c r="EN471" s="29"/>
      <c r="EO471" s="29"/>
      <c r="EP471" s="29"/>
      <c r="EQ471" s="29"/>
      <c r="ER471" s="29"/>
      <c r="ES471" s="29"/>
      <c r="ET471" s="29"/>
      <c r="EU471" s="29"/>
      <c r="EV471" s="140"/>
      <c r="EW471" s="140"/>
      <c r="EX471" s="144"/>
      <c r="EY471" s="137"/>
      <c r="EZ471" s="29"/>
      <c r="FA471" s="29"/>
      <c r="FB471" s="29"/>
      <c r="FC471" s="29"/>
      <c r="FD471" s="29"/>
      <c r="FE471" s="29"/>
      <c r="FF471" s="29"/>
      <c r="FG471" s="29"/>
      <c r="FH471" s="29"/>
      <c r="FI471" s="29"/>
      <c r="FJ471" s="29"/>
      <c r="FK471" s="29"/>
      <c r="FL471" s="29"/>
      <c r="FM471" s="140"/>
      <c r="FN471" s="140"/>
      <c r="FO471" s="141"/>
    </row>
    <row r="472" spans="1:171" x14ac:dyDescent="0.3">
      <c r="A472" s="137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140"/>
      <c r="P472" s="140"/>
      <c r="Q472" s="140"/>
      <c r="R472" s="141"/>
      <c r="S472" s="137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140"/>
      <c r="AH472" s="140"/>
      <c r="AI472" s="141"/>
      <c r="AJ472" s="137"/>
      <c r="AK472" s="29"/>
      <c r="AL472" s="29"/>
      <c r="AM472" s="29"/>
      <c r="AN472" s="29"/>
      <c r="AO472" s="29"/>
      <c r="AP472" s="29"/>
      <c r="AQ472" s="29"/>
      <c r="AR472" s="29"/>
      <c r="AS472" s="29"/>
      <c r="AT472" s="29"/>
      <c r="AU472" s="29"/>
      <c r="AV472" s="29"/>
      <c r="AW472" s="29"/>
      <c r="AX472" s="140"/>
      <c r="AY472" s="140"/>
      <c r="AZ472" s="141"/>
      <c r="BA472" s="137"/>
      <c r="BB472" s="29"/>
      <c r="BC472" s="29"/>
      <c r="BD472" s="29"/>
      <c r="BE472" s="29"/>
      <c r="BF472" s="29"/>
      <c r="BG472" s="29"/>
      <c r="BH472" s="29"/>
      <c r="BI472" s="29"/>
      <c r="BJ472" s="29"/>
      <c r="BK472" s="29"/>
      <c r="BL472" s="29"/>
      <c r="BM472" s="29"/>
      <c r="BN472" s="29"/>
      <c r="BO472" s="140"/>
      <c r="BP472" s="140"/>
      <c r="BQ472" s="141"/>
      <c r="BR472" s="137"/>
      <c r="BS472" s="29"/>
      <c r="BT472" s="29"/>
      <c r="BU472" s="29"/>
      <c r="BV472" s="29"/>
      <c r="BW472" s="29"/>
      <c r="BX472" s="29"/>
      <c r="BY472" s="29"/>
      <c r="BZ472" s="29"/>
      <c r="CA472" s="29"/>
      <c r="CB472" s="29"/>
      <c r="CC472" s="29"/>
      <c r="CD472" s="29"/>
      <c r="CE472" s="29"/>
      <c r="CF472" s="140"/>
      <c r="CG472" s="140"/>
      <c r="CH472" s="141"/>
      <c r="CI472" s="137"/>
      <c r="CJ472" s="29"/>
      <c r="CK472" s="29"/>
      <c r="CL472" s="29"/>
      <c r="CM472" s="29"/>
      <c r="CN472" s="29"/>
      <c r="CO472" s="29"/>
      <c r="CP472" s="29"/>
      <c r="CQ472" s="29"/>
      <c r="CR472" s="29"/>
      <c r="CS472" s="29"/>
      <c r="CT472" s="29"/>
      <c r="CU472" s="29"/>
      <c r="CV472" s="29"/>
      <c r="CW472" s="140"/>
      <c r="CX472" s="140"/>
      <c r="CY472" s="141"/>
      <c r="CZ472" s="137"/>
      <c r="DA472" s="29"/>
      <c r="DB472" s="29"/>
      <c r="DC472" s="29"/>
      <c r="DD472" s="29"/>
      <c r="DE472" s="29"/>
      <c r="DF472" s="29"/>
      <c r="DG472" s="29"/>
      <c r="DH472" s="29"/>
      <c r="DI472" s="29"/>
      <c r="DJ472" s="29"/>
      <c r="DK472" s="29"/>
      <c r="DL472" s="29"/>
      <c r="DM472" s="29"/>
      <c r="DN472" s="140"/>
      <c r="DO472" s="140"/>
      <c r="DP472" s="141"/>
      <c r="DQ472" s="137"/>
      <c r="DR472" s="29"/>
      <c r="DS472" s="29"/>
      <c r="DT472" s="29"/>
      <c r="DU472" s="29"/>
      <c r="DV472" s="29"/>
      <c r="DW472" s="29"/>
      <c r="DX472" s="29"/>
      <c r="DY472" s="29"/>
      <c r="DZ472" s="29"/>
      <c r="EA472" s="29"/>
      <c r="EB472" s="29"/>
      <c r="EC472" s="29"/>
      <c r="ED472" s="29"/>
      <c r="EE472" s="140"/>
      <c r="EF472" s="140"/>
      <c r="EG472" s="141"/>
      <c r="EH472" s="137"/>
      <c r="EI472" s="29"/>
      <c r="EJ472" s="29"/>
      <c r="EK472" s="29"/>
      <c r="EL472" s="29"/>
      <c r="EM472" s="29"/>
      <c r="EN472" s="29"/>
      <c r="EO472" s="29"/>
      <c r="EP472" s="29"/>
      <c r="EQ472" s="29"/>
      <c r="ER472" s="29"/>
      <c r="ES472" s="29"/>
      <c r="ET472" s="29"/>
      <c r="EU472" s="29"/>
      <c r="EV472" s="140"/>
      <c r="EW472" s="140"/>
      <c r="EX472" s="144"/>
      <c r="EY472" s="137"/>
      <c r="EZ472" s="29"/>
      <c r="FA472" s="29"/>
      <c r="FB472" s="29"/>
      <c r="FC472" s="29"/>
      <c r="FD472" s="29"/>
      <c r="FE472" s="29"/>
      <c r="FF472" s="29"/>
      <c r="FG472" s="29"/>
      <c r="FH472" s="29"/>
      <c r="FI472" s="29"/>
      <c r="FJ472" s="29"/>
      <c r="FK472" s="29"/>
      <c r="FL472" s="29"/>
      <c r="FM472" s="140"/>
      <c r="FN472" s="140"/>
      <c r="FO472" s="141"/>
    </row>
    <row r="473" spans="1:171" x14ac:dyDescent="0.3">
      <c r="A473" s="137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140"/>
      <c r="P473" s="140"/>
      <c r="Q473" s="140"/>
      <c r="R473" s="141"/>
      <c r="S473" s="137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140"/>
      <c r="AH473" s="140"/>
      <c r="AI473" s="141"/>
      <c r="AJ473" s="137"/>
      <c r="AK473" s="29"/>
      <c r="AL473" s="29"/>
      <c r="AM473" s="29"/>
      <c r="AN473" s="29"/>
      <c r="AO473" s="29"/>
      <c r="AP473" s="29"/>
      <c r="AQ473" s="29"/>
      <c r="AR473" s="29"/>
      <c r="AS473" s="29"/>
      <c r="AT473" s="29"/>
      <c r="AU473" s="29"/>
      <c r="AV473" s="29"/>
      <c r="AW473" s="29"/>
      <c r="AX473" s="140"/>
      <c r="AY473" s="140"/>
      <c r="AZ473" s="141"/>
      <c r="BA473" s="137"/>
      <c r="BB473" s="29"/>
      <c r="BC473" s="29"/>
      <c r="BD473" s="29"/>
      <c r="BE473" s="29"/>
      <c r="BF473" s="29"/>
      <c r="BG473" s="29"/>
      <c r="BH473" s="29"/>
      <c r="BI473" s="29"/>
      <c r="BJ473" s="29"/>
      <c r="BK473" s="29"/>
      <c r="BL473" s="29"/>
      <c r="BM473" s="29"/>
      <c r="BN473" s="29"/>
      <c r="BO473" s="140"/>
      <c r="BP473" s="140"/>
      <c r="BQ473" s="141"/>
      <c r="BR473" s="137"/>
      <c r="BS473" s="29"/>
      <c r="BT473" s="29"/>
      <c r="BU473" s="29"/>
      <c r="BV473" s="29"/>
      <c r="BW473" s="29"/>
      <c r="BX473" s="29"/>
      <c r="BY473" s="29"/>
      <c r="BZ473" s="29"/>
      <c r="CA473" s="29"/>
      <c r="CB473" s="29"/>
      <c r="CC473" s="29"/>
      <c r="CD473" s="29"/>
      <c r="CE473" s="29"/>
      <c r="CF473" s="140"/>
      <c r="CG473" s="140"/>
      <c r="CH473" s="141"/>
      <c r="CI473" s="137"/>
      <c r="CJ473" s="29"/>
      <c r="CK473" s="29"/>
      <c r="CL473" s="29"/>
      <c r="CM473" s="29"/>
      <c r="CN473" s="29"/>
      <c r="CO473" s="29"/>
      <c r="CP473" s="29"/>
      <c r="CQ473" s="29"/>
      <c r="CR473" s="29"/>
      <c r="CS473" s="29"/>
      <c r="CT473" s="29"/>
      <c r="CU473" s="29"/>
      <c r="CV473" s="29"/>
      <c r="CW473" s="140"/>
      <c r="CX473" s="140"/>
      <c r="CY473" s="141"/>
      <c r="CZ473" s="137"/>
      <c r="DA473" s="29"/>
      <c r="DB473" s="29"/>
      <c r="DC473" s="29"/>
      <c r="DD473" s="29"/>
      <c r="DE473" s="29"/>
      <c r="DF473" s="29"/>
      <c r="DG473" s="29"/>
      <c r="DH473" s="29"/>
      <c r="DI473" s="29"/>
      <c r="DJ473" s="29"/>
      <c r="DK473" s="29"/>
      <c r="DL473" s="29"/>
      <c r="DM473" s="29"/>
      <c r="DN473" s="140"/>
      <c r="DO473" s="140"/>
      <c r="DP473" s="141"/>
      <c r="DQ473" s="137"/>
      <c r="DR473" s="29"/>
      <c r="DS473" s="29"/>
      <c r="DT473" s="29"/>
      <c r="DU473" s="29"/>
      <c r="DV473" s="29"/>
      <c r="DW473" s="29"/>
      <c r="DX473" s="29"/>
      <c r="DY473" s="29"/>
      <c r="DZ473" s="29"/>
      <c r="EA473" s="29"/>
      <c r="EB473" s="29"/>
      <c r="EC473" s="29"/>
      <c r="ED473" s="29"/>
      <c r="EE473" s="140"/>
      <c r="EF473" s="140"/>
      <c r="EG473" s="141"/>
      <c r="EH473" s="137"/>
      <c r="EI473" s="29"/>
      <c r="EJ473" s="29"/>
      <c r="EK473" s="29"/>
      <c r="EL473" s="29"/>
      <c r="EM473" s="29"/>
      <c r="EN473" s="29"/>
      <c r="EO473" s="29"/>
      <c r="EP473" s="29"/>
      <c r="EQ473" s="29"/>
      <c r="ER473" s="29"/>
      <c r="ES473" s="29"/>
      <c r="ET473" s="29"/>
      <c r="EU473" s="29"/>
      <c r="EV473" s="140"/>
      <c r="EW473" s="140"/>
      <c r="EX473" s="144"/>
      <c r="EY473" s="137"/>
      <c r="EZ473" s="29"/>
      <c r="FA473" s="29"/>
      <c r="FB473" s="29"/>
      <c r="FC473" s="29"/>
      <c r="FD473" s="29"/>
      <c r="FE473" s="29"/>
      <c r="FF473" s="29"/>
      <c r="FG473" s="29"/>
      <c r="FH473" s="29"/>
      <c r="FI473" s="29"/>
      <c r="FJ473" s="29"/>
      <c r="FK473" s="29"/>
      <c r="FL473" s="29"/>
      <c r="FM473" s="140"/>
      <c r="FN473" s="140"/>
      <c r="FO473" s="141"/>
    </row>
    <row r="474" spans="1:171" x14ac:dyDescent="0.3">
      <c r="A474" s="137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140"/>
      <c r="P474" s="140"/>
      <c r="Q474" s="140"/>
      <c r="R474" s="141"/>
      <c r="S474" s="137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140"/>
      <c r="AH474" s="140"/>
      <c r="AI474" s="141"/>
      <c r="AJ474" s="137"/>
      <c r="AK474" s="29"/>
      <c r="AL474" s="29"/>
      <c r="AM474" s="29"/>
      <c r="AN474" s="29"/>
      <c r="AO474" s="29"/>
      <c r="AP474" s="29"/>
      <c r="AQ474" s="29"/>
      <c r="AR474" s="29"/>
      <c r="AS474" s="29"/>
      <c r="AT474" s="29"/>
      <c r="AU474" s="29"/>
      <c r="AV474" s="29"/>
      <c r="AW474" s="29"/>
      <c r="AX474" s="140"/>
      <c r="AY474" s="140"/>
      <c r="AZ474" s="141"/>
      <c r="BA474" s="137"/>
      <c r="BB474" s="29"/>
      <c r="BC474" s="29"/>
      <c r="BD474" s="29"/>
      <c r="BE474" s="29"/>
      <c r="BF474" s="29"/>
      <c r="BG474" s="29"/>
      <c r="BH474" s="29"/>
      <c r="BI474" s="29"/>
      <c r="BJ474" s="29"/>
      <c r="BK474" s="29"/>
      <c r="BL474" s="29"/>
      <c r="BM474" s="29"/>
      <c r="BN474" s="29"/>
      <c r="BO474" s="140"/>
      <c r="BP474" s="140"/>
      <c r="BQ474" s="141"/>
      <c r="BR474" s="137"/>
      <c r="BS474" s="29"/>
      <c r="BT474" s="29"/>
      <c r="BU474" s="29"/>
      <c r="BV474" s="29"/>
      <c r="BW474" s="29"/>
      <c r="BX474" s="29"/>
      <c r="BY474" s="29"/>
      <c r="BZ474" s="29"/>
      <c r="CA474" s="29"/>
      <c r="CB474" s="29"/>
      <c r="CC474" s="29"/>
      <c r="CD474" s="29"/>
      <c r="CE474" s="29"/>
      <c r="CF474" s="140"/>
      <c r="CG474" s="140"/>
      <c r="CH474" s="141"/>
      <c r="CI474" s="137"/>
      <c r="CJ474" s="29"/>
      <c r="CK474" s="29"/>
      <c r="CL474" s="29"/>
      <c r="CM474" s="29"/>
      <c r="CN474" s="29"/>
      <c r="CO474" s="29"/>
      <c r="CP474" s="29"/>
      <c r="CQ474" s="29"/>
      <c r="CR474" s="29"/>
      <c r="CS474" s="29"/>
      <c r="CT474" s="29"/>
      <c r="CU474" s="29"/>
      <c r="CV474" s="29"/>
      <c r="CW474" s="140"/>
      <c r="CX474" s="140"/>
      <c r="CY474" s="141"/>
      <c r="CZ474" s="137"/>
      <c r="DA474" s="29"/>
      <c r="DB474" s="29"/>
      <c r="DC474" s="29"/>
      <c r="DD474" s="29"/>
      <c r="DE474" s="29"/>
      <c r="DF474" s="29"/>
      <c r="DG474" s="29"/>
      <c r="DH474" s="29"/>
      <c r="DI474" s="29"/>
      <c r="DJ474" s="29"/>
      <c r="DK474" s="29"/>
      <c r="DL474" s="29"/>
      <c r="DM474" s="29"/>
      <c r="DN474" s="140"/>
      <c r="DO474" s="140"/>
      <c r="DP474" s="141"/>
      <c r="DQ474" s="137"/>
      <c r="DR474" s="29"/>
      <c r="DS474" s="29"/>
      <c r="DT474" s="29"/>
      <c r="DU474" s="29"/>
      <c r="DV474" s="29"/>
      <c r="DW474" s="29"/>
      <c r="DX474" s="29"/>
      <c r="DY474" s="29"/>
      <c r="DZ474" s="29"/>
      <c r="EA474" s="29"/>
      <c r="EB474" s="29"/>
      <c r="EC474" s="29"/>
      <c r="ED474" s="29"/>
      <c r="EE474" s="140"/>
      <c r="EF474" s="140"/>
      <c r="EG474" s="141"/>
      <c r="EH474" s="137"/>
      <c r="EI474" s="29"/>
      <c r="EJ474" s="29"/>
      <c r="EK474" s="29"/>
      <c r="EL474" s="29"/>
      <c r="EM474" s="29"/>
      <c r="EN474" s="29"/>
      <c r="EO474" s="29"/>
      <c r="EP474" s="29"/>
      <c r="EQ474" s="29"/>
      <c r="ER474" s="29"/>
      <c r="ES474" s="29"/>
      <c r="ET474" s="29"/>
      <c r="EU474" s="29"/>
      <c r="EV474" s="140"/>
      <c r="EW474" s="140"/>
      <c r="EX474" s="144"/>
      <c r="EY474" s="137"/>
      <c r="EZ474" s="29"/>
      <c r="FA474" s="29"/>
      <c r="FB474" s="29"/>
      <c r="FC474" s="29"/>
      <c r="FD474" s="29"/>
      <c r="FE474" s="29"/>
      <c r="FF474" s="29"/>
      <c r="FG474" s="29"/>
      <c r="FH474" s="29"/>
      <c r="FI474" s="29"/>
      <c r="FJ474" s="29"/>
      <c r="FK474" s="29"/>
      <c r="FL474" s="29"/>
      <c r="FM474" s="140"/>
      <c r="FN474" s="140"/>
      <c r="FO474" s="141"/>
    </row>
    <row r="475" spans="1:171" x14ac:dyDescent="0.3">
      <c r="A475" s="137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140"/>
      <c r="P475" s="140"/>
      <c r="Q475" s="140"/>
      <c r="R475" s="141"/>
      <c r="S475" s="137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  <c r="AF475" s="29"/>
      <c r="AG475" s="140"/>
      <c r="AH475" s="140"/>
      <c r="AI475" s="141"/>
      <c r="AJ475" s="137"/>
      <c r="AK475" s="29"/>
      <c r="AL475" s="29"/>
      <c r="AM475" s="29"/>
      <c r="AN475" s="29"/>
      <c r="AO475" s="29"/>
      <c r="AP475" s="29"/>
      <c r="AQ475" s="29"/>
      <c r="AR475" s="29"/>
      <c r="AS475" s="29"/>
      <c r="AT475" s="29"/>
      <c r="AU475" s="29"/>
      <c r="AV475" s="29"/>
      <c r="AW475" s="29"/>
      <c r="AX475" s="140"/>
      <c r="AY475" s="140"/>
      <c r="AZ475" s="141"/>
      <c r="BA475" s="137"/>
      <c r="BB475" s="29"/>
      <c r="BC475" s="29"/>
      <c r="BD475" s="29"/>
      <c r="BE475" s="29"/>
      <c r="BF475" s="29"/>
      <c r="BG475" s="29"/>
      <c r="BH475" s="29"/>
      <c r="BI475" s="29"/>
      <c r="BJ475" s="29"/>
      <c r="BK475" s="29"/>
      <c r="BL475" s="29"/>
      <c r="BM475" s="29"/>
      <c r="BN475" s="29"/>
      <c r="BO475" s="140"/>
      <c r="BP475" s="140"/>
      <c r="BQ475" s="141"/>
      <c r="BR475" s="137"/>
      <c r="BS475" s="29"/>
      <c r="BT475" s="29"/>
      <c r="BU475" s="29"/>
      <c r="BV475" s="29"/>
      <c r="BW475" s="29"/>
      <c r="BX475" s="29"/>
      <c r="BY475" s="29"/>
      <c r="BZ475" s="29"/>
      <c r="CA475" s="29"/>
      <c r="CB475" s="29"/>
      <c r="CC475" s="29"/>
      <c r="CD475" s="29"/>
      <c r="CE475" s="29"/>
      <c r="CF475" s="140"/>
      <c r="CG475" s="140"/>
      <c r="CH475" s="141"/>
      <c r="CI475" s="137"/>
      <c r="CJ475" s="29"/>
      <c r="CK475" s="29"/>
      <c r="CL475" s="29"/>
      <c r="CM475" s="29"/>
      <c r="CN475" s="29"/>
      <c r="CO475" s="29"/>
      <c r="CP475" s="29"/>
      <c r="CQ475" s="29"/>
      <c r="CR475" s="29"/>
      <c r="CS475" s="29"/>
      <c r="CT475" s="29"/>
      <c r="CU475" s="29"/>
      <c r="CV475" s="29"/>
      <c r="CW475" s="140"/>
      <c r="CX475" s="140"/>
      <c r="CY475" s="141"/>
      <c r="CZ475" s="137"/>
      <c r="DA475" s="29"/>
      <c r="DB475" s="29"/>
      <c r="DC475" s="29"/>
      <c r="DD475" s="29"/>
      <c r="DE475" s="29"/>
      <c r="DF475" s="29"/>
      <c r="DG475" s="29"/>
      <c r="DH475" s="29"/>
      <c r="DI475" s="29"/>
      <c r="DJ475" s="29"/>
      <c r="DK475" s="29"/>
      <c r="DL475" s="29"/>
      <c r="DM475" s="29"/>
      <c r="DN475" s="140"/>
      <c r="DO475" s="140"/>
      <c r="DP475" s="141"/>
      <c r="DQ475" s="137"/>
      <c r="DR475" s="29"/>
      <c r="DS475" s="29"/>
      <c r="DT475" s="29"/>
      <c r="DU475" s="29"/>
      <c r="DV475" s="29"/>
      <c r="DW475" s="29"/>
      <c r="DX475" s="29"/>
      <c r="DY475" s="29"/>
      <c r="DZ475" s="29"/>
      <c r="EA475" s="29"/>
      <c r="EB475" s="29"/>
      <c r="EC475" s="29"/>
      <c r="ED475" s="29"/>
      <c r="EE475" s="140"/>
      <c r="EF475" s="140"/>
      <c r="EG475" s="141"/>
      <c r="EH475" s="137"/>
      <c r="EI475" s="29"/>
      <c r="EJ475" s="29"/>
      <c r="EK475" s="29"/>
      <c r="EL475" s="29"/>
      <c r="EM475" s="29"/>
      <c r="EN475" s="29"/>
      <c r="EO475" s="29"/>
      <c r="EP475" s="29"/>
      <c r="EQ475" s="29"/>
      <c r="ER475" s="29"/>
      <c r="ES475" s="29"/>
      <c r="ET475" s="29"/>
      <c r="EU475" s="29"/>
      <c r="EV475" s="140"/>
      <c r="EW475" s="140"/>
      <c r="EX475" s="144"/>
      <c r="EY475" s="137"/>
      <c r="EZ475" s="29"/>
      <c r="FA475" s="29"/>
      <c r="FB475" s="29"/>
      <c r="FC475" s="29"/>
      <c r="FD475" s="29"/>
      <c r="FE475" s="29"/>
      <c r="FF475" s="29"/>
      <c r="FG475" s="29"/>
      <c r="FH475" s="29"/>
      <c r="FI475" s="29"/>
      <c r="FJ475" s="29"/>
      <c r="FK475" s="29"/>
      <c r="FL475" s="29"/>
      <c r="FM475" s="140"/>
      <c r="FN475" s="140"/>
      <c r="FO475" s="141"/>
    </row>
    <row r="476" spans="1:171" x14ac:dyDescent="0.3">
      <c r="A476" s="137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140"/>
      <c r="P476" s="140"/>
      <c r="Q476" s="140"/>
      <c r="R476" s="141"/>
      <c r="S476" s="137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140"/>
      <c r="AH476" s="140"/>
      <c r="AI476" s="141"/>
      <c r="AJ476" s="137"/>
      <c r="AK476" s="29"/>
      <c r="AL476" s="29"/>
      <c r="AM476" s="29"/>
      <c r="AN476" s="29"/>
      <c r="AO476" s="29"/>
      <c r="AP476" s="29"/>
      <c r="AQ476" s="29"/>
      <c r="AR476" s="29"/>
      <c r="AS476" s="29"/>
      <c r="AT476" s="29"/>
      <c r="AU476" s="29"/>
      <c r="AV476" s="29"/>
      <c r="AW476" s="29"/>
      <c r="AX476" s="140"/>
      <c r="AY476" s="140"/>
      <c r="AZ476" s="141"/>
      <c r="BA476" s="137"/>
      <c r="BB476" s="29"/>
      <c r="BC476" s="29"/>
      <c r="BD476" s="29"/>
      <c r="BE476" s="29"/>
      <c r="BF476" s="29"/>
      <c r="BG476" s="29"/>
      <c r="BH476" s="29"/>
      <c r="BI476" s="29"/>
      <c r="BJ476" s="29"/>
      <c r="BK476" s="29"/>
      <c r="BL476" s="29"/>
      <c r="BM476" s="29"/>
      <c r="BN476" s="29"/>
      <c r="BO476" s="140"/>
      <c r="BP476" s="140"/>
      <c r="BQ476" s="141"/>
      <c r="BR476" s="137"/>
      <c r="BS476" s="29"/>
      <c r="BT476" s="29"/>
      <c r="BU476" s="29"/>
      <c r="BV476" s="29"/>
      <c r="BW476" s="29"/>
      <c r="BX476" s="29"/>
      <c r="BY476" s="29"/>
      <c r="BZ476" s="29"/>
      <c r="CA476" s="29"/>
      <c r="CB476" s="29"/>
      <c r="CC476" s="29"/>
      <c r="CD476" s="29"/>
      <c r="CE476" s="29"/>
      <c r="CF476" s="140"/>
      <c r="CG476" s="140"/>
      <c r="CH476" s="141"/>
      <c r="CI476" s="137"/>
      <c r="CJ476" s="29"/>
      <c r="CK476" s="29"/>
      <c r="CL476" s="29"/>
      <c r="CM476" s="29"/>
      <c r="CN476" s="29"/>
      <c r="CO476" s="29"/>
      <c r="CP476" s="29"/>
      <c r="CQ476" s="29"/>
      <c r="CR476" s="29"/>
      <c r="CS476" s="29"/>
      <c r="CT476" s="29"/>
      <c r="CU476" s="29"/>
      <c r="CV476" s="29"/>
      <c r="CW476" s="140"/>
      <c r="CX476" s="140"/>
      <c r="CY476" s="141"/>
      <c r="CZ476" s="137"/>
      <c r="DA476" s="29"/>
      <c r="DB476" s="29"/>
      <c r="DC476" s="29"/>
      <c r="DD476" s="29"/>
      <c r="DE476" s="29"/>
      <c r="DF476" s="29"/>
      <c r="DG476" s="29"/>
      <c r="DH476" s="29"/>
      <c r="DI476" s="29"/>
      <c r="DJ476" s="29"/>
      <c r="DK476" s="29"/>
      <c r="DL476" s="29"/>
      <c r="DM476" s="29"/>
      <c r="DN476" s="140"/>
      <c r="DO476" s="140"/>
      <c r="DP476" s="141"/>
      <c r="DQ476" s="137"/>
      <c r="DR476" s="29"/>
      <c r="DS476" s="29"/>
      <c r="DT476" s="29"/>
      <c r="DU476" s="29"/>
      <c r="DV476" s="29"/>
      <c r="DW476" s="29"/>
      <c r="DX476" s="29"/>
      <c r="DY476" s="29"/>
      <c r="DZ476" s="29"/>
      <c r="EA476" s="29"/>
      <c r="EB476" s="29"/>
      <c r="EC476" s="29"/>
      <c r="ED476" s="29"/>
      <c r="EE476" s="140"/>
      <c r="EF476" s="140"/>
      <c r="EG476" s="141"/>
      <c r="EH476" s="137"/>
      <c r="EI476" s="29"/>
      <c r="EJ476" s="29"/>
      <c r="EK476" s="29"/>
      <c r="EL476" s="29"/>
      <c r="EM476" s="29"/>
      <c r="EN476" s="29"/>
      <c r="EO476" s="29"/>
      <c r="EP476" s="29"/>
      <c r="EQ476" s="29"/>
      <c r="ER476" s="29"/>
      <c r="ES476" s="29"/>
      <c r="ET476" s="29"/>
      <c r="EU476" s="29"/>
      <c r="EV476" s="140"/>
      <c r="EW476" s="140"/>
      <c r="EX476" s="144"/>
      <c r="EY476" s="137"/>
      <c r="EZ476" s="29"/>
      <c r="FA476" s="29"/>
      <c r="FB476" s="29"/>
      <c r="FC476" s="29"/>
      <c r="FD476" s="29"/>
      <c r="FE476" s="29"/>
      <c r="FF476" s="29"/>
      <c r="FG476" s="29"/>
      <c r="FH476" s="29"/>
      <c r="FI476" s="29"/>
      <c r="FJ476" s="29"/>
      <c r="FK476" s="29"/>
      <c r="FL476" s="29"/>
      <c r="FM476" s="140"/>
      <c r="FN476" s="140"/>
      <c r="FO476" s="141"/>
    </row>
    <row r="477" spans="1:171" x14ac:dyDescent="0.3">
      <c r="A477" s="137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140"/>
      <c r="P477" s="140"/>
      <c r="Q477" s="140"/>
      <c r="R477" s="141"/>
      <c r="S477" s="137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140"/>
      <c r="AH477" s="140"/>
      <c r="AI477" s="141"/>
      <c r="AJ477" s="137"/>
      <c r="AK477" s="29"/>
      <c r="AL477" s="29"/>
      <c r="AM477" s="29"/>
      <c r="AN477" s="29"/>
      <c r="AO477" s="29"/>
      <c r="AP477" s="29"/>
      <c r="AQ477" s="29"/>
      <c r="AR477" s="29"/>
      <c r="AS477" s="29"/>
      <c r="AT477" s="29"/>
      <c r="AU477" s="29"/>
      <c r="AV477" s="29"/>
      <c r="AW477" s="29"/>
      <c r="AX477" s="140"/>
      <c r="AY477" s="140"/>
      <c r="AZ477" s="141"/>
      <c r="BA477" s="137"/>
      <c r="BB477" s="29"/>
      <c r="BC477" s="29"/>
      <c r="BD477" s="29"/>
      <c r="BE477" s="29"/>
      <c r="BF477" s="29"/>
      <c r="BG477" s="29"/>
      <c r="BH477" s="29"/>
      <c r="BI477" s="29"/>
      <c r="BJ477" s="29"/>
      <c r="BK477" s="29"/>
      <c r="BL477" s="29"/>
      <c r="BM477" s="29"/>
      <c r="BN477" s="29"/>
      <c r="BO477" s="140"/>
      <c r="BP477" s="140"/>
      <c r="BQ477" s="141"/>
      <c r="BR477" s="137"/>
      <c r="BS477" s="29"/>
      <c r="BT477" s="29"/>
      <c r="BU477" s="29"/>
      <c r="BV477" s="29"/>
      <c r="BW477" s="29"/>
      <c r="BX477" s="29"/>
      <c r="BY477" s="29"/>
      <c r="BZ477" s="29"/>
      <c r="CA477" s="29"/>
      <c r="CB477" s="29"/>
      <c r="CC477" s="29"/>
      <c r="CD477" s="29"/>
      <c r="CE477" s="29"/>
      <c r="CF477" s="140"/>
      <c r="CG477" s="140"/>
      <c r="CH477" s="141"/>
      <c r="CI477" s="137"/>
      <c r="CJ477" s="29"/>
      <c r="CK477" s="29"/>
      <c r="CL477" s="29"/>
      <c r="CM477" s="29"/>
      <c r="CN477" s="29"/>
      <c r="CO477" s="29"/>
      <c r="CP477" s="29"/>
      <c r="CQ477" s="29"/>
      <c r="CR477" s="29"/>
      <c r="CS477" s="29"/>
      <c r="CT477" s="29"/>
      <c r="CU477" s="29"/>
      <c r="CV477" s="29"/>
      <c r="CW477" s="140"/>
      <c r="CX477" s="140"/>
      <c r="CY477" s="141"/>
      <c r="CZ477" s="137"/>
      <c r="DA477" s="29"/>
      <c r="DB477" s="29"/>
      <c r="DC477" s="29"/>
      <c r="DD477" s="29"/>
      <c r="DE477" s="29"/>
      <c r="DF477" s="29"/>
      <c r="DG477" s="29"/>
      <c r="DH477" s="29"/>
      <c r="DI477" s="29"/>
      <c r="DJ477" s="29"/>
      <c r="DK477" s="29"/>
      <c r="DL477" s="29"/>
      <c r="DM477" s="29"/>
      <c r="DN477" s="140"/>
      <c r="DO477" s="140"/>
      <c r="DP477" s="141"/>
      <c r="DQ477" s="137"/>
      <c r="DR477" s="29"/>
      <c r="DS477" s="29"/>
      <c r="DT477" s="29"/>
      <c r="DU477" s="29"/>
      <c r="DV477" s="29"/>
      <c r="DW477" s="29"/>
      <c r="DX477" s="29"/>
      <c r="DY477" s="29"/>
      <c r="DZ477" s="29"/>
      <c r="EA477" s="29"/>
      <c r="EB477" s="29"/>
      <c r="EC477" s="29"/>
      <c r="ED477" s="29"/>
      <c r="EE477" s="140"/>
      <c r="EF477" s="140"/>
      <c r="EG477" s="141"/>
      <c r="EH477" s="137"/>
      <c r="EI477" s="29"/>
      <c r="EJ477" s="29"/>
      <c r="EK477" s="29"/>
      <c r="EL477" s="29"/>
      <c r="EM477" s="29"/>
      <c r="EN477" s="29"/>
      <c r="EO477" s="29"/>
      <c r="EP477" s="29"/>
      <c r="EQ477" s="29"/>
      <c r="ER477" s="29"/>
      <c r="ES477" s="29"/>
      <c r="ET477" s="29"/>
      <c r="EU477" s="29"/>
      <c r="EV477" s="140"/>
      <c r="EW477" s="140"/>
      <c r="EX477" s="144"/>
      <c r="EY477" s="137"/>
      <c r="EZ477" s="29"/>
      <c r="FA477" s="29"/>
      <c r="FB477" s="29"/>
      <c r="FC477" s="29"/>
      <c r="FD477" s="29"/>
      <c r="FE477" s="29"/>
      <c r="FF477" s="29"/>
      <c r="FG477" s="29"/>
      <c r="FH477" s="29"/>
      <c r="FI477" s="29"/>
      <c r="FJ477" s="29"/>
      <c r="FK477" s="29"/>
      <c r="FL477" s="29"/>
      <c r="FM477" s="140"/>
      <c r="FN477" s="140"/>
      <c r="FO477" s="141"/>
    </row>
    <row r="478" spans="1:171" x14ac:dyDescent="0.3">
      <c r="A478" s="137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140"/>
      <c r="P478" s="140"/>
      <c r="Q478" s="140"/>
      <c r="R478" s="141"/>
      <c r="S478" s="137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140"/>
      <c r="AH478" s="140"/>
      <c r="AI478" s="141"/>
      <c r="AJ478" s="137"/>
      <c r="AK478" s="29"/>
      <c r="AL478" s="29"/>
      <c r="AM478" s="29"/>
      <c r="AN478" s="29"/>
      <c r="AO478" s="29"/>
      <c r="AP478" s="29"/>
      <c r="AQ478" s="29"/>
      <c r="AR478" s="29"/>
      <c r="AS478" s="29"/>
      <c r="AT478" s="29"/>
      <c r="AU478" s="29"/>
      <c r="AV478" s="29"/>
      <c r="AW478" s="29"/>
      <c r="AX478" s="140"/>
      <c r="AY478" s="140"/>
      <c r="AZ478" s="141"/>
      <c r="BA478" s="137"/>
      <c r="BB478" s="29"/>
      <c r="BC478" s="29"/>
      <c r="BD478" s="29"/>
      <c r="BE478" s="29"/>
      <c r="BF478" s="29"/>
      <c r="BG478" s="29"/>
      <c r="BH478" s="29"/>
      <c r="BI478" s="29"/>
      <c r="BJ478" s="29"/>
      <c r="BK478" s="29"/>
      <c r="BL478" s="29"/>
      <c r="BM478" s="29"/>
      <c r="BN478" s="29"/>
      <c r="BO478" s="140"/>
      <c r="BP478" s="140"/>
      <c r="BQ478" s="141"/>
      <c r="BR478" s="137"/>
      <c r="BS478" s="29"/>
      <c r="BT478" s="29"/>
      <c r="BU478" s="29"/>
      <c r="BV478" s="29"/>
      <c r="BW478" s="29"/>
      <c r="BX478" s="29"/>
      <c r="BY478" s="29"/>
      <c r="BZ478" s="29"/>
      <c r="CA478" s="29"/>
      <c r="CB478" s="29"/>
      <c r="CC478" s="29"/>
      <c r="CD478" s="29"/>
      <c r="CE478" s="29"/>
      <c r="CF478" s="140"/>
      <c r="CG478" s="140"/>
      <c r="CH478" s="141"/>
      <c r="CI478" s="137"/>
      <c r="CJ478" s="29"/>
      <c r="CK478" s="29"/>
      <c r="CL478" s="29"/>
      <c r="CM478" s="29"/>
      <c r="CN478" s="29"/>
      <c r="CO478" s="29"/>
      <c r="CP478" s="29"/>
      <c r="CQ478" s="29"/>
      <c r="CR478" s="29"/>
      <c r="CS478" s="29"/>
      <c r="CT478" s="29"/>
      <c r="CU478" s="29"/>
      <c r="CV478" s="29"/>
      <c r="CW478" s="140"/>
      <c r="CX478" s="140"/>
      <c r="CY478" s="141"/>
      <c r="CZ478" s="137"/>
      <c r="DA478" s="29"/>
      <c r="DB478" s="29"/>
      <c r="DC478" s="29"/>
      <c r="DD478" s="29"/>
      <c r="DE478" s="29"/>
      <c r="DF478" s="29"/>
      <c r="DG478" s="29"/>
      <c r="DH478" s="29"/>
      <c r="DI478" s="29"/>
      <c r="DJ478" s="29"/>
      <c r="DK478" s="29"/>
      <c r="DL478" s="29"/>
      <c r="DM478" s="29"/>
      <c r="DN478" s="140"/>
      <c r="DO478" s="140"/>
      <c r="DP478" s="141"/>
      <c r="DQ478" s="137"/>
      <c r="DR478" s="29"/>
      <c r="DS478" s="29"/>
      <c r="DT478" s="29"/>
      <c r="DU478" s="29"/>
      <c r="DV478" s="29"/>
      <c r="DW478" s="29"/>
      <c r="DX478" s="29"/>
      <c r="DY478" s="29"/>
      <c r="DZ478" s="29"/>
      <c r="EA478" s="29"/>
      <c r="EB478" s="29"/>
      <c r="EC478" s="29"/>
      <c r="ED478" s="29"/>
      <c r="EE478" s="140"/>
      <c r="EF478" s="140"/>
      <c r="EG478" s="141"/>
      <c r="EH478" s="137"/>
      <c r="EI478" s="29"/>
      <c r="EJ478" s="29"/>
      <c r="EK478" s="29"/>
      <c r="EL478" s="29"/>
      <c r="EM478" s="29"/>
      <c r="EN478" s="29"/>
      <c r="EO478" s="29"/>
      <c r="EP478" s="29"/>
      <c r="EQ478" s="29"/>
      <c r="ER478" s="29"/>
      <c r="ES478" s="29"/>
      <c r="ET478" s="29"/>
      <c r="EU478" s="29"/>
      <c r="EV478" s="140"/>
      <c r="EW478" s="140"/>
      <c r="EX478" s="144"/>
      <c r="EY478" s="137"/>
      <c r="EZ478" s="29"/>
      <c r="FA478" s="29"/>
      <c r="FB478" s="29"/>
      <c r="FC478" s="29"/>
      <c r="FD478" s="29"/>
      <c r="FE478" s="29"/>
      <c r="FF478" s="29"/>
      <c r="FG478" s="29"/>
      <c r="FH478" s="29"/>
      <c r="FI478" s="29"/>
      <c r="FJ478" s="29"/>
      <c r="FK478" s="29"/>
      <c r="FL478" s="29"/>
      <c r="FM478" s="140"/>
      <c r="FN478" s="140"/>
      <c r="FO478" s="141"/>
    </row>
    <row r="479" spans="1:171" x14ac:dyDescent="0.3">
      <c r="A479" s="137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140"/>
      <c r="P479" s="140"/>
      <c r="Q479" s="140"/>
      <c r="R479" s="141"/>
      <c r="S479" s="137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140"/>
      <c r="AH479" s="140"/>
      <c r="AI479" s="141"/>
      <c r="AJ479" s="137"/>
      <c r="AK479" s="29"/>
      <c r="AL479" s="29"/>
      <c r="AM479" s="29"/>
      <c r="AN479" s="29"/>
      <c r="AO479" s="29"/>
      <c r="AP479" s="29"/>
      <c r="AQ479" s="29"/>
      <c r="AR479" s="29"/>
      <c r="AS479" s="29"/>
      <c r="AT479" s="29"/>
      <c r="AU479" s="29"/>
      <c r="AV479" s="29"/>
      <c r="AW479" s="29"/>
      <c r="AX479" s="140"/>
      <c r="AY479" s="140"/>
      <c r="AZ479" s="141"/>
      <c r="BA479" s="137"/>
      <c r="BB479" s="29"/>
      <c r="BC479" s="29"/>
      <c r="BD479" s="29"/>
      <c r="BE479" s="29"/>
      <c r="BF479" s="29"/>
      <c r="BG479" s="29"/>
      <c r="BH479" s="29"/>
      <c r="BI479" s="29"/>
      <c r="BJ479" s="29"/>
      <c r="BK479" s="29"/>
      <c r="BL479" s="29"/>
      <c r="BM479" s="29"/>
      <c r="BN479" s="29"/>
      <c r="BO479" s="140"/>
      <c r="BP479" s="140"/>
      <c r="BQ479" s="141"/>
      <c r="BR479" s="137"/>
      <c r="BS479" s="29"/>
      <c r="BT479" s="29"/>
      <c r="BU479" s="29"/>
      <c r="BV479" s="29"/>
      <c r="BW479" s="29"/>
      <c r="BX479" s="29"/>
      <c r="BY479" s="29"/>
      <c r="BZ479" s="29"/>
      <c r="CA479" s="29"/>
      <c r="CB479" s="29"/>
      <c r="CC479" s="29"/>
      <c r="CD479" s="29"/>
      <c r="CE479" s="29"/>
      <c r="CF479" s="140"/>
      <c r="CG479" s="140"/>
      <c r="CH479" s="141"/>
      <c r="CI479" s="137"/>
      <c r="CJ479" s="29"/>
      <c r="CK479" s="29"/>
      <c r="CL479" s="29"/>
      <c r="CM479" s="29"/>
      <c r="CN479" s="29"/>
      <c r="CO479" s="29"/>
      <c r="CP479" s="29"/>
      <c r="CQ479" s="29"/>
      <c r="CR479" s="29"/>
      <c r="CS479" s="29"/>
      <c r="CT479" s="29"/>
      <c r="CU479" s="29"/>
      <c r="CV479" s="29"/>
      <c r="CW479" s="140"/>
      <c r="CX479" s="140"/>
      <c r="CY479" s="141"/>
      <c r="CZ479" s="137"/>
      <c r="DA479" s="29"/>
      <c r="DB479" s="29"/>
      <c r="DC479" s="29"/>
      <c r="DD479" s="29"/>
      <c r="DE479" s="29"/>
      <c r="DF479" s="29"/>
      <c r="DG479" s="29"/>
      <c r="DH479" s="29"/>
      <c r="DI479" s="29"/>
      <c r="DJ479" s="29"/>
      <c r="DK479" s="29"/>
      <c r="DL479" s="29"/>
      <c r="DM479" s="29"/>
      <c r="DN479" s="140"/>
      <c r="DO479" s="140"/>
      <c r="DP479" s="141"/>
      <c r="DQ479" s="137"/>
      <c r="DR479" s="29"/>
      <c r="DS479" s="29"/>
      <c r="DT479" s="29"/>
      <c r="DU479" s="29"/>
      <c r="DV479" s="29"/>
      <c r="DW479" s="29"/>
      <c r="DX479" s="29"/>
      <c r="DY479" s="29"/>
      <c r="DZ479" s="29"/>
      <c r="EA479" s="29"/>
      <c r="EB479" s="29"/>
      <c r="EC479" s="29"/>
      <c r="ED479" s="29"/>
      <c r="EE479" s="140"/>
      <c r="EF479" s="140"/>
      <c r="EG479" s="141"/>
      <c r="EH479" s="137"/>
      <c r="EI479" s="29"/>
      <c r="EJ479" s="29"/>
      <c r="EK479" s="29"/>
      <c r="EL479" s="29"/>
      <c r="EM479" s="29"/>
      <c r="EN479" s="29"/>
      <c r="EO479" s="29"/>
      <c r="EP479" s="29"/>
      <c r="EQ479" s="29"/>
      <c r="ER479" s="29"/>
      <c r="ES479" s="29"/>
      <c r="ET479" s="29"/>
      <c r="EU479" s="29"/>
      <c r="EV479" s="140"/>
      <c r="EW479" s="140"/>
      <c r="EX479" s="144"/>
      <c r="EY479" s="137"/>
      <c r="EZ479" s="29"/>
      <c r="FA479" s="29"/>
      <c r="FB479" s="29"/>
      <c r="FC479" s="29"/>
      <c r="FD479" s="29"/>
      <c r="FE479" s="29"/>
      <c r="FF479" s="29"/>
      <c r="FG479" s="29"/>
      <c r="FH479" s="29"/>
      <c r="FI479" s="29"/>
      <c r="FJ479" s="29"/>
      <c r="FK479" s="29"/>
      <c r="FL479" s="29"/>
      <c r="FM479" s="140"/>
      <c r="FN479" s="140"/>
      <c r="FO479" s="141"/>
    </row>
    <row r="480" spans="1:171" x14ac:dyDescent="0.3">
      <c r="A480" s="137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140"/>
      <c r="P480" s="140"/>
      <c r="Q480" s="140"/>
      <c r="R480" s="141"/>
      <c r="S480" s="137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  <c r="AF480" s="29"/>
      <c r="AG480" s="140"/>
      <c r="AH480" s="140"/>
      <c r="AI480" s="141"/>
      <c r="AJ480" s="137"/>
      <c r="AK480" s="29"/>
      <c r="AL480" s="29"/>
      <c r="AM480" s="29"/>
      <c r="AN480" s="29"/>
      <c r="AO480" s="29"/>
      <c r="AP480" s="29"/>
      <c r="AQ480" s="29"/>
      <c r="AR480" s="29"/>
      <c r="AS480" s="29"/>
      <c r="AT480" s="29"/>
      <c r="AU480" s="29"/>
      <c r="AV480" s="29"/>
      <c r="AW480" s="29"/>
      <c r="AX480" s="140"/>
      <c r="AY480" s="140"/>
      <c r="AZ480" s="141"/>
      <c r="BA480" s="137"/>
      <c r="BB480" s="29"/>
      <c r="BC480" s="29"/>
      <c r="BD480" s="29"/>
      <c r="BE480" s="29"/>
      <c r="BF480" s="29"/>
      <c r="BG480" s="29"/>
      <c r="BH480" s="29"/>
      <c r="BI480" s="29"/>
      <c r="BJ480" s="29"/>
      <c r="BK480" s="29"/>
      <c r="BL480" s="29"/>
      <c r="BM480" s="29"/>
      <c r="BN480" s="29"/>
      <c r="BO480" s="140"/>
      <c r="BP480" s="140"/>
      <c r="BQ480" s="141"/>
      <c r="BR480" s="137"/>
      <c r="BS480" s="29"/>
      <c r="BT480" s="29"/>
      <c r="BU480" s="29"/>
      <c r="BV480" s="29"/>
      <c r="BW480" s="29"/>
      <c r="BX480" s="29"/>
      <c r="BY480" s="29"/>
      <c r="BZ480" s="29"/>
      <c r="CA480" s="29"/>
      <c r="CB480" s="29"/>
      <c r="CC480" s="29"/>
      <c r="CD480" s="29"/>
      <c r="CE480" s="29"/>
      <c r="CF480" s="140"/>
      <c r="CG480" s="140"/>
      <c r="CH480" s="141"/>
      <c r="CI480" s="137"/>
      <c r="CJ480" s="29"/>
      <c r="CK480" s="29"/>
      <c r="CL480" s="29"/>
      <c r="CM480" s="29"/>
      <c r="CN480" s="29"/>
      <c r="CO480" s="29"/>
      <c r="CP480" s="29"/>
      <c r="CQ480" s="29"/>
      <c r="CR480" s="29"/>
      <c r="CS480" s="29"/>
      <c r="CT480" s="29"/>
      <c r="CU480" s="29"/>
      <c r="CV480" s="29"/>
      <c r="CW480" s="140"/>
      <c r="CX480" s="140"/>
      <c r="CY480" s="141"/>
      <c r="CZ480" s="137"/>
      <c r="DA480" s="29"/>
      <c r="DB480" s="29"/>
      <c r="DC480" s="29"/>
      <c r="DD480" s="29"/>
      <c r="DE480" s="29"/>
      <c r="DF480" s="29"/>
      <c r="DG480" s="29"/>
      <c r="DH480" s="29"/>
      <c r="DI480" s="29"/>
      <c r="DJ480" s="29"/>
      <c r="DK480" s="29"/>
      <c r="DL480" s="29"/>
      <c r="DM480" s="29"/>
      <c r="DN480" s="140"/>
      <c r="DO480" s="140"/>
      <c r="DP480" s="141"/>
      <c r="DQ480" s="137"/>
      <c r="DR480" s="29"/>
      <c r="DS480" s="29"/>
      <c r="DT480" s="29"/>
      <c r="DU480" s="29"/>
      <c r="DV480" s="29"/>
      <c r="DW480" s="29"/>
      <c r="DX480" s="29"/>
      <c r="DY480" s="29"/>
      <c r="DZ480" s="29"/>
      <c r="EA480" s="29"/>
      <c r="EB480" s="29"/>
      <c r="EC480" s="29"/>
      <c r="ED480" s="29"/>
      <c r="EE480" s="140"/>
      <c r="EF480" s="140"/>
      <c r="EG480" s="141"/>
      <c r="EH480" s="137"/>
      <c r="EI480" s="29"/>
      <c r="EJ480" s="29"/>
      <c r="EK480" s="29"/>
      <c r="EL480" s="29"/>
      <c r="EM480" s="29"/>
      <c r="EN480" s="29"/>
      <c r="EO480" s="29"/>
      <c r="EP480" s="29"/>
      <c r="EQ480" s="29"/>
      <c r="ER480" s="29"/>
      <c r="ES480" s="29"/>
      <c r="ET480" s="29"/>
      <c r="EU480" s="29"/>
      <c r="EV480" s="140"/>
      <c r="EW480" s="140"/>
      <c r="EX480" s="144"/>
      <c r="EY480" s="137"/>
      <c r="EZ480" s="29"/>
      <c r="FA480" s="29"/>
      <c r="FB480" s="29"/>
      <c r="FC480" s="29"/>
      <c r="FD480" s="29"/>
      <c r="FE480" s="29"/>
      <c r="FF480" s="29"/>
      <c r="FG480" s="29"/>
      <c r="FH480" s="29"/>
      <c r="FI480" s="29"/>
      <c r="FJ480" s="29"/>
      <c r="FK480" s="29"/>
      <c r="FL480" s="29"/>
      <c r="FM480" s="140"/>
      <c r="FN480" s="140"/>
      <c r="FO480" s="141"/>
    </row>
    <row r="481" spans="1:171" x14ac:dyDescent="0.3">
      <c r="A481" s="137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140"/>
      <c r="P481" s="140"/>
      <c r="Q481" s="140"/>
      <c r="R481" s="141"/>
      <c r="S481" s="137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  <c r="AF481" s="29"/>
      <c r="AG481" s="140"/>
      <c r="AH481" s="140"/>
      <c r="AI481" s="141"/>
      <c r="AJ481" s="137"/>
      <c r="AK481" s="29"/>
      <c r="AL481" s="29"/>
      <c r="AM481" s="29"/>
      <c r="AN481" s="29"/>
      <c r="AO481" s="29"/>
      <c r="AP481" s="29"/>
      <c r="AQ481" s="29"/>
      <c r="AR481" s="29"/>
      <c r="AS481" s="29"/>
      <c r="AT481" s="29"/>
      <c r="AU481" s="29"/>
      <c r="AV481" s="29"/>
      <c r="AW481" s="29"/>
      <c r="AX481" s="140"/>
      <c r="AY481" s="140"/>
      <c r="AZ481" s="141"/>
      <c r="BA481" s="137"/>
      <c r="BB481" s="29"/>
      <c r="BC481" s="29"/>
      <c r="BD481" s="29"/>
      <c r="BE481" s="29"/>
      <c r="BF481" s="29"/>
      <c r="BG481" s="29"/>
      <c r="BH481" s="29"/>
      <c r="BI481" s="29"/>
      <c r="BJ481" s="29"/>
      <c r="BK481" s="29"/>
      <c r="BL481" s="29"/>
      <c r="BM481" s="29"/>
      <c r="BN481" s="29"/>
      <c r="BO481" s="140"/>
      <c r="BP481" s="140"/>
      <c r="BQ481" s="141"/>
      <c r="BR481" s="137"/>
      <c r="BS481" s="29"/>
      <c r="BT481" s="29"/>
      <c r="BU481" s="29"/>
      <c r="BV481" s="29"/>
      <c r="BW481" s="29"/>
      <c r="BX481" s="29"/>
      <c r="BY481" s="29"/>
      <c r="BZ481" s="29"/>
      <c r="CA481" s="29"/>
      <c r="CB481" s="29"/>
      <c r="CC481" s="29"/>
      <c r="CD481" s="29"/>
      <c r="CE481" s="29"/>
      <c r="CF481" s="140"/>
      <c r="CG481" s="140"/>
      <c r="CH481" s="141"/>
      <c r="CI481" s="137"/>
      <c r="CJ481" s="29"/>
      <c r="CK481" s="29"/>
      <c r="CL481" s="29"/>
      <c r="CM481" s="29"/>
      <c r="CN481" s="29"/>
      <c r="CO481" s="29"/>
      <c r="CP481" s="29"/>
      <c r="CQ481" s="29"/>
      <c r="CR481" s="29"/>
      <c r="CS481" s="29"/>
      <c r="CT481" s="29"/>
      <c r="CU481" s="29"/>
      <c r="CV481" s="29"/>
      <c r="CW481" s="140"/>
      <c r="CX481" s="140"/>
      <c r="CY481" s="141"/>
      <c r="CZ481" s="137"/>
      <c r="DA481" s="29"/>
      <c r="DB481" s="29"/>
      <c r="DC481" s="29"/>
      <c r="DD481" s="29"/>
      <c r="DE481" s="29"/>
      <c r="DF481" s="29"/>
      <c r="DG481" s="29"/>
      <c r="DH481" s="29"/>
      <c r="DI481" s="29"/>
      <c r="DJ481" s="29"/>
      <c r="DK481" s="29"/>
      <c r="DL481" s="29"/>
      <c r="DM481" s="29"/>
      <c r="DN481" s="140"/>
      <c r="DO481" s="140"/>
      <c r="DP481" s="141"/>
      <c r="DQ481" s="137"/>
      <c r="DR481" s="29"/>
      <c r="DS481" s="29"/>
      <c r="DT481" s="29"/>
      <c r="DU481" s="29"/>
      <c r="DV481" s="29"/>
      <c r="DW481" s="29"/>
      <c r="DX481" s="29"/>
      <c r="DY481" s="29"/>
      <c r="DZ481" s="29"/>
      <c r="EA481" s="29"/>
      <c r="EB481" s="29"/>
      <c r="EC481" s="29"/>
      <c r="ED481" s="29"/>
      <c r="EE481" s="140"/>
      <c r="EF481" s="140"/>
      <c r="EG481" s="141"/>
      <c r="EH481" s="137"/>
      <c r="EI481" s="29"/>
      <c r="EJ481" s="29"/>
      <c r="EK481" s="29"/>
      <c r="EL481" s="29"/>
      <c r="EM481" s="29"/>
      <c r="EN481" s="29"/>
      <c r="EO481" s="29"/>
      <c r="EP481" s="29"/>
      <c r="EQ481" s="29"/>
      <c r="ER481" s="29"/>
      <c r="ES481" s="29"/>
      <c r="ET481" s="29"/>
      <c r="EU481" s="29"/>
      <c r="EV481" s="140"/>
      <c r="EW481" s="140"/>
      <c r="EX481" s="144"/>
      <c r="EY481" s="137"/>
      <c r="EZ481" s="29"/>
      <c r="FA481" s="29"/>
      <c r="FB481" s="29"/>
      <c r="FC481" s="29"/>
      <c r="FD481" s="29"/>
      <c r="FE481" s="29"/>
      <c r="FF481" s="29"/>
      <c r="FG481" s="29"/>
      <c r="FH481" s="29"/>
      <c r="FI481" s="29"/>
      <c r="FJ481" s="29"/>
      <c r="FK481" s="29"/>
      <c r="FL481" s="29"/>
      <c r="FM481" s="140"/>
      <c r="FN481" s="140"/>
      <c r="FO481" s="141"/>
    </row>
    <row r="482" spans="1:171" x14ac:dyDescent="0.3">
      <c r="A482" s="137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140"/>
      <c r="P482" s="140"/>
      <c r="Q482" s="140"/>
      <c r="R482" s="141"/>
      <c r="S482" s="137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140"/>
      <c r="AH482" s="140"/>
      <c r="AI482" s="141"/>
      <c r="AJ482" s="137"/>
      <c r="AK482" s="29"/>
      <c r="AL482" s="29"/>
      <c r="AM482" s="29"/>
      <c r="AN482" s="29"/>
      <c r="AO482" s="29"/>
      <c r="AP482" s="29"/>
      <c r="AQ482" s="29"/>
      <c r="AR482" s="29"/>
      <c r="AS482" s="29"/>
      <c r="AT482" s="29"/>
      <c r="AU482" s="29"/>
      <c r="AV482" s="29"/>
      <c r="AW482" s="29"/>
      <c r="AX482" s="140"/>
      <c r="AY482" s="140"/>
      <c r="AZ482" s="141"/>
      <c r="BA482" s="137"/>
      <c r="BB482" s="29"/>
      <c r="BC482" s="29"/>
      <c r="BD482" s="29"/>
      <c r="BE482" s="29"/>
      <c r="BF482" s="29"/>
      <c r="BG482" s="29"/>
      <c r="BH482" s="29"/>
      <c r="BI482" s="29"/>
      <c r="BJ482" s="29"/>
      <c r="BK482" s="29"/>
      <c r="BL482" s="29"/>
      <c r="BM482" s="29"/>
      <c r="BN482" s="29"/>
      <c r="BO482" s="140"/>
      <c r="BP482" s="140"/>
      <c r="BQ482" s="141"/>
      <c r="BR482" s="137"/>
      <c r="BS482" s="29"/>
      <c r="BT482" s="29"/>
      <c r="BU482" s="29"/>
      <c r="BV482" s="29"/>
      <c r="BW482" s="29"/>
      <c r="BX482" s="29"/>
      <c r="BY482" s="29"/>
      <c r="BZ482" s="29"/>
      <c r="CA482" s="29"/>
      <c r="CB482" s="29"/>
      <c r="CC482" s="29"/>
      <c r="CD482" s="29"/>
      <c r="CE482" s="29"/>
      <c r="CF482" s="140"/>
      <c r="CG482" s="140"/>
      <c r="CH482" s="141"/>
      <c r="CI482" s="137"/>
      <c r="CJ482" s="29"/>
      <c r="CK482" s="29"/>
      <c r="CL482" s="29"/>
      <c r="CM482" s="29"/>
      <c r="CN482" s="29"/>
      <c r="CO482" s="29"/>
      <c r="CP482" s="29"/>
      <c r="CQ482" s="29"/>
      <c r="CR482" s="29"/>
      <c r="CS482" s="29"/>
      <c r="CT482" s="29"/>
      <c r="CU482" s="29"/>
      <c r="CV482" s="29"/>
      <c r="CW482" s="140"/>
      <c r="CX482" s="140"/>
      <c r="CY482" s="141"/>
      <c r="CZ482" s="137"/>
      <c r="DA482" s="29"/>
      <c r="DB482" s="29"/>
      <c r="DC482" s="29"/>
      <c r="DD482" s="29"/>
      <c r="DE482" s="29"/>
      <c r="DF482" s="29"/>
      <c r="DG482" s="29"/>
      <c r="DH482" s="29"/>
      <c r="DI482" s="29"/>
      <c r="DJ482" s="29"/>
      <c r="DK482" s="29"/>
      <c r="DL482" s="29"/>
      <c r="DM482" s="29"/>
      <c r="DN482" s="140"/>
      <c r="DO482" s="140"/>
      <c r="DP482" s="141"/>
      <c r="DQ482" s="137"/>
      <c r="DR482" s="29"/>
      <c r="DS482" s="29"/>
      <c r="DT482" s="29"/>
      <c r="DU482" s="29"/>
      <c r="DV482" s="29"/>
      <c r="DW482" s="29"/>
      <c r="DX482" s="29"/>
      <c r="DY482" s="29"/>
      <c r="DZ482" s="29"/>
      <c r="EA482" s="29"/>
      <c r="EB482" s="29"/>
      <c r="EC482" s="29"/>
      <c r="ED482" s="29"/>
      <c r="EE482" s="140"/>
      <c r="EF482" s="140"/>
      <c r="EG482" s="141"/>
      <c r="EH482" s="137"/>
      <c r="EI482" s="29"/>
      <c r="EJ482" s="29"/>
      <c r="EK482" s="29"/>
      <c r="EL482" s="29"/>
      <c r="EM482" s="29"/>
      <c r="EN482" s="29"/>
      <c r="EO482" s="29"/>
      <c r="EP482" s="29"/>
      <c r="EQ482" s="29"/>
      <c r="ER482" s="29"/>
      <c r="ES482" s="29"/>
      <c r="ET482" s="29"/>
      <c r="EU482" s="29"/>
      <c r="EV482" s="140"/>
      <c r="EW482" s="140"/>
      <c r="EX482" s="144"/>
      <c r="EY482" s="137"/>
      <c r="EZ482" s="29"/>
      <c r="FA482" s="29"/>
      <c r="FB482" s="29"/>
      <c r="FC482" s="29"/>
      <c r="FD482" s="29"/>
      <c r="FE482" s="29"/>
      <c r="FF482" s="29"/>
      <c r="FG482" s="29"/>
      <c r="FH482" s="29"/>
      <c r="FI482" s="29"/>
      <c r="FJ482" s="29"/>
      <c r="FK482" s="29"/>
      <c r="FL482" s="29"/>
      <c r="FM482" s="140"/>
      <c r="FN482" s="140"/>
      <c r="FO482" s="141"/>
    </row>
    <row r="483" spans="1:171" x14ac:dyDescent="0.3">
      <c r="A483" s="137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140"/>
      <c r="P483" s="140"/>
      <c r="Q483" s="140"/>
      <c r="R483" s="141"/>
      <c r="S483" s="137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140"/>
      <c r="AH483" s="140"/>
      <c r="AI483" s="141"/>
      <c r="AJ483" s="137"/>
      <c r="AK483" s="29"/>
      <c r="AL483" s="29"/>
      <c r="AM483" s="29"/>
      <c r="AN483" s="29"/>
      <c r="AO483" s="29"/>
      <c r="AP483" s="29"/>
      <c r="AQ483" s="29"/>
      <c r="AR483" s="29"/>
      <c r="AS483" s="29"/>
      <c r="AT483" s="29"/>
      <c r="AU483" s="29"/>
      <c r="AV483" s="29"/>
      <c r="AW483" s="29"/>
      <c r="AX483" s="140"/>
      <c r="AY483" s="140"/>
      <c r="AZ483" s="141"/>
      <c r="BA483" s="137"/>
      <c r="BB483" s="29"/>
      <c r="BC483" s="29"/>
      <c r="BD483" s="29"/>
      <c r="BE483" s="29"/>
      <c r="BF483" s="29"/>
      <c r="BG483" s="29"/>
      <c r="BH483" s="29"/>
      <c r="BI483" s="29"/>
      <c r="BJ483" s="29"/>
      <c r="BK483" s="29"/>
      <c r="BL483" s="29"/>
      <c r="BM483" s="29"/>
      <c r="BN483" s="29"/>
      <c r="BO483" s="140"/>
      <c r="BP483" s="140"/>
      <c r="BQ483" s="141"/>
      <c r="BR483" s="137"/>
      <c r="BS483" s="29"/>
      <c r="BT483" s="29"/>
      <c r="BU483" s="29"/>
      <c r="BV483" s="29"/>
      <c r="BW483" s="29"/>
      <c r="BX483" s="29"/>
      <c r="BY483" s="29"/>
      <c r="BZ483" s="29"/>
      <c r="CA483" s="29"/>
      <c r="CB483" s="29"/>
      <c r="CC483" s="29"/>
      <c r="CD483" s="29"/>
      <c r="CE483" s="29"/>
      <c r="CF483" s="140"/>
      <c r="CG483" s="140"/>
      <c r="CH483" s="141"/>
      <c r="CI483" s="137"/>
      <c r="CJ483" s="29"/>
      <c r="CK483" s="29"/>
      <c r="CL483" s="29"/>
      <c r="CM483" s="29"/>
      <c r="CN483" s="29"/>
      <c r="CO483" s="29"/>
      <c r="CP483" s="29"/>
      <c r="CQ483" s="29"/>
      <c r="CR483" s="29"/>
      <c r="CS483" s="29"/>
      <c r="CT483" s="29"/>
      <c r="CU483" s="29"/>
      <c r="CV483" s="29"/>
      <c r="CW483" s="140"/>
      <c r="CX483" s="140"/>
      <c r="CY483" s="141"/>
      <c r="CZ483" s="137"/>
      <c r="DA483" s="29"/>
      <c r="DB483" s="29"/>
      <c r="DC483" s="29"/>
      <c r="DD483" s="29"/>
      <c r="DE483" s="29"/>
      <c r="DF483" s="29"/>
      <c r="DG483" s="29"/>
      <c r="DH483" s="29"/>
      <c r="DI483" s="29"/>
      <c r="DJ483" s="29"/>
      <c r="DK483" s="29"/>
      <c r="DL483" s="29"/>
      <c r="DM483" s="29"/>
      <c r="DN483" s="140"/>
      <c r="DO483" s="140"/>
      <c r="DP483" s="141"/>
      <c r="DQ483" s="137"/>
      <c r="DR483" s="29"/>
      <c r="DS483" s="29"/>
      <c r="DT483" s="29"/>
      <c r="DU483" s="29"/>
      <c r="DV483" s="29"/>
      <c r="DW483" s="29"/>
      <c r="DX483" s="29"/>
      <c r="DY483" s="29"/>
      <c r="DZ483" s="29"/>
      <c r="EA483" s="29"/>
      <c r="EB483" s="29"/>
      <c r="EC483" s="29"/>
      <c r="ED483" s="29"/>
      <c r="EE483" s="140"/>
      <c r="EF483" s="140"/>
      <c r="EG483" s="141"/>
      <c r="EH483" s="137"/>
      <c r="EI483" s="29"/>
      <c r="EJ483" s="29"/>
      <c r="EK483" s="29"/>
      <c r="EL483" s="29"/>
      <c r="EM483" s="29"/>
      <c r="EN483" s="29"/>
      <c r="EO483" s="29"/>
      <c r="EP483" s="29"/>
      <c r="EQ483" s="29"/>
      <c r="ER483" s="29"/>
      <c r="ES483" s="29"/>
      <c r="ET483" s="29"/>
      <c r="EU483" s="29"/>
      <c r="EV483" s="140"/>
      <c r="EW483" s="140"/>
      <c r="EX483" s="144"/>
      <c r="EY483" s="137"/>
      <c r="EZ483" s="29"/>
      <c r="FA483" s="29"/>
      <c r="FB483" s="29"/>
      <c r="FC483" s="29"/>
      <c r="FD483" s="29"/>
      <c r="FE483" s="29"/>
      <c r="FF483" s="29"/>
      <c r="FG483" s="29"/>
      <c r="FH483" s="29"/>
      <c r="FI483" s="29"/>
      <c r="FJ483" s="29"/>
      <c r="FK483" s="29"/>
      <c r="FL483" s="29"/>
      <c r="FM483" s="140"/>
      <c r="FN483" s="140"/>
      <c r="FO483" s="141"/>
    </row>
    <row r="484" spans="1:171" x14ac:dyDescent="0.3">
      <c r="A484" s="137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140"/>
      <c r="P484" s="140"/>
      <c r="Q484" s="140"/>
      <c r="R484" s="141"/>
      <c r="S484" s="137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140"/>
      <c r="AH484" s="140"/>
      <c r="AI484" s="141"/>
      <c r="AJ484" s="137"/>
      <c r="AK484" s="29"/>
      <c r="AL484" s="29"/>
      <c r="AM484" s="29"/>
      <c r="AN484" s="29"/>
      <c r="AO484" s="29"/>
      <c r="AP484" s="29"/>
      <c r="AQ484" s="29"/>
      <c r="AR484" s="29"/>
      <c r="AS484" s="29"/>
      <c r="AT484" s="29"/>
      <c r="AU484" s="29"/>
      <c r="AV484" s="29"/>
      <c r="AW484" s="29"/>
      <c r="AX484" s="140"/>
      <c r="AY484" s="140"/>
      <c r="AZ484" s="141"/>
      <c r="BA484" s="137"/>
      <c r="BB484" s="29"/>
      <c r="BC484" s="29"/>
      <c r="BD484" s="29"/>
      <c r="BE484" s="29"/>
      <c r="BF484" s="29"/>
      <c r="BG484" s="29"/>
      <c r="BH484" s="29"/>
      <c r="BI484" s="29"/>
      <c r="BJ484" s="29"/>
      <c r="BK484" s="29"/>
      <c r="BL484" s="29"/>
      <c r="BM484" s="29"/>
      <c r="BN484" s="29"/>
      <c r="BO484" s="140"/>
      <c r="BP484" s="140"/>
      <c r="BQ484" s="141"/>
      <c r="BR484" s="137"/>
      <c r="BS484" s="29"/>
      <c r="BT484" s="29"/>
      <c r="BU484" s="29"/>
      <c r="BV484" s="29"/>
      <c r="BW484" s="29"/>
      <c r="BX484" s="29"/>
      <c r="BY484" s="29"/>
      <c r="BZ484" s="29"/>
      <c r="CA484" s="29"/>
      <c r="CB484" s="29"/>
      <c r="CC484" s="29"/>
      <c r="CD484" s="29"/>
      <c r="CE484" s="29"/>
      <c r="CF484" s="140"/>
      <c r="CG484" s="140"/>
      <c r="CH484" s="141"/>
      <c r="CI484" s="137"/>
      <c r="CJ484" s="29"/>
      <c r="CK484" s="29"/>
      <c r="CL484" s="29"/>
      <c r="CM484" s="29"/>
      <c r="CN484" s="29"/>
      <c r="CO484" s="29"/>
      <c r="CP484" s="29"/>
      <c r="CQ484" s="29"/>
      <c r="CR484" s="29"/>
      <c r="CS484" s="29"/>
      <c r="CT484" s="29"/>
      <c r="CU484" s="29"/>
      <c r="CV484" s="29"/>
      <c r="CW484" s="140"/>
      <c r="CX484" s="140"/>
      <c r="CY484" s="141"/>
      <c r="CZ484" s="137"/>
      <c r="DA484" s="29"/>
      <c r="DB484" s="29"/>
      <c r="DC484" s="29"/>
      <c r="DD484" s="29"/>
      <c r="DE484" s="29"/>
      <c r="DF484" s="29"/>
      <c r="DG484" s="29"/>
      <c r="DH484" s="29"/>
      <c r="DI484" s="29"/>
      <c r="DJ484" s="29"/>
      <c r="DK484" s="29"/>
      <c r="DL484" s="29"/>
      <c r="DM484" s="29"/>
      <c r="DN484" s="140"/>
      <c r="DO484" s="140"/>
      <c r="DP484" s="141"/>
      <c r="DQ484" s="137"/>
      <c r="DR484" s="29"/>
      <c r="DS484" s="29"/>
      <c r="DT484" s="29"/>
      <c r="DU484" s="29"/>
      <c r="DV484" s="29"/>
      <c r="DW484" s="29"/>
      <c r="DX484" s="29"/>
      <c r="DY484" s="29"/>
      <c r="DZ484" s="29"/>
      <c r="EA484" s="29"/>
      <c r="EB484" s="29"/>
      <c r="EC484" s="29"/>
      <c r="ED484" s="29"/>
      <c r="EE484" s="140"/>
      <c r="EF484" s="140"/>
      <c r="EG484" s="141"/>
      <c r="EH484" s="137"/>
      <c r="EI484" s="29"/>
      <c r="EJ484" s="29"/>
      <c r="EK484" s="29"/>
      <c r="EL484" s="29"/>
      <c r="EM484" s="29"/>
      <c r="EN484" s="29"/>
      <c r="EO484" s="29"/>
      <c r="EP484" s="29"/>
      <c r="EQ484" s="29"/>
      <c r="ER484" s="29"/>
      <c r="ES484" s="29"/>
      <c r="ET484" s="29"/>
      <c r="EU484" s="29"/>
      <c r="EV484" s="140"/>
      <c r="EW484" s="140"/>
      <c r="EX484" s="144"/>
      <c r="EY484" s="137"/>
      <c r="EZ484" s="29"/>
      <c r="FA484" s="29"/>
      <c r="FB484" s="29"/>
      <c r="FC484" s="29"/>
      <c r="FD484" s="29"/>
      <c r="FE484" s="29"/>
      <c r="FF484" s="29"/>
      <c r="FG484" s="29"/>
      <c r="FH484" s="29"/>
      <c r="FI484" s="29"/>
      <c r="FJ484" s="29"/>
      <c r="FK484" s="29"/>
      <c r="FL484" s="29"/>
      <c r="FM484" s="140"/>
      <c r="FN484" s="140"/>
      <c r="FO484" s="141"/>
    </row>
    <row r="485" spans="1:171" x14ac:dyDescent="0.3">
      <c r="A485" s="137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140"/>
      <c r="P485" s="140"/>
      <c r="Q485" s="140"/>
      <c r="R485" s="141"/>
      <c r="S485" s="137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140"/>
      <c r="AH485" s="140"/>
      <c r="AI485" s="141"/>
      <c r="AJ485" s="137"/>
      <c r="AK485" s="29"/>
      <c r="AL485" s="29"/>
      <c r="AM485" s="29"/>
      <c r="AN485" s="29"/>
      <c r="AO485" s="29"/>
      <c r="AP485" s="29"/>
      <c r="AQ485" s="29"/>
      <c r="AR485" s="29"/>
      <c r="AS485" s="29"/>
      <c r="AT485" s="29"/>
      <c r="AU485" s="29"/>
      <c r="AV485" s="29"/>
      <c r="AW485" s="29"/>
      <c r="AX485" s="140"/>
      <c r="AY485" s="140"/>
      <c r="AZ485" s="141"/>
      <c r="BA485" s="137"/>
      <c r="BB485" s="29"/>
      <c r="BC485" s="29"/>
      <c r="BD485" s="29"/>
      <c r="BE485" s="29"/>
      <c r="BF485" s="29"/>
      <c r="BG485" s="29"/>
      <c r="BH485" s="29"/>
      <c r="BI485" s="29"/>
      <c r="BJ485" s="29"/>
      <c r="BK485" s="29"/>
      <c r="BL485" s="29"/>
      <c r="BM485" s="29"/>
      <c r="BN485" s="29"/>
      <c r="BO485" s="140"/>
      <c r="BP485" s="140"/>
      <c r="BQ485" s="141"/>
      <c r="BR485" s="137"/>
      <c r="BS485" s="29"/>
      <c r="BT485" s="29"/>
      <c r="BU485" s="29"/>
      <c r="BV485" s="29"/>
      <c r="BW485" s="29"/>
      <c r="BX485" s="29"/>
      <c r="BY485" s="29"/>
      <c r="BZ485" s="29"/>
      <c r="CA485" s="29"/>
      <c r="CB485" s="29"/>
      <c r="CC485" s="29"/>
      <c r="CD485" s="29"/>
      <c r="CE485" s="29"/>
      <c r="CF485" s="140"/>
      <c r="CG485" s="140"/>
      <c r="CH485" s="141"/>
      <c r="CI485" s="137"/>
      <c r="CJ485" s="29"/>
      <c r="CK485" s="29"/>
      <c r="CL485" s="29"/>
      <c r="CM485" s="29"/>
      <c r="CN485" s="29"/>
      <c r="CO485" s="29"/>
      <c r="CP485" s="29"/>
      <c r="CQ485" s="29"/>
      <c r="CR485" s="29"/>
      <c r="CS485" s="29"/>
      <c r="CT485" s="29"/>
      <c r="CU485" s="29"/>
      <c r="CV485" s="29"/>
      <c r="CW485" s="140"/>
      <c r="CX485" s="140"/>
      <c r="CY485" s="141"/>
      <c r="CZ485" s="137"/>
      <c r="DA485" s="29"/>
      <c r="DB485" s="29"/>
      <c r="DC485" s="29"/>
      <c r="DD485" s="29"/>
      <c r="DE485" s="29"/>
      <c r="DF485" s="29"/>
      <c r="DG485" s="29"/>
      <c r="DH485" s="29"/>
      <c r="DI485" s="29"/>
      <c r="DJ485" s="29"/>
      <c r="DK485" s="29"/>
      <c r="DL485" s="29"/>
      <c r="DM485" s="29"/>
      <c r="DN485" s="140"/>
      <c r="DO485" s="140"/>
      <c r="DP485" s="141"/>
      <c r="DQ485" s="137"/>
      <c r="DR485" s="29"/>
      <c r="DS485" s="29"/>
      <c r="DT485" s="29"/>
      <c r="DU485" s="29"/>
      <c r="DV485" s="29"/>
      <c r="DW485" s="29"/>
      <c r="DX485" s="29"/>
      <c r="DY485" s="29"/>
      <c r="DZ485" s="29"/>
      <c r="EA485" s="29"/>
      <c r="EB485" s="29"/>
      <c r="EC485" s="29"/>
      <c r="ED485" s="29"/>
      <c r="EE485" s="140"/>
      <c r="EF485" s="140"/>
      <c r="EG485" s="141"/>
      <c r="EH485" s="137"/>
      <c r="EI485" s="29"/>
      <c r="EJ485" s="29"/>
      <c r="EK485" s="29"/>
      <c r="EL485" s="29"/>
      <c r="EM485" s="29"/>
      <c r="EN485" s="29"/>
      <c r="EO485" s="29"/>
      <c r="EP485" s="29"/>
      <c r="EQ485" s="29"/>
      <c r="ER485" s="29"/>
      <c r="ES485" s="29"/>
      <c r="ET485" s="29"/>
      <c r="EU485" s="29"/>
      <c r="EV485" s="140"/>
      <c r="EW485" s="140"/>
      <c r="EX485" s="144"/>
      <c r="EY485" s="137"/>
      <c r="EZ485" s="29"/>
      <c r="FA485" s="29"/>
      <c r="FB485" s="29"/>
      <c r="FC485" s="29"/>
      <c r="FD485" s="29"/>
      <c r="FE485" s="29"/>
      <c r="FF485" s="29"/>
      <c r="FG485" s="29"/>
      <c r="FH485" s="29"/>
      <c r="FI485" s="29"/>
      <c r="FJ485" s="29"/>
      <c r="FK485" s="29"/>
      <c r="FL485" s="29"/>
      <c r="FM485" s="140"/>
      <c r="FN485" s="140"/>
      <c r="FO485" s="141"/>
    </row>
    <row r="486" spans="1:171" x14ac:dyDescent="0.3">
      <c r="A486" s="137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140"/>
      <c r="P486" s="140"/>
      <c r="Q486" s="140"/>
      <c r="R486" s="141"/>
      <c r="S486" s="137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  <c r="AF486" s="29"/>
      <c r="AG486" s="140"/>
      <c r="AH486" s="140"/>
      <c r="AI486" s="141"/>
      <c r="AJ486" s="137"/>
      <c r="AK486" s="29"/>
      <c r="AL486" s="29"/>
      <c r="AM486" s="29"/>
      <c r="AN486" s="29"/>
      <c r="AO486" s="29"/>
      <c r="AP486" s="29"/>
      <c r="AQ486" s="29"/>
      <c r="AR486" s="29"/>
      <c r="AS486" s="29"/>
      <c r="AT486" s="29"/>
      <c r="AU486" s="29"/>
      <c r="AV486" s="29"/>
      <c r="AW486" s="29"/>
      <c r="AX486" s="140"/>
      <c r="AY486" s="140"/>
      <c r="AZ486" s="141"/>
      <c r="BA486" s="137"/>
      <c r="BB486" s="29"/>
      <c r="BC486" s="29"/>
      <c r="BD486" s="29"/>
      <c r="BE486" s="29"/>
      <c r="BF486" s="29"/>
      <c r="BG486" s="29"/>
      <c r="BH486" s="29"/>
      <c r="BI486" s="29"/>
      <c r="BJ486" s="29"/>
      <c r="BK486" s="29"/>
      <c r="BL486" s="29"/>
      <c r="BM486" s="29"/>
      <c r="BN486" s="29"/>
      <c r="BO486" s="140"/>
      <c r="BP486" s="140"/>
      <c r="BQ486" s="141"/>
      <c r="BR486" s="137"/>
      <c r="BS486" s="29"/>
      <c r="BT486" s="29"/>
      <c r="BU486" s="29"/>
      <c r="BV486" s="29"/>
      <c r="BW486" s="29"/>
      <c r="BX486" s="29"/>
      <c r="BY486" s="29"/>
      <c r="BZ486" s="29"/>
      <c r="CA486" s="29"/>
      <c r="CB486" s="29"/>
      <c r="CC486" s="29"/>
      <c r="CD486" s="29"/>
      <c r="CE486" s="29"/>
      <c r="CF486" s="140"/>
      <c r="CG486" s="140"/>
      <c r="CH486" s="141"/>
      <c r="CI486" s="137"/>
      <c r="CJ486" s="29"/>
      <c r="CK486" s="29"/>
      <c r="CL486" s="29"/>
      <c r="CM486" s="29"/>
      <c r="CN486" s="29"/>
      <c r="CO486" s="29"/>
      <c r="CP486" s="29"/>
      <c r="CQ486" s="29"/>
      <c r="CR486" s="29"/>
      <c r="CS486" s="29"/>
      <c r="CT486" s="29"/>
      <c r="CU486" s="29"/>
      <c r="CV486" s="29"/>
      <c r="CW486" s="140"/>
      <c r="CX486" s="140"/>
      <c r="CY486" s="141"/>
      <c r="CZ486" s="137"/>
      <c r="DA486" s="29"/>
      <c r="DB486" s="29"/>
      <c r="DC486" s="29"/>
      <c r="DD486" s="29"/>
      <c r="DE486" s="29"/>
      <c r="DF486" s="29"/>
      <c r="DG486" s="29"/>
      <c r="DH486" s="29"/>
      <c r="DI486" s="29"/>
      <c r="DJ486" s="29"/>
      <c r="DK486" s="29"/>
      <c r="DL486" s="29"/>
      <c r="DM486" s="29"/>
      <c r="DN486" s="140"/>
      <c r="DO486" s="140"/>
      <c r="DP486" s="141"/>
      <c r="DQ486" s="137"/>
      <c r="DR486" s="29"/>
      <c r="DS486" s="29"/>
      <c r="DT486" s="29"/>
      <c r="DU486" s="29"/>
      <c r="DV486" s="29"/>
      <c r="DW486" s="29"/>
      <c r="DX486" s="29"/>
      <c r="DY486" s="29"/>
      <c r="DZ486" s="29"/>
      <c r="EA486" s="29"/>
      <c r="EB486" s="29"/>
      <c r="EC486" s="29"/>
      <c r="ED486" s="29"/>
      <c r="EE486" s="140"/>
      <c r="EF486" s="140"/>
      <c r="EG486" s="141"/>
      <c r="EH486" s="137"/>
      <c r="EI486" s="29"/>
      <c r="EJ486" s="29"/>
      <c r="EK486" s="29"/>
      <c r="EL486" s="29"/>
      <c r="EM486" s="29"/>
      <c r="EN486" s="29"/>
      <c r="EO486" s="29"/>
      <c r="EP486" s="29"/>
      <c r="EQ486" s="29"/>
      <c r="ER486" s="29"/>
      <c r="ES486" s="29"/>
      <c r="ET486" s="29"/>
      <c r="EU486" s="29"/>
      <c r="EV486" s="140"/>
      <c r="EW486" s="140"/>
      <c r="EX486" s="144"/>
      <c r="EY486" s="137"/>
      <c r="EZ486" s="29"/>
      <c r="FA486" s="29"/>
      <c r="FB486" s="29"/>
      <c r="FC486" s="29"/>
      <c r="FD486" s="29"/>
      <c r="FE486" s="29"/>
      <c r="FF486" s="29"/>
      <c r="FG486" s="29"/>
      <c r="FH486" s="29"/>
      <c r="FI486" s="29"/>
      <c r="FJ486" s="29"/>
      <c r="FK486" s="29"/>
      <c r="FL486" s="29"/>
      <c r="FM486" s="140"/>
      <c r="FN486" s="140"/>
      <c r="FO486" s="141"/>
    </row>
    <row r="487" spans="1:171" x14ac:dyDescent="0.3">
      <c r="A487" s="137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140"/>
      <c r="P487" s="140"/>
      <c r="Q487" s="140"/>
      <c r="R487" s="141"/>
      <c r="S487" s="137"/>
      <c r="T487" s="29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  <c r="AF487" s="29"/>
      <c r="AG487" s="140"/>
      <c r="AH487" s="140"/>
      <c r="AI487" s="141"/>
      <c r="AJ487" s="137"/>
      <c r="AK487" s="29"/>
      <c r="AL487" s="29"/>
      <c r="AM487" s="29"/>
      <c r="AN487" s="29"/>
      <c r="AO487" s="29"/>
      <c r="AP487" s="29"/>
      <c r="AQ487" s="29"/>
      <c r="AR487" s="29"/>
      <c r="AS487" s="29"/>
      <c r="AT487" s="29"/>
      <c r="AU487" s="29"/>
      <c r="AV487" s="29"/>
      <c r="AW487" s="29"/>
      <c r="AX487" s="140"/>
      <c r="AY487" s="140"/>
      <c r="AZ487" s="141"/>
      <c r="BA487" s="137"/>
      <c r="BB487" s="29"/>
      <c r="BC487" s="29"/>
      <c r="BD487" s="29"/>
      <c r="BE487" s="29"/>
      <c r="BF487" s="29"/>
      <c r="BG487" s="29"/>
      <c r="BH487" s="29"/>
      <c r="BI487" s="29"/>
      <c r="BJ487" s="29"/>
      <c r="BK487" s="29"/>
      <c r="BL487" s="29"/>
      <c r="BM487" s="29"/>
      <c r="BN487" s="29"/>
      <c r="BO487" s="140"/>
      <c r="BP487" s="140"/>
      <c r="BQ487" s="141"/>
      <c r="BR487" s="137"/>
      <c r="BS487" s="29"/>
      <c r="BT487" s="29"/>
      <c r="BU487" s="29"/>
      <c r="BV487" s="29"/>
      <c r="BW487" s="29"/>
      <c r="BX487" s="29"/>
      <c r="BY487" s="29"/>
      <c r="BZ487" s="29"/>
      <c r="CA487" s="29"/>
      <c r="CB487" s="29"/>
      <c r="CC487" s="29"/>
      <c r="CD487" s="29"/>
      <c r="CE487" s="29"/>
      <c r="CF487" s="140"/>
      <c r="CG487" s="140"/>
      <c r="CH487" s="141"/>
      <c r="CI487" s="137"/>
      <c r="CJ487" s="29"/>
      <c r="CK487" s="29"/>
      <c r="CL487" s="29"/>
      <c r="CM487" s="29"/>
      <c r="CN487" s="29"/>
      <c r="CO487" s="29"/>
      <c r="CP487" s="29"/>
      <c r="CQ487" s="29"/>
      <c r="CR487" s="29"/>
      <c r="CS487" s="29"/>
      <c r="CT487" s="29"/>
      <c r="CU487" s="29"/>
      <c r="CV487" s="29"/>
      <c r="CW487" s="140"/>
      <c r="CX487" s="140"/>
      <c r="CY487" s="141"/>
      <c r="CZ487" s="137"/>
      <c r="DA487" s="29"/>
      <c r="DB487" s="29"/>
      <c r="DC487" s="29"/>
      <c r="DD487" s="29"/>
      <c r="DE487" s="29"/>
      <c r="DF487" s="29"/>
      <c r="DG487" s="29"/>
      <c r="DH487" s="29"/>
      <c r="DI487" s="29"/>
      <c r="DJ487" s="29"/>
      <c r="DK487" s="29"/>
      <c r="DL487" s="29"/>
      <c r="DM487" s="29"/>
      <c r="DN487" s="140"/>
      <c r="DO487" s="140"/>
      <c r="DP487" s="141"/>
      <c r="DQ487" s="137"/>
      <c r="DR487" s="29"/>
      <c r="DS487" s="29"/>
      <c r="DT487" s="29"/>
      <c r="DU487" s="29"/>
      <c r="DV487" s="29"/>
      <c r="DW487" s="29"/>
      <c r="DX487" s="29"/>
      <c r="DY487" s="29"/>
      <c r="DZ487" s="29"/>
      <c r="EA487" s="29"/>
      <c r="EB487" s="29"/>
      <c r="EC487" s="29"/>
      <c r="ED487" s="29"/>
      <c r="EE487" s="140"/>
      <c r="EF487" s="140"/>
      <c r="EG487" s="141"/>
      <c r="EH487" s="137"/>
      <c r="EI487" s="29"/>
      <c r="EJ487" s="29"/>
      <c r="EK487" s="29"/>
      <c r="EL487" s="29"/>
      <c r="EM487" s="29"/>
      <c r="EN487" s="29"/>
      <c r="EO487" s="29"/>
      <c r="EP487" s="29"/>
      <c r="EQ487" s="29"/>
      <c r="ER487" s="29"/>
      <c r="ES487" s="29"/>
      <c r="ET487" s="29"/>
      <c r="EU487" s="29"/>
      <c r="EV487" s="140"/>
      <c r="EW487" s="140"/>
      <c r="EX487" s="144"/>
      <c r="EY487" s="137"/>
      <c r="EZ487" s="29"/>
      <c r="FA487" s="29"/>
      <c r="FB487" s="29"/>
      <c r="FC487" s="29"/>
      <c r="FD487" s="29"/>
      <c r="FE487" s="29"/>
      <c r="FF487" s="29"/>
      <c r="FG487" s="29"/>
      <c r="FH487" s="29"/>
      <c r="FI487" s="29"/>
      <c r="FJ487" s="29"/>
      <c r="FK487" s="29"/>
      <c r="FL487" s="29"/>
      <c r="FM487" s="140"/>
      <c r="FN487" s="140"/>
      <c r="FO487" s="141"/>
    </row>
    <row r="488" spans="1:171" x14ac:dyDescent="0.3">
      <c r="A488" s="137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140"/>
      <c r="P488" s="140"/>
      <c r="Q488" s="140"/>
      <c r="R488" s="141"/>
      <c r="S488" s="137"/>
      <c r="T488" s="29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140"/>
      <c r="AH488" s="140"/>
      <c r="AI488" s="141"/>
      <c r="AJ488" s="137"/>
      <c r="AK488" s="29"/>
      <c r="AL488" s="29"/>
      <c r="AM488" s="29"/>
      <c r="AN488" s="29"/>
      <c r="AO488" s="29"/>
      <c r="AP488" s="29"/>
      <c r="AQ488" s="29"/>
      <c r="AR488" s="29"/>
      <c r="AS488" s="29"/>
      <c r="AT488" s="29"/>
      <c r="AU488" s="29"/>
      <c r="AV488" s="29"/>
      <c r="AW488" s="29"/>
      <c r="AX488" s="140"/>
      <c r="AY488" s="140"/>
      <c r="AZ488" s="141"/>
      <c r="BA488" s="137"/>
      <c r="BB488" s="29"/>
      <c r="BC488" s="29"/>
      <c r="BD488" s="29"/>
      <c r="BE488" s="29"/>
      <c r="BF488" s="29"/>
      <c r="BG488" s="29"/>
      <c r="BH488" s="29"/>
      <c r="BI488" s="29"/>
      <c r="BJ488" s="29"/>
      <c r="BK488" s="29"/>
      <c r="BL488" s="29"/>
      <c r="BM488" s="29"/>
      <c r="BN488" s="29"/>
      <c r="BO488" s="140"/>
      <c r="BP488" s="140"/>
      <c r="BQ488" s="141"/>
      <c r="BR488" s="137"/>
      <c r="BS488" s="29"/>
      <c r="BT488" s="29"/>
      <c r="BU488" s="29"/>
      <c r="BV488" s="29"/>
      <c r="BW488" s="29"/>
      <c r="BX488" s="29"/>
      <c r="BY488" s="29"/>
      <c r="BZ488" s="29"/>
      <c r="CA488" s="29"/>
      <c r="CB488" s="29"/>
      <c r="CC488" s="29"/>
      <c r="CD488" s="29"/>
      <c r="CE488" s="29"/>
      <c r="CF488" s="140"/>
      <c r="CG488" s="140"/>
      <c r="CH488" s="141"/>
      <c r="CI488" s="137"/>
      <c r="CJ488" s="29"/>
      <c r="CK488" s="29"/>
      <c r="CL488" s="29"/>
      <c r="CM488" s="29"/>
      <c r="CN488" s="29"/>
      <c r="CO488" s="29"/>
      <c r="CP488" s="29"/>
      <c r="CQ488" s="29"/>
      <c r="CR488" s="29"/>
      <c r="CS488" s="29"/>
      <c r="CT488" s="29"/>
      <c r="CU488" s="29"/>
      <c r="CV488" s="29"/>
      <c r="CW488" s="140"/>
      <c r="CX488" s="140"/>
      <c r="CY488" s="141"/>
      <c r="CZ488" s="137"/>
      <c r="DA488" s="29"/>
      <c r="DB488" s="29"/>
      <c r="DC488" s="29"/>
      <c r="DD488" s="29"/>
      <c r="DE488" s="29"/>
      <c r="DF488" s="29"/>
      <c r="DG488" s="29"/>
      <c r="DH488" s="29"/>
      <c r="DI488" s="29"/>
      <c r="DJ488" s="29"/>
      <c r="DK488" s="29"/>
      <c r="DL488" s="29"/>
      <c r="DM488" s="29"/>
      <c r="DN488" s="140"/>
      <c r="DO488" s="140"/>
      <c r="DP488" s="141"/>
      <c r="DQ488" s="137"/>
      <c r="DR488" s="29"/>
      <c r="DS488" s="29"/>
      <c r="DT488" s="29"/>
      <c r="DU488" s="29"/>
      <c r="DV488" s="29"/>
      <c r="DW488" s="29"/>
      <c r="DX488" s="29"/>
      <c r="DY488" s="29"/>
      <c r="DZ488" s="29"/>
      <c r="EA488" s="29"/>
      <c r="EB488" s="29"/>
      <c r="EC488" s="29"/>
      <c r="ED488" s="29"/>
      <c r="EE488" s="140"/>
      <c r="EF488" s="140"/>
      <c r="EG488" s="141"/>
      <c r="EH488" s="137"/>
      <c r="EI488" s="29"/>
      <c r="EJ488" s="29"/>
      <c r="EK488" s="29"/>
      <c r="EL488" s="29"/>
      <c r="EM488" s="29"/>
      <c r="EN488" s="29"/>
      <c r="EO488" s="29"/>
      <c r="EP488" s="29"/>
      <c r="EQ488" s="29"/>
      <c r="ER488" s="29"/>
      <c r="ES488" s="29"/>
      <c r="ET488" s="29"/>
      <c r="EU488" s="29"/>
      <c r="EV488" s="140"/>
      <c r="EW488" s="140"/>
      <c r="EX488" s="144"/>
      <c r="EY488" s="137"/>
      <c r="EZ488" s="29"/>
      <c r="FA488" s="29"/>
      <c r="FB488" s="29"/>
      <c r="FC488" s="29"/>
      <c r="FD488" s="29"/>
      <c r="FE488" s="29"/>
      <c r="FF488" s="29"/>
      <c r="FG488" s="29"/>
      <c r="FH488" s="29"/>
      <c r="FI488" s="29"/>
      <c r="FJ488" s="29"/>
      <c r="FK488" s="29"/>
      <c r="FL488" s="29"/>
      <c r="FM488" s="140"/>
      <c r="FN488" s="140"/>
      <c r="FO488" s="141"/>
    </row>
    <row r="489" spans="1:171" x14ac:dyDescent="0.3">
      <c r="A489" s="137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140"/>
      <c r="P489" s="140"/>
      <c r="Q489" s="140"/>
      <c r="R489" s="141"/>
      <c r="S489" s="137"/>
      <c r="T489" s="29"/>
      <c r="U489" s="29"/>
      <c r="V489" s="29"/>
      <c r="W489" s="29"/>
      <c r="X489" s="29"/>
      <c r="Y489" s="29"/>
      <c r="Z489" s="29"/>
      <c r="AA489" s="29"/>
      <c r="AB489" s="29"/>
      <c r="AC489" s="29"/>
      <c r="AD489" s="29"/>
      <c r="AE489" s="29"/>
      <c r="AF489" s="29"/>
      <c r="AG489" s="140"/>
      <c r="AH489" s="140"/>
      <c r="AI489" s="141"/>
      <c r="AJ489" s="137"/>
      <c r="AK489" s="29"/>
      <c r="AL489" s="29"/>
      <c r="AM489" s="29"/>
      <c r="AN489" s="29"/>
      <c r="AO489" s="29"/>
      <c r="AP489" s="29"/>
      <c r="AQ489" s="29"/>
      <c r="AR489" s="29"/>
      <c r="AS489" s="29"/>
      <c r="AT489" s="29"/>
      <c r="AU489" s="29"/>
      <c r="AV489" s="29"/>
      <c r="AW489" s="29"/>
      <c r="AX489" s="140"/>
      <c r="AY489" s="140"/>
      <c r="AZ489" s="141"/>
      <c r="BA489" s="137"/>
      <c r="BB489" s="29"/>
      <c r="BC489" s="29"/>
      <c r="BD489" s="29"/>
      <c r="BE489" s="29"/>
      <c r="BF489" s="29"/>
      <c r="BG489" s="29"/>
      <c r="BH489" s="29"/>
      <c r="BI489" s="29"/>
      <c r="BJ489" s="29"/>
      <c r="BK489" s="29"/>
      <c r="BL489" s="29"/>
      <c r="BM489" s="29"/>
      <c r="BN489" s="29"/>
      <c r="BO489" s="140"/>
      <c r="BP489" s="140"/>
      <c r="BQ489" s="141"/>
      <c r="BR489" s="137"/>
      <c r="BS489" s="29"/>
      <c r="BT489" s="29"/>
      <c r="BU489" s="29"/>
      <c r="BV489" s="29"/>
      <c r="BW489" s="29"/>
      <c r="BX489" s="29"/>
      <c r="BY489" s="29"/>
      <c r="BZ489" s="29"/>
      <c r="CA489" s="29"/>
      <c r="CB489" s="29"/>
      <c r="CC489" s="29"/>
      <c r="CD489" s="29"/>
      <c r="CE489" s="29"/>
      <c r="CF489" s="140"/>
      <c r="CG489" s="140"/>
      <c r="CH489" s="141"/>
      <c r="CI489" s="137"/>
      <c r="CJ489" s="29"/>
      <c r="CK489" s="29"/>
      <c r="CL489" s="29"/>
      <c r="CM489" s="29"/>
      <c r="CN489" s="29"/>
      <c r="CO489" s="29"/>
      <c r="CP489" s="29"/>
      <c r="CQ489" s="29"/>
      <c r="CR489" s="29"/>
      <c r="CS489" s="29"/>
      <c r="CT489" s="29"/>
      <c r="CU489" s="29"/>
      <c r="CV489" s="29"/>
      <c r="CW489" s="140"/>
      <c r="CX489" s="140"/>
      <c r="CY489" s="141"/>
      <c r="CZ489" s="137"/>
      <c r="DA489" s="29"/>
      <c r="DB489" s="29"/>
      <c r="DC489" s="29"/>
      <c r="DD489" s="29"/>
      <c r="DE489" s="29"/>
      <c r="DF489" s="29"/>
      <c r="DG489" s="29"/>
      <c r="DH489" s="29"/>
      <c r="DI489" s="29"/>
      <c r="DJ489" s="29"/>
      <c r="DK489" s="29"/>
      <c r="DL489" s="29"/>
      <c r="DM489" s="29"/>
      <c r="DN489" s="140"/>
      <c r="DO489" s="140"/>
      <c r="DP489" s="141"/>
      <c r="DQ489" s="137"/>
      <c r="DR489" s="29"/>
      <c r="DS489" s="29"/>
      <c r="DT489" s="29"/>
      <c r="DU489" s="29"/>
      <c r="DV489" s="29"/>
      <c r="DW489" s="29"/>
      <c r="DX489" s="29"/>
      <c r="DY489" s="29"/>
      <c r="DZ489" s="29"/>
      <c r="EA489" s="29"/>
      <c r="EB489" s="29"/>
      <c r="EC489" s="29"/>
      <c r="ED489" s="29"/>
      <c r="EE489" s="140"/>
      <c r="EF489" s="140"/>
      <c r="EG489" s="141"/>
      <c r="EH489" s="137"/>
      <c r="EI489" s="29"/>
      <c r="EJ489" s="29"/>
      <c r="EK489" s="29"/>
      <c r="EL489" s="29"/>
      <c r="EM489" s="29"/>
      <c r="EN489" s="29"/>
      <c r="EO489" s="29"/>
      <c r="EP489" s="29"/>
      <c r="EQ489" s="29"/>
      <c r="ER489" s="29"/>
      <c r="ES489" s="29"/>
      <c r="ET489" s="29"/>
      <c r="EU489" s="29"/>
      <c r="EV489" s="140"/>
      <c r="EW489" s="140"/>
      <c r="EX489" s="144"/>
      <c r="EY489" s="137"/>
      <c r="EZ489" s="29"/>
      <c r="FA489" s="29"/>
      <c r="FB489" s="29"/>
      <c r="FC489" s="29"/>
      <c r="FD489" s="29"/>
      <c r="FE489" s="29"/>
      <c r="FF489" s="29"/>
      <c r="FG489" s="29"/>
      <c r="FH489" s="29"/>
      <c r="FI489" s="29"/>
      <c r="FJ489" s="29"/>
      <c r="FK489" s="29"/>
      <c r="FL489" s="29"/>
      <c r="FM489" s="140"/>
      <c r="FN489" s="140"/>
      <c r="FO489" s="141"/>
    </row>
    <row r="490" spans="1:171" x14ac:dyDescent="0.3">
      <c r="A490" s="137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140"/>
      <c r="P490" s="140"/>
      <c r="Q490" s="140"/>
      <c r="R490" s="141"/>
      <c r="S490" s="137"/>
      <c r="T490" s="29"/>
      <c r="U490" s="29"/>
      <c r="V490" s="29"/>
      <c r="W490" s="29"/>
      <c r="X490" s="29"/>
      <c r="Y490" s="29"/>
      <c r="Z490" s="29"/>
      <c r="AA490" s="29"/>
      <c r="AB490" s="29"/>
      <c r="AC490" s="29"/>
      <c r="AD490" s="29"/>
      <c r="AE490" s="29"/>
      <c r="AF490" s="29"/>
      <c r="AG490" s="140"/>
      <c r="AH490" s="140"/>
      <c r="AI490" s="141"/>
      <c r="AJ490" s="137"/>
      <c r="AK490" s="29"/>
      <c r="AL490" s="29"/>
      <c r="AM490" s="29"/>
      <c r="AN490" s="29"/>
      <c r="AO490" s="29"/>
      <c r="AP490" s="29"/>
      <c r="AQ490" s="29"/>
      <c r="AR490" s="29"/>
      <c r="AS490" s="29"/>
      <c r="AT490" s="29"/>
      <c r="AU490" s="29"/>
      <c r="AV490" s="29"/>
      <c r="AW490" s="29"/>
      <c r="AX490" s="140"/>
      <c r="AY490" s="140"/>
      <c r="AZ490" s="141"/>
      <c r="BA490" s="137"/>
      <c r="BB490" s="29"/>
      <c r="BC490" s="29"/>
      <c r="BD490" s="29"/>
      <c r="BE490" s="29"/>
      <c r="BF490" s="29"/>
      <c r="BG490" s="29"/>
      <c r="BH490" s="29"/>
      <c r="BI490" s="29"/>
      <c r="BJ490" s="29"/>
      <c r="BK490" s="29"/>
      <c r="BL490" s="29"/>
      <c r="BM490" s="29"/>
      <c r="BN490" s="29"/>
      <c r="BO490" s="140"/>
      <c r="BP490" s="140"/>
      <c r="BQ490" s="141"/>
      <c r="BR490" s="137"/>
      <c r="BS490" s="29"/>
      <c r="BT490" s="29"/>
      <c r="BU490" s="29"/>
      <c r="BV490" s="29"/>
      <c r="BW490" s="29"/>
      <c r="BX490" s="29"/>
      <c r="BY490" s="29"/>
      <c r="BZ490" s="29"/>
      <c r="CA490" s="29"/>
      <c r="CB490" s="29"/>
      <c r="CC490" s="29"/>
      <c r="CD490" s="29"/>
      <c r="CE490" s="29"/>
      <c r="CF490" s="140"/>
      <c r="CG490" s="140"/>
      <c r="CH490" s="141"/>
      <c r="CI490" s="137"/>
      <c r="CJ490" s="29"/>
      <c r="CK490" s="29"/>
      <c r="CL490" s="29"/>
      <c r="CM490" s="29"/>
      <c r="CN490" s="29"/>
      <c r="CO490" s="29"/>
      <c r="CP490" s="29"/>
      <c r="CQ490" s="29"/>
      <c r="CR490" s="29"/>
      <c r="CS490" s="29"/>
      <c r="CT490" s="29"/>
      <c r="CU490" s="29"/>
      <c r="CV490" s="29"/>
      <c r="CW490" s="140"/>
      <c r="CX490" s="140"/>
      <c r="CY490" s="141"/>
      <c r="CZ490" s="137"/>
      <c r="DA490" s="29"/>
      <c r="DB490" s="29"/>
      <c r="DC490" s="29"/>
      <c r="DD490" s="29"/>
      <c r="DE490" s="29"/>
      <c r="DF490" s="29"/>
      <c r="DG490" s="29"/>
      <c r="DH490" s="29"/>
      <c r="DI490" s="29"/>
      <c r="DJ490" s="29"/>
      <c r="DK490" s="29"/>
      <c r="DL490" s="29"/>
      <c r="DM490" s="29"/>
      <c r="DN490" s="140"/>
      <c r="DO490" s="140"/>
      <c r="DP490" s="141"/>
      <c r="DQ490" s="137"/>
      <c r="DR490" s="29"/>
      <c r="DS490" s="29"/>
      <c r="DT490" s="29"/>
      <c r="DU490" s="29"/>
      <c r="DV490" s="29"/>
      <c r="DW490" s="29"/>
      <c r="DX490" s="29"/>
      <c r="DY490" s="29"/>
      <c r="DZ490" s="29"/>
      <c r="EA490" s="29"/>
      <c r="EB490" s="29"/>
      <c r="EC490" s="29"/>
      <c r="ED490" s="29"/>
      <c r="EE490" s="140"/>
      <c r="EF490" s="140"/>
      <c r="EG490" s="141"/>
      <c r="EH490" s="137"/>
      <c r="EI490" s="29"/>
      <c r="EJ490" s="29"/>
      <c r="EK490" s="29"/>
      <c r="EL490" s="29"/>
      <c r="EM490" s="29"/>
      <c r="EN490" s="29"/>
      <c r="EO490" s="29"/>
      <c r="EP490" s="29"/>
      <c r="EQ490" s="29"/>
      <c r="ER490" s="29"/>
      <c r="ES490" s="29"/>
      <c r="ET490" s="29"/>
      <c r="EU490" s="29"/>
      <c r="EV490" s="140"/>
      <c r="EW490" s="140"/>
      <c r="EX490" s="144"/>
      <c r="EY490" s="137"/>
      <c r="EZ490" s="29"/>
      <c r="FA490" s="29"/>
      <c r="FB490" s="29"/>
      <c r="FC490" s="29"/>
      <c r="FD490" s="29"/>
      <c r="FE490" s="29"/>
      <c r="FF490" s="29"/>
      <c r="FG490" s="29"/>
      <c r="FH490" s="29"/>
      <c r="FI490" s="29"/>
      <c r="FJ490" s="29"/>
      <c r="FK490" s="29"/>
      <c r="FL490" s="29"/>
      <c r="FM490" s="140"/>
      <c r="FN490" s="140"/>
      <c r="FO490" s="141"/>
    </row>
    <row r="491" spans="1:171" x14ac:dyDescent="0.3">
      <c r="A491" s="137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140"/>
      <c r="P491" s="140"/>
      <c r="Q491" s="140"/>
      <c r="R491" s="141"/>
      <c r="S491" s="137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140"/>
      <c r="AH491" s="140"/>
      <c r="AI491" s="141"/>
      <c r="AJ491" s="137"/>
      <c r="AK491" s="29"/>
      <c r="AL491" s="29"/>
      <c r="AM491" s="29"/>
      <c r="AN491" s="29"/>
      <c r="AO491" s="29"/>
      <c r="AP491" s="29"/>
      <c r="AQ491" s="29"/>
      <c r="AR491" s="29"/>
      <c r="AS491" s="29"/>
      <c r="AT491" s="29"/>
      <c r="AU491" s="29"/>
      <c r="AV491" s="29"/>
      <c r="AW491" s="29"/>
      <c r="AX491" s="140"/>
      <c r="AY491" s="140"/>
      <c r="AZ491" s="141"/>
      <c r="BA491" s="137"/>
      <c r="BB491" s="29"/>
      <c r="BC491" s="29"/>
      <c r="BD491" s="29"/>
      <c r="BE491" s="29"/>
      <c r="BF491" s="29"/>
      <c r="BG491" s="29"/>
      <c r="BH491" s="29"/>
      <c r="BI491" s="29"/>
      <c r="BJ491" s="29"/>
      <c r="BK491" s="29"/>
      <c r="BL491" s="29"/>
      <c r="BM491" s="29"/>
      <c r="BN491" s="29"/>
      <c r="BO491" s="140"/>
      <c r="BP491" s="140"/>
      <c r="BQ491" s="141"/>
      <c r="BR491" s="137"/>
      <c r="BS491" s="29"/>
      <c r="BT491" s="29"/>
      <c r="BU491" s="29"/>
      <c r="BV491" s="29"/>
      <c r="BW491" s="29"/>
      <c r="BX491" s="29"/>
      <c r="BY491" s="29"/>
      <c r="BZ491" s="29"/>
      <c r="CA491" s="29"/>
      <c r="CB491" s="29"/>
      <c r="CC491" s="29"/>
      <c r="CD491" s="29"/>
      <c r="CE491" s="29"/>
      <c r="CF491" s="140"/>
      <c r="CG491" s="140"/>
      <c r="CH491" s="141"/>
      <c r="CI491" s="137"/>
      <c r="CJ491" s="29"/>
      <c r="CK491" s="29"/>
      <c r="CL491" s="29"/>
      <c r="CM491" s="29"/>
      <c r="CN491" s="29"/>
      <c r="CO491" s="29"/>
      <c r="CP491" s="29"/>
      <c r="CQ491" s="29"/>
      <c r="CR491" s="29"/>
      <c r="CS491" s="29"/>
      <c r="CT491" s="29"/>
      <c r="CU491" s="29"/>
      <c r="CV491" s="29"/>
      <c r="CW491" s="140"/>
      <c r="CX491" s="140"/>
      <c r="CY491" s="141"/>
      <c r="CZ491" s="137"/>
      <c r="DA491" s="29"/>
      <c r="DB491" s="29"/>
      <c r="DC491" s="29"/>
      <c r="DD491" s="29"/>
      <c r="DE491" s="29"/>
      <c r="DF491" s="29"/>
      <c r="DG491" s="29"/>
      <c r="DH491" s="29"/>
      <c r="DI491" s="29"/>
      <c r="DJ491" s="29"/>
      <c r="DK491" s="29"/>
      <c r="DL491" s="29"/>
      <c r="DM491" s="29"/>
      <c r="DN491" s="140"/>
      <c r="DO491" s="140"/>
      <c r="DP491" s="141"/>
      <c r="DQ491" s="137"/>
      <c r="DR491" s="29"/>
      <c r="DS491" s="29"/>
      <c r="DT491" s="29"/>
      <c r="DU491" s="29"/>
      <c r="DV491" s="29"/>
      <c r="DW491" s="29"/>
      <c r="DX491" s="29"/>
      <c r="DY491" s="29"/>
      <c r="DZ491" s="29"/>
      <c r="EA491" s="29"/>
      <c r="EB491" s="29"/>
      <c r="EC491" s="29"/>
      <c r="ED491" s="29"/>
      <c r="EE491" s="140"/>
      <c r="EF491" s="140"/>
      <c r="EG491" s="141"/>
      <c r="EH491" s="137"/>
      <c r="EI491" s="29"/>
      <c r="EJ491" s="29"/>
      <c r="EK491" s="29"/>
      <c r="EL491" s="29"/>
      <c r="EM491" s="29"/>
      <c r="EN491" s="29"/>
      <c r="EO491" s="29"/>
      <c r="EP491" s="29"/>
      <c r="EQ491" s="29"/>
      <c r="ER491" s="29"/>
      <c r="ES491" s="29"/>
      <c r="ET491" s="29"/>
      <c r="EU491" s="29"/>
      <c r="EV491" s="140"/>
      <c r="EW491" s="140"/>
      <c r="EX491" s="144"/>
      <c r="EY491" s="137"/>
      <c r="EZ491" s="29"/>
      <c r="FA491" s="29"/>
      <c r="FB491" s="29"/>
      <c r="FC491" s="29"/>
      <c r="FD491" s="29"/>
      <c r="FE491" s="29"/>
      <c r="FF491" s="29"/>
      <c r="FG491" s="29"/>
      <c r="FH491" s="29"/>
      <c r="FI491" s="29"/>
      <c r="FJ491" s="29"/>
      <c r="FK491" s="29"/>
      <c r="FL491" s="29"/>
      <c r="FM491" s="140"/>
      <c r="FN491" s="140"/>
      <c r="FO491" s="141"/>
    </row>
    <row r="492" spans="1:171" x14ac:dyDescent="0.3">
      <c r="A492" s="137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140"/>
      <c r="P492" s="140"/>
      <c r="Q492" s="140"/>
      <c r="R492" s="141"/>
      <c r="S492" s="137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  <c r="AF492" s="29"/>
      <c r="AG492" s="140"/>
      <c r="AH492" s="140"/>
      <c r="AI492" s="141"/>
      <c r="AJ492" s="137"/>
      <c r="AK492" s="29"/>
      <c r="AL492" s="29"/>
      <c r="AM492" s="29"/>
      <c r="AN492" s="29"/>
      <c r="AO492" s="29"/>
      <c r="AP492" s="29"/>
      <c r="AQ492" s="29"/>
      <c r="AR492" s="29"/>
      <c r="AS492" s="29"/>
      <c r="AT492" s="29"/>
      <c r="AU492" s="29"/>
      <c r="AV492" s="29"/>
      <c r="AW492" s="29"/>
      <c r="AX492" s="140"/>
      <c r="AY492" s="140"/>
      <c r="AZ492" s="141"/>
      <c r="BA492" s="137"/>
      <c r="BB492" s="29"/>
      <c r="BC492" s="29"/>
      <c r="BD492" s="29"/>
      <c r="BE492" s="29"/>
      <c r="BF492" s="29"/>
      <c r="BG492" s="29"/>
      <c r="BH492" s="29"/>
      <c r="BI492" s="29"/>
      <c r="BJ492" s="29"/>
      <c r="BK492" s="29"/>
      <c r="BL492" s="29"/>
      <c r="BM492" s="29"/>
      <c r="BN492" s="29"/>
      <c r="BO492" s="140"/>
      <c r="BP492" s="140"/>
      <c r="BQ492" s="141"/>
      <c r="BR492" s="137"/>
      <c r="BS492" s="29"/>
      <c r="BT492" s="29"/>
      <c r="BU492" s="29"/>
      <c r="BV492" s="29"/>
      <c r="BW492" s="29"/>
      <c r="BX492" s="29"/>
      <c r="BY492" s="29"/>
      <c r="BZ492" s="29"/>
      <c r="CA492" s="29"/>
      <c r="CB492" s="29"/>
      <c r="CC492" s="29"/>
      <c r="CD492" s="29"/>
      <c r="CE492" s="29"/>
      <c r="CF492" s="140"/>
      <c r="CG492" s="140"/>
      <c r="CH492" s="141"/>
      <c r="CI492" s="137"/>
      <c r="CJ492" s="29"/>
      <c r="CK492" s="29"/>
      <c r="CL492" s="29"/>
      <c r="CM492" s="29"/>
      <c r="CN492" s="29"/>
      <c r="CO492" s="29"/>
      <c r="CP492" s="29"/>
      <c r="CQ492" s="29"/>
      <c r="CR492" s="29"/>
      <c r="CS492" s="29"/>
      <c r="CT492" s="29"/>
      <c r="CU492" s="29"/>
      <c r="CV492" s="29"/>
      <c r="CW492" s="140"/>
      <c r="CX492" s="140"/>
      <c r="CY492" s="141"/>
      <c r="CZ492" s="137"/>
      <c r="DA492" s="29"/>
      <c r="DB492" s="29"/>
      <c r="DC492" s="29"/>
      <c r="DD492" s="29"/>
      <c r="DE492" s="29"/>
      <c r="DF492" s="29"/>
      <c r="DG492" s="29"/>
      <c r="DH492" s="29"/>
      <c r="DI492" s="29"/>
      <c r="DJ492" s="29"/>
      <c r="DK492" s="29"/>
      <c r="DL492" s="29"/>
      <c r="DM492" s="29"/>
      <c r="DN492" s="140"/>
      <c r="DO492" s="140"/>
      <c r="DP492" s="141"/>
      <c r="DQ492" s="137"/>
      <c r="DR492" s="29"/>
      <c r="DS492" s="29"/>
      <c r="DT492" s="29"/>
      <c r="DU492" s="29"/>
      <c r="DV492" s="29"/>
      <c r="DW492" s="29"/>
      <c r="DX492" s="29"/>
      <c r="DY492" s="29"/>
      <c r="DZ492" s="29"/>
      <c r="EA492" s="29"/>
      <c r="EB492" s="29"/>
      <c r="EC492" s="29"/>
      <c r="ED492" s="29"/>
      <c r="EE492" s="140"/>
      <c r="EF492" s="140"/>
      <c r="EG492" s="141"/>
      <c r="EH492" s="137"/>
      <c r="EI492" s="29"/>
      <c r="EJ492" s="29"/>
      <c r="EK492" s="29"/>
      <c r="EL492" s="29"/>
      <c r="EM492" s="29"/>
      <c r="EN492" s="29"/>
      <c r="EO492" s="29"/>
      <c r="EP492" s="29"/>
      <c r="EQ492" s="29"/>
      <c r="ER492" s="29"/>
      <c r="ES492" s="29"/>
      <c r="ET492" s="29"/>
      <c r="EU492" s="29"/>
      <c r="EV492" s="140"/>
      <c r="EW492" s="140"/>
      <c r="EX492" s="144"/>
      <c r="EY492" s="137"/>
      <c r="EZ492" s="29"/>
      <c r="FA492" s="29"/>
      <c r="FB492" s="29"/>
      <c r="FC492" s="29"/>
      <c r="FD492" s="29"/>
      <c r="FE492" s="29"/>
      <c r="FF492" s="29"/>
      <c r="FG492" s="29"/>
      <c r="FH492" s="29"/>
      <c r="FI492" s="29"/>
      <c r="FJ492" s="29"/>
      <c r="FK492" s="29"/>
      <c r="FL492" s="29"/>
      <c r="FM492" s="140"/>
      <c r="FN492" s="140"/>
      <c r="FO492" s="141"/>
    </row>
    <row r="493" spans="1:171" x14ac:dyDescent="0.3">
      <c r="A493" s="137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140"/>
      <c r="P493" s="140"/>
      <c r="Q493" s="140"/>
      <c r="R493" s="141"/>
      <c r="S493" s="137"/>
      <c r="T493" s="29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140"/>
      <c r="AH493" s="140"/>
      <c r="AI493" s="141"/>
      <c r="AJ493" s="137"/>
      <c r="AK493" s="29"/>
      <c r="AL493" s="29"/>
      <c r="AM493" s="29"/>
      <c r="AN493" s="29"/>
      <c r="AO493" s="29"/>
      <c r="AP493" s="29"/>
      <c r="AQ493" s="29"/>
      <c r="AR493" s="29"/>
      <c r="AS493" s="29"/>
      <c r="AT493" s="29"/>
      <c r="AU493" s="29"/>
      <c r="AV493" s="29"/>
      <c r="AW493" s="29"/>
      <c r="AX493" s="140"/>
      <c r="AY493" s="140"/>
      <c r="AZ493" s="141"/>
      <c r="BA493" s="137"/>
      <c r="BB493" s="29"/>
      <c r="BC493" s="29"/>
      <c r="BD493" s="29"/>
      <c r="BE493" s="29"/>
      <c r="BF493" s="29"/>
      <c r="BG493" s="29"/>
      <c r="BH493" s="29"/>
      <c r="BI493" s="29"/>
      <c r="BJ493" s="29"/>
      <c r="BK493" s="29"/>
      <c r="BL493" s="29"/>
      <c r="BM493" s="29"/>
      <c r="BN493" s="29"/>
      <c r="BO493" s="140"/>
      <c r="BP493" s="140"/>
      <c r="BQ493" s="141"/>
      <c r="BR493" s="137"/>
      <c r="BS493" s="29"/>
      <c r="BT493" s="29"/>
      <c r="BU493" s="29"/>
      <c r="BV493" s="29"/>
      <c r="BW493" s="29"/>
      <c r="BX493" s="29"/>
      <c r="BY493" s="29"/>
      <c r="BZ493" s="29"/>
      <c r="CA493" s="29"/>
      <c r="CB493" s="29"/>
      <c r="CC493" s="29"/>
      <c r="CD493" s="29"/>
      <c r="CE493" s="29"/>
      <c r="CF493" s="140"/>
      <c r="CG493" s="140"/>
      <c r="CH493" s="141"/>
      <c r="CI493" s="137"/>
      <c r="CJ493" s="29"/>
      <c r="CK493" s="29"/>
      <c r="CL493" s="29"/>
      <c r="CM493" s="29"/>
      <c r="CN493" s="29"/>
      <c r="CO493" s="29"/>
      <c r="CP493" s="29"/>
      <c r="CQ493" s="29"/>
      <c r="CR493" s="29"/>
      <c r="CS493" s="29"/>
      <c r="CT493" s="29"/>
      <c r="CU493" s="29"/>
      <c r="CV493" s="29"/>
      <c r="CW493" s="140"/>
      <c r="CX493" s="140"/>
      <c r="CY493" s="141"/>
      <c r="CZ493" s="137"/>
      <c r="DA493" s="29"/>
      <c r="DB493" s="29"/>
      <c r="DC493" s="29"/>
      <c r="DD493" s="29"/>
      <c r="DE493" s="29"/>
      <c r="DF493" s="29"/>
      <c r="DG493" s="29"/>
      <c r="DH493" s="29"/>
      <c r="DI493" s="29"/>
      <c r="DJ493" s="29"/>
      <c r="DK493" s="29"/>
      <c r="DL493" s="29"/>
      <c r="DM493" s="29"/>
      <c r="DN493" s="140"/>
      <c r="DO493" s="140"/>
      <c r="DP493" s="141"/>
      <c r="DQ493" s="137"/>
      <c r="DR493" s="29"/>
      <c r="DS493" s="29"/>
      <c r="DT493" s="29"/>
      <c r="DU493" s="29"/>
      <c r="DV493" s="29"/>
      <c r="DW493" s="29"/>
      <c r="DX493" s="29"/>
      <c r="DY493" s="29"/>
      <c r="DZ493" s="29"/>
      <c r="EA493" s="29"/>
      <c r="EB493" s="29"/>
      <c r="EC493" s="29"/>
      <c r="ED493" s="29"/>
      <c r="EE493" s="140"/>
      <c r="EF493" s="140"/>
      <c r="EG493" s="141"/>
      <c r="EH493" s="137"/>
      <c r="EI493" s="29"/>
      <c r="EJ493" s="29"/>
      <c r="EK493" s="29"/>
      <c r="EL493" s="29"/>
      <c r="EM493" s="29"/>
      <c r="EN493" s="29"/>
      <c r="EO493" s="29"/>
      <c r="EP493" s="29"/>
      <c r="EQ493" s="29"/>
      <c r="ER493" s="29"/>
      <c r="ES493" s="29"/>
      <c r="ET493" s="29"/>
      <c r="EU493" s="29"/>
      <c r="EV493" s="140"/>
      <c r="EW493" s="140"/>
      <c r="EX493" s="144"/>
      <c r="EY493" s="137"/>
      <c r="EZ493" s="29"/>
      <c r="FA493" s="29"/>
      <c r="FB493" s="29"/>
      <c r="FC493" s="29"/>
      <c r="FD493" s="29"/>
      <c r="FE493" s="29"/>
      <c r="FF493" s="29"/>
      <c r="FG493" s="29"/>
      <c r="FH493" s="29"/>
      <c r="FI493" s="29"/>
      <c r="FJ493" s="29"/>
      <c r="FK493" s="29"/>
      <c r="FL493" s="29"/>
      <c r="FM493" s="140"/>
      <c r="FN493" s="140"/>
      <c r="FO493" s="141"/>
    </row>
    <row r="494" spans="1:171" x14ac:dyDescent="0.3">
      <c r="A494" s="137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140"/>
      <c r="P494" s="140"/>
      <c r="Q494" s="140"/>
      <c r="R494" s="141"/>
      <c r="S494" s="137"/>
      <c r="T494" s="29"/>
      <c r="U494" s="29"/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  <c r="AF494" s="29"/>
      <c r="AG494" s="140"/>
      <c r="AH494" s="140"/>
      <c r="AI494" s="141"/>
      <c r="AJ494" s="137"/>
      <c r="AK494" s="29"/>
      <c r="AL494" s="29"/>
      <c r="AM494" s="29"/>
      <c r="AN494" s="29"/>
      <c r="AO494" s="29"/>
      <c r="AP494" s="29"/>
      <c r="AQ494" s="29"/>
      <c r="AR494" s="29"/>
      <c r="AS494" s="29"/>
      <c r="AT494" s="29"/>
      <c r="AU494" s="29"/>
      <c r="AV494" s="29"/>
      <c r="AW494" s="29"/>
      <c r="AX494" s="140"/>
      <c r="AY494" s="140"/>
      <c r="AZ494" s="141"/>
      <c r="BA494" s="137"/>
      <c r="BB494" s="29"/>
      <c r="BC494" s="29"/>
      <c r="BD494" s="29"/>
      <c r="BE494" s="29"/>
      <c r="BF494" s="29"/>
      <c r="BG494" s="29"/>
      <c r="BH494" s="29"/>
      <c r="BI494" s="29"/>
      <c r="BJ494" s="29"/>
      <c r="BK494" s="29"/>
      <c r="BL494" s="29"/>
      <c r="BM494" s="29"/>
      <c r="BN494" s="29"/>
      <c r="BO494" s="140"/>
      <c r="BP494" s="140"/>
      <c r="BQ494" s="141"/>
      <c r="BR494" s="137"/>
      <c r="BS494" s="29"/>
      <c r="BT494" s="29"/>
      <c r="BU494" s="29"/>
      <c r="BV494" s="29"/>
      <c r="BW494" s="29"/>
      <c r="BX494" s="29"/>
      <c r="BY494" s="29"/>
      <c r="BZ494" s="29"/>
      <c r="CA494" s="29"/>
      <c r="CB494" s="29"/>
      <c r="CC494" s="29"/>
      <c r="CD494" s="29"/>
      <c r="CE494" s="29"/>
      <c r="CF494" s="140"/>
      <c r="CG494" s="140"/>
      <c r="CH494" s="141"/>
      <c r="CI494" s="137"/>
      <c r="CJ494" s="29"/>
      <c r="CK494" s="29"/>
      <c r="CL494" s="29"/>
      <c r="CM494" s="29"/>
      <c r="CN494" s="29"/>
      <c r="CO494" s="29"/>
      <c r="CP494" s="29"/>
      <c r="CQ494" s="29"/>
      <c r="CR494" s="29"/>
      <c r="CS494" s="29"/>
      <c r="CT494" s="29"/>
      <c r="CU494" s="29"/>
      <c r="CV494" s="29"/>
      <c r="CW494" s="140"/>
      <c r="CX494" s="140"/>
      <c r="CY494" s="141"/>
      <c r="CZ494" s="137"/>
      <c r="DA494" s="29"/>
      <c r="DB494" s="29"/>
      <c r="DC494" s="29"/>
      <c r="DD494" s="29"/>
      <c r="DE494" s="29"/>
      <c r="DF494" s="29"/>
      <c r="DG494" s="29"/>
      <c r="DH494" s="29"/>
      <c r="DI494" s="29"/>
      <c r="DJ494" s="29"/>
      <c r="DK494" s="29"/>
      <c r="DL494" s="29"/>
      <c r="DM494" s="29"/>
      <c r="DN494" s="140"/>
      <c r="DO494" s="140"/>
      <c r="DP494" s="141"/>
      <c r="DQ494" s="137"/>
      <c r="DR494" s="29"/>
      <c r="DS494" s="29"/>
      <c r="DT494" s="29"/>
      <c r="DU494" s="29"/>
      <c r="DV494" s="29"/>
      <c r="DW494" s="29"/>
      <c r="DX494" s="29"/>
      <c r="DY494" s="29"/>
      <c r="DZ494" s="29"/>
      <c r="EA494" s="29"/>
      <c r="EB494" s="29"/>
      <c r="EC494" s="29"/>
      <c r="ED494" s="29"/>
      <c r="EE494" s="140"/>
      <c r="EF494" s="140"/>
      <c r="EG494" s="141"/>
      <c r="EH494" s="137"/>
      <c r="EI494" s="29"/>
      <c r="EJ494" s="29"/>
      <c r="EK494" s="29"/>
      <c r="EL494" s="29"/>
      <c r="EM494" s="29"/>
      <c r="EN494" s="29"/>
      <c r="EO494" s="29"/>
      <c r="EP494" s="29"/>
      <c r="EQ494" s="29"/>
      <c r="ER494" s="29"/>
      <c r="ES494" s="29"/>
      <c r="ET494" s="29"/>
      <c r="EU494" s="29"/>
      <c r="EV494" s="140"/>
      <c r="EW494" s="140"/>
      <c r="EX494" s="144"/>
      <c r="EY494" s="137"/>
      <c r="EZ494" s="29"/>
      <c r="FA494" s="29"/>
      <c r="FB494" s="29"/>
      <c r="FC494" s="29"/>
      <c r="FD494" s="29"/>
      <c r="FE494" s="29"/>
      <c r="FF494" s="29"/>
      <c r="FG494" s="29"/>
      <c r="FH494" s="29"/>
      <c r="FI494" s="29"/>
      <c r="FJ494" s="29"/>
      <c r="FK494" s="29"/>
      <c r="FL494" s="29"/>
      <c r="FM494" s="140"/>
      <c r="FN494" s="140"/>
      <c r="FO494" s="141"/>
    </row>
    <row r="495" spans="1:171" x14ac:dyDescent="0.3">
      <c r="A495" s="137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140"/>
      <c r="P495" s="140"/>
      <c r="Q495" s="140"/>
      <c r="R495" s="141"/>
      <c r="S495" s="137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140"/>
      <c r="AH495" s="140"/>
      <c r="AI495" s="141"/>
      <c r="AJ495" s="137"/>
      <c r="AK495" s="29"/>
      <c r="AL495" s="29"/>
      <c r="AM495" s="29"/>
      <c r="AN495" s="29"/>
      <c r="AO495" s="29"/>
      <c r="AP495" s="29"/>
      <c r="AQ495" s="29"/>
      <c r="AR495" s="29"/>
      <c r="AS495" s="29"/>
      <c r="AT495" s="29"/>
      <c r="AU495" s="29"/>
      <c r="AV495" s="29"/>
      <c r="AW495" s="29"/>
      <c r="AX495" s="140"/>
      <c r="AY495" s="140"/>
      <c r="AZ495" s="141"/>
      <c r="BA495" s="137"/>
      <c r="BB495" s="29"/>
      <c r="BC495" s="29"/>
      <c r="BD495" s="29"/>
      <c r="BE495" s="29"/>
      <c r="BF495" s="29"/>
      <c r="BG495" s="29"/>
      <c r="BH495" s="29"/>
      <c r="BI495" s="29"/>
      <c r="BJ495" s="29"/>
      <c r="BK495" s="29"/>
      <c r="BL495" s="29"/>
      <c r="BM495" s="29"/>
      <c r="BN495" s="29"/>
      <c r="BO495" s="140"/>
      <c r="BP495" s="140"/>
      <c r="BQ495" s="141"/>
      <c r="BR495" s="137"/>
      <c r="BS495" s="29"/>
      <c r="BT495" s="29"/>
      <c r="BU495" s="29"/>
      <c r="BV495" s="29"/>
      <c r="BW495" s="29"/>
      <c r="BX495" s="29"/>
      <c r="BY495" s="29"/>
      <c r="BZ495" s="29"/>
      <c r="CA495" s="29"/>
      <c r="CB495" s="29"/>
      <c r="CC495" s="29"/>
      <c r="CD495" s="29"/>
      <c r="CE495" s="29"/>
      <c r="CF495" s="140"/>
      <c r="CG495" s="140"/>
      <c r="CH495" s="141"/>
      <c r="CI495" s="137"/>
      <c r="CJ495" s="29"/>
      <c r="CK495" s="29"/>
      <c r="CL495" s="29"/>
      <c r="CM495" s="29"/>
      <c r="CN495" s="29"/>
      <c r="CO495" s="29"/>
      <c r="CP495" s="29"/>
      <c r="CQ495" s="29"/>
      <c r="CR495" s="29"/>
      <c r="CS495" s="29"/>
      <c r="CT495" s="29"/>
      <c r="CU495" s="29"/>
      <c r="CV495" s="29"/>
      <c r="CW495" s="140"/>
      <c r="CX495" s="140"/>
      <c r="CY495" s="141"/>
      <c r="CZ495" s="137"/>
      <c r="DA495" s="29"/>
      <c r="DB495" s="29"/>
      <c r="DC495" s="29"/>
      <c r="DD495" s="29"/>
      <c r="DE495" s="29"/>
      <c r="DF495" s="29"/>
      <c r="DG495" s="29"/>
      <c r="DH495" s="29"/>
      <c r="DI495" s="29"/>
      <c r="DJ495" s="29"/>
      <c r="DK495" s="29"/>
      <c r="DL495" s="29"/>
      <c r="DM495" s="29"/>
      <c r="DN495" s="140"/>
      <c r="DO495" s="140"/>
      <c r="DP495" s="141"/>
      <c r="DQ495" s="137"/>
      <c r="DR495" s="29"/>
      <c r="DS495" s="29"/>
      <c r="DT495" s="29"/>
      <c r="DU495" s="29"/>
      <c r="DV495" s="29"/>
      <c r="DW495" s="29"/>
      <c r="DX495" s="29"/>
      <c r="DY495" s="29"/>
      <c r="DZ495" s="29"/>
      <c r="EA495" s="29"/>
      <c r="EB495" s="29"/>
      <c r="EC495" s="29"/>
      <c r="ED495" s="29"/>
      <c r="EE495" s="140"/>
      <c r="EF495" s="140"/>
      <c r="EG495" s="141"/>
      <c r="EH495" s="137"/>
      <c r="EI495" s="29"/>
      <c r="EJ495" s="29"/>
      <c r="EK495" s="29"/>
      <c r="EL495" s="29"/>
      <c r="EM495" s="29"/>
      <c r="EN495" s="29"/>
      <c r="EO495" s="29"/>
      <c r="EP495" s="29"/>
      <c r="EQ495" s="29"/>
      <c r="ER495" s="29"/>
      <c r="ES495" s="29"/>
      <c r="ET495" s="29"/>
      <c r="EU495" s="29"/>
      <c r="EV495" s="140"/>
      <c r="EW495" s="140"/>
      <c r="EX495" s="144"/>
      <c r="EY495" s="137"/>
      <c r="EZ495" s="29"/>
      <c r="FA495" s="29"/>
      <c r="FB495" s="29"/>
      <c r="FC495" s="29"/>
      <c r="FD495" s="29"/>
      <c r="FE495" s="29"/>
      <c r="FF495" s="29"/>
      <c r="FG495" s="29"/>
      <c r="FH495" s="29"/>
      <c r="FI495" s="29"/>
      <c r="FJ495" s="29"/>
      <c r="FK495" s="29"/>
      <c r="FL495" s="29"/>
      <c r="FM495" s="140"/>
      <c r="FN495" s="140"/>
      <c r="FO495" s="141"/>
    </row>
    <row r="496" spans="1:171" x14ac:dyDescent="0.3">
      <c r="A496" s="137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140"/>
      <c r="P496" s="140"/>
      <c r="Q496" s="140"/>
      <c r="R496" s="141"/>
      <c r="S496" s="137"/>
      <c r="T496" s="29"/>
      <c r="U496" s="29"/>
      <c r="V496" s="29"/>
      <c r="W496" s="29"/>
      <c r="X496" s="29"/>
      <c r="Y496" s="29"/>
      <c r="Z496" s="29"/>
      <c r="AA496" s="29"/>
      <c r="AB496" s="29"/>
      <c r="AC496" s="29"/>
      <c r="AD496" s="29"/>
      <c r="AE496" s="29"/>
      <c r="AF496" s="29"/>
      <c r="AG496" s="140"/>
      <c r="AH496" s="140"/>
      <c r="AI496" s="141"/>
      <c r="AJ496" s="137"/>
      <c r="AK496" s="29"/>
      <c r="AL496" s="29"/>
      <c r="AM496" s="29"/>
      <c r="AN496" s="29"/>
      <c r="AO496" s="29"/>
      <c r="AP496" s="29"/>
      <c r="AQ496" s="29"/>
      <c r="AR496" s="29"/>
      <c r="AS496" s="29"/>
      <c r="AT496" s="29"/>
      <c r="AU496" s="29"/>
      <c r="AV496" s="29"/>
      <c r="AW496" s="29"/>
      <c r="AX496" s="140"/>
      <c r="AY496" s="140"/>
      <c r="AZ496" s="141"/>
      <c r="BA496" s="137"/>
      <c r="BB496" s="29"/>
      <c r="BC496" s="29"/>
      <c r="BD496" s="29"/>
      <c r="BE496" s="29"/>
      <c r="BF496" s="29"/>
      <c r="BG496" s="29"/>
      <c r="BH496" s="29"/>
      <c r="BI496" s="29"/>
      <c r="BJ496" s="29"/>
      <c r="BK496" s="29"/>
      <c r="BL496" s="29"/>
      <c r="BM496" s="29"/>
      <c r="BN496" s="29"/>
      <c r="BO496" s="140"/>
      <c r="BP496" s="140"/>
      <c r="BQ496" s="141"/>
      <c r="BR496" s="137"/>
      <c r="BS496" s="29"/>
      <c r="BT496" s="29"/>
      <c r="BU496" s="29"/>
      <c r="BV496" s="29"/>
      <c r="BW496" s="29"/>
      <c r="BX496" s="29"/>
      <c r="BY496" s="29"/>
      <c r="BZ496" s="29"/>
      <c r="CA496" s="29"/>
      <c r="CB496" s="29"/>
      <c r="CC496" s="29"/>
      <c r="CD496" s="29"/>
      <c r="CE496" s="29"/>
      <c r="CF496" s="140"/>
      <c r="CG496" s="140"/>
      <c r="CH496" s="141"/>
      <c r="CI496" s="137"/>
      <c r="CJ496" s="29"/>
      <c r="CK496" s="29"/>
      <c r="CL496" s="29"/>
      <c r="CM496" s="29"/>
      <c r="CN496" s="29"/>
      <c r="CO496" s="29"/>
      <c r="CP496" s="29"/>
      <c r="CQ496" s="29"/>
      <c r="CR496" s="29"/>
      <c r="CS496" s="29"/>
      <c r="CT496" s="29"/>
      <c r="CU496" s="29"/>
      <c r="CV496" s="29"/>
      <c r="CW496" s="140"/>
      <c r="CX496" s="140"/>
      <c r="CY496" s="141"/>
      <c r="CZ496" s="137"/>
      <c r="DA496" s="29"/>
      <c r="DB496" s="29"/>
      <c r="DC496" s="29"/>
      <c r="DD496" s="29"/>
      <c r="DE496" s="29"/>
      <c r="DF496" s="29"/>
      <c r="DG496" s="29"/>
      <c r="DH496" s="29"/>
      <c r="DI496" s="29"/>
      <c r="DJ496" s="29"/>
      <c r="DK496" s="29"/>
      <c r="DL496" s="29"/>
      <c r="DM496" s="29"/>
      <c r="DN496" s="140"/>
      <c r="DO496" s="140"/>
      <c r="DP496" s="141"/>
      <c r="DQ496" s="137"/>
      <c r="DR496" s="29"/>
      <c r="DS496" s="29"/>
      <c r="DT496" s="29"/>
      <c r="DU496" s="29"/>
      <c r="DV496" s="29"/>
      <c r="DW496" s="29"/>
      <c r="DX496" s="29"/>
      <c r="DY496" s="29"/>
      <c r="DZ496" s="29"/>
      <c r="EA496" s="29"/>
      <c r="EB496" s="29"/>
      <c r="EC496" s="29"/>
      <c r="ED496" s="29"/>
      <c r="EE496" s="140"/>
      <c r="EF496" s="140"/>
      <c r="EG496" s="141"/>
      <c r="EH496" s="137"/>
      <c r="EI496" s="29"/>
      <c r="EJ496" s="29"/>
      <c r="EK496" s="29"/>
      <c r="EL496" s="29"/>
      <c r="EM496" s="29"/>
      <c r="EN496" s="29"/>
      <c r="EO496" s="29"/>
      <c r="EP496" s="29"/>
      <c r="EQ496" s="29"/>
      <c r="ER496" s="29"/>
      <c r="ES496" s="29"/>
      <c r="ET496" s="29"/>
      <c r="EU496" s="29"/>
      <c r="EV496" s="140"/>
      <c r="EW496" s="140"/>
      <c r="EX496" s="144"/>
      <c r="EY496" s="137"/>
      <c r="EZ496" s="29"/>
      <c r="FA496" s="29"/>
      <c r="FB496" s="29"/>
      <c r="FC496" s="29"/>
      <c r="FD496" s="29"/>
      <c r="FE496" s="29"/>
      <c r="FF496" s="29"/>
      <c r="FG496" s="29"/>
      <c r="FH496" s="29"/>
      <c r="FI496" s="29"/>
      <c r="FJ496" s="29"/>
      <c r="FK496" s="29"/>
      <c r="FL496" s="29"/>
      <c r="FM496" s="140"/>
      <c r="FN496" s="140"/>
      <c r="FO496" s="141"/>
    </row>
    <row r="497" spans="1:171" x14ac:dyDescent="0.3">
      <c r="A497" s="137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140"/>
      <c r="P497" s="140"/>
      <c r="Q497" s="140"/>
      <c r="R497" s="141"/>
      <c r="S497" s="137"/>
      <c r="T497" s="29"/>
      <c r="U497" s="29"/>
      <c r="V497" s="29"/>
      <c r="W497" s="29"/>
      <c r="X497" s="29"/>
      <c r="Y497" s="29"/>
      <c r="Z497" s="29"/>
      <c r="AA497" s="29"/>
      <c r="AB497" s="29"/>
      <c r="AC497" s="29"/>
      <c r="AD497" s="29"/>
      <c r="AE497" s="29"/>
      <c r="AF497" s="29"/>
      <c r="AG497" s="140"/>
      <c r="AH497" s="140"/>
      <c r="AI497" s="141"/>
      <c r="AJ497" s="137"/>
      <c r="AK497" s="29"/>
      <c r="AL497" s="29"/>
      <c r="AM497" s="29"/>
      <c r="AN497" s="29"/>
      <c r="AO497" s="29"/>
      <c r="AP497" s="29"/>
      <c r="AQ497" s="29"/>
      <c r="AR497" s="29"/>
      <c r="AS497" s="29"/>
      <c r="AT497" s="29"/>
      <c r="AU497" s="29"/>
      <c r="AV497" s="29"/>
      <c r="AW497" s="29"/>
      <c r="AX497" s="140"/>
      <c r="AY497" s="140"/>
      <c r="AZ497" s="141"/>
      <c r="BA497" s="137"/>
      <c r="BB497" s="29"/>
      <c r="BC497" s="29"/>
      <c r="BD497" s="29"/>
      <c r="BE497" s="29"/>
      <c r="BF497" s="29"/>
      <c r="BG497" s="29"/>
      <c r="BH497" s="29"/>
      <c r="BI497" s="29"/>
      <c r="BJ497" s="29"/>
      <c r="BK497" s="29"/>
      <c r="BL497" s="29"/>
      <c r="BM497" s="29"/>
      <c r="BN497" s="29"/>
      <c r="BO497" s="140"/>
      <c r="BP497" s="140"/>
      <c r="BQ497" s="141"/>
      <c r="BR497" s="137"/>
      <c r="BS497" s="29"/>
      <c r="BT497" s="29"/>
      <c r="BU497" s="29"/>
      <c r="BV497" s="29"/>
      <c r="BW497" s="29"/>
      <c r="BX497" s="29"/>
      <c r="BY497" s="29"/>
      <c r="BZ497" s="29"/>
      <c r="CA497" s="29"/>
      <c r="CB497" s="29"/>
      <c r="CC497" s="29"/>
      <c r="CD497" s="29"/>
      <c r="CE497" s="29"/>
      <c r="CF497" s="140"/>
      <c r="CG497" s="140"/>
      <c r="CH497" s="141"/>
      <c r="CI497" s="137"/>
      <c r="CJ497" s="29"/>
      <c r="CK497" s="29"/>
      <c r="CL497" s="29"/>
      <c r="CM497" s="29"/>
      <c r="CN497" s="29"/>
      <c r="CO497" s="29"/>
      <c r="CP497" s="29"/>
      <c r="CQ497" s="29"/>
      <c r="CR497" s="29"/>
      <c r="CS497" s="29"/>
      <c r="CT497" s="29"/>
      <c r="CU497" s="29"/>
      <c r="CV497" s="29"/>
      <c r="CW497" s="140"/>
      <c r="CX497" s="140"/>
      <c r="CY497" s="141"/>
      <c r="CZ497" s="137"/>
      <c r="DA497" s="29"/>
      <c r="DB497" s="29"/>
      <c r="DC497" s="29"/>
      <c r="DD497" s="29"/>
      <c r="DE497" s="29"/>
      <c r="DF497" s="29"/>
      <c r="DG497" s="29"/>
      <c r="DH497" s="29"/>
      <c r="DI497" s="29"/>
      <c r="DJ497" s="29"/>
      <c r="DK497" s="29"/>
      <c r="DL497" s="29"/>
      <c r="DM497" s="29"/>
      <c r="DN497" s="140"/>
      <c r="DO497" s="140"/>
      <c r="DP497" s="141"/>
      <c r="DQ497" s="137"/>
      <c r="DR497" s="29"/>
      <c r="DS497" s="29"/>
      <c r="DT497" s="29"/>
      <c r="DU497" s="29"/>
      <c r="DV497" s="29"/>
      <c r="DW497" s="29"/>
      <c r="DX497" s="29"/>
      <c r="DY497" s="29"/>
      <c r="DZ497" s="29"/>
      <c r="EA497" s="29"/>
      <c r="EB497" s="29"/>
      <c r="EC497" s="29"/>
      <c r="ED497" s="29"/>
      <c r="EE497" s="140"/>
      <c r="EF497" s="140"/>
      <c r="EG497" s="141"/>
      <c r="EH497" s="137"/>
      <c r="EI497" s="29"/>
      <c r="EJ497" s="29"/>
      <c r="EK497" s="29"/>
      <c r="EL497" s="29"/>
      <c r="EM497" s="29"/>
      <c r="EN497" s="29"/>
      <c r="EO497" s="29"/>
      <c r="EP497" s="29"/>
      <c r="EQ497" s="29"/>
      <c r="ER497" s="29"/>
      <c r="ES497" s="29"/>
      <c r="ET497" s="29"/>
      <c r="EU497" s="29"/>
      <c r="EV497" s="140"/>
      <c r="EW497" s="140"/>
      <c r="EX497" s="144"/>
      <c r="EY497" s="137"/>
      <c r="EZ497" s="29"/>
      <c r="FA497" s="29"/>
      <c r="FB497" s="29"/>
      <c r="FC497" s="29"/>
      <c r="FD497" s="29"/>
      <c r="FE497" s="29"/>
      <c r="FF497" s="29"/>
      <c r="FG497" s="29"/>
      <c r="FH497" s="29"/>
      <c r="FI497" s="29"/>
      <c r="FJ497" s="29"/>
      <c r="FK497" s="29"/>
      <c r="FL497" s="29"/>
      <c r="FM497" s="140"/>
      <c r="FN497" s="140"/>
      <c r="FO497" s="141"/>
    </row>
    <row r="498" spans="1:171" x14ac:dyDescent="0.3">
      <c r="A498" s="137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140"/>
      <c r="P498" s="140"/>
      <c r="Q498" s="140"/>
      <c r="R498" s="141"/>
      <c r="S498" s="137"/>
      <c r="T498" s="29"/>
      <c r="U498" s="29"/>
      <c r="V498" s="29"/>
      <c r="W498" s="29"/>
      <c r="X498" s="29"/>
      <c r="Y498" s="29"/>
      <c r="Z498" s="29"/>
      <c r="AA498" s="29"/>
      <c r="AB498" s="29"/>
      <c r="AC498" s="29"/>
      <c r="AD498" s="29"/>
      <c r="AE498" s="29"/>
      <c r="AF498" s="29"/>
      <c r="AG498" s="140"/>
      <c r="AH498" s="140"/>
      <c r="AI498" s="141"/>
      <c r="AJ498" s="137"/>
      <c r="AK498" s="29"/>
      <c r="AL498" s="29"/>
      <c r="AM498" s="29"/>
      <c r="AN498" s="29"/>
      <c r="AO498" s="29"/>
      <c r="AP498" s="29"/>
      <c r="AQ498" s="29"/>
      <c r="AR498" s="29"/>
      <c r="AS498" s="29"/>
      <c r="AT498" s="29"/>
      <c r="AU498" s="29"/>
      <c r="AV498" s="29"/>
      <c r="AW498" s="29"/>
      <c r="AX498" s="140"/>
      <c r="AY498" s="140"/>
      <c r="AZ498" s="141"/>
      <c r="BA498" s="137"/>
      <c r="BB498" s="29"/>
      <c r="BC498" s="29"/>
      <c r="BD498" s="29"/>
      <c r="BE498" s="29"/>
      <c r="BF498" s="29"/>
      <c r="BG498" s="29"/>
      <c r="BH498" s="29"/>
      <c r="BI498" s="29"/>
      <c r="BJ498" s="29"/>
      <c r="BK498" s="29"/>
      <c r="BL498" s="29"/>
      <c r="BM498" s="29"/>
      <c r="BN498" s="29"/>
      <c r="BO498" s="140"/>
      <c r="BP498" s="140"/>
      <c r="BQ498" s="141"/>
      <c r="BR498" s="137"/>
      <c r="BS498" s="29"/>
      <c r="BT498" s="29"/>
      <c r="BU498" s="29"/>
      <c r="BV498" s="29"/>
      <c r="BW498" s="29"/>
      <c r="BX498" s="29"/>
      <c r="BY498" s="29"/>
      <c r="BZ498" s="29"/>
      <c r="CA498" s="29"/>
      <c r="CB498" s="29"/>
      <c r="CC498" s="29"/>
      <c r="CD498" s="29"/>
      <c r="CE498" s="29"/>
      <c r="CF498" s="140"/>
      <c r="CG498" s="140"/>
      <c r="CH498" s="141"/>
      <c r="CI498" s="137"/>
      <c r="CJ498" s="29"/>
      <c r="CK498" s="29"/>
      <c r="CL498" s="29"/>
      <c r="CM498" s="29"/>
      <c r="CN498" s="29"/>
      <c r="CO498" s="29"/>
      <c r="CP498" s="29"/>
      <c r="CQ498" s="29"/>
      <c r="CR498" s="29"/>
      <c r="CS498" s="29"/>
      <c r="CT498" s="29"/>
      <c r="CU498" s="29"/>
      <c r="CV498" s="29"/>
      <c r="CW498" s="140"/>
      <c r="CX498" s="140"/>
      <c r="CY498" s="141"/>
      <c r="CZ498" s="137"/>
      <c r="DA498" s="29"/>
      <c r="DB498" s="29"/>
      <c r="DC498" s="29"/>
      <c r="DD498" s="29"/>
      <c r="DE498" s="29"/>
      <c r="DF498" s="29"/>
      <c r="DG498" s="29"/>
      <c r="DH498" s="29"/>
      <c r="DI498" s="29"/>
      <c r="DJ498" s="29"/>
      <c r="DK498" s="29"/>
      <c r="DL498" s="29"/>
      <c r="DM498" s="29"/>
      <c r="DN498" s="140"/>
      <c r="DO498" s="140"/>
      <c r="DP498" s="141"/>
      <c r="DQ498" s="137"/>
      <c r="DR498" s="29"/>
      <c r="DS498" s="29"/>
      <c r="DT498" s="29"/>
      <c r="DU498" s="29"/>
      <c r="DV498" s="29"/>
      <c r="DW498" s="29"/>
      <c r="DX498" s="29"/>
      <c r="DY498" s="29"/>
      <c r="DZ498" s="29"/>
      <c r="EA498" s="29"/>
      <c r="EB498" s="29"/>
      <c r="EC498" s="29"/>
      <c r="ED498" s="29"/>
      <c r="EE498" s="140"/>
      <c r="EF498" s="140"/>
      <c r="EG498" s="141"/>
      <c r="EH498" s="137"/>
      <c r="EI498" s="29"/>
      <c r="EJ498" s="29"/>
      <c r="EK498" s="29"/>
      <c r="EL498" s="29"/>
      <c r="EM498" s="29"/>
      <c r="EN498" s="29"/>
      <c r="EO498" s="29"/>
      <c r="EP498" s="29"/>
      <c r="EQ498" s="29"/>
      <c r="ER498" s="29"/>
      <c r="ES498" s="29"/>
      <c r="ET498" s="29"/>
      <c r="EU498" s="29"/>
      <c r="EV498" s="140"/>
      <c r="EW498" s="140"/>
      <c r="EX498" s="144"/>
      <c r="EY498" s="137"/>
      <c r="EZ498" s="29"/>
      <c r="FA498" s="29"/>
      <c r="FB498" s="29"/>
      <c r="FC498" s="29"/>
      <c r="FD498" s="29"/>
      <c r="FE498" s="29"/>
      <c r="FF498" s="29"/>
      <c r="FG498" s="29"/>
      <c r="FH498" s="29"/>
      <c r="FI498" s="29"/>
      <c r="FJ498" s="29"/>
      <c r="FK498" s="29"/>
      <c r="FL498" s="29"/>
      <c r="FM498" s="140"/>
      <c r="FN498" s="140"/>
      <c r="FO498" s="141"/>
    </row>
    <row r="499" spans="1:171" x14ac:dyDescent="0.3">
      <c r="A499" s="137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140"/>
      <c r="P499" s="140"/>
      <c r="Q499" s="140"/>
      <c r="R499" s="141"/>
      <c r="S499" s="137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140"/>
      <c r="AH499" s="140"/>
      <c r="AI499" s="141"/>
      <c r="AJ499" s="137"/>
      <c r="AK499" s="29"/>
      <c r="AL499" s="29"/>
      <c r="AM499" s="29"/>
      <c r="AN499" s="29"/>
      <c r="AO499" s="29"/>
      <c r="AP499" s="29"/>
      <c r="AQ499" s="29"/>
      <c r="AR499" s="29"/>
      <c r="AS499" s="29"/>
      <c r="AT499" s="29"/>
      <c r="AU499" s="29"/>
      <c r="AV499" s="29"/>
      <c r="AW499" s="29"/>
      <c r="AX499" s="140"/>
      <c r="AY499" s="140"/>
      <c r="AZ499" s="141"/>
      <c r="BA499" s="137"/>
      <c r="BB499" s="29"/>
      <c r="BC499" s="29"/>
      <c r="BD499" s="29"/>
      <c r="BE499" s="29"/>
      <c r="BF499" s="29"/>
      <c r="BG499" s="29"/>
      <c r="BH499" s="29"/>
      <c r="BI499" s="29"/>
      <c r="BJ499" s="29"/>
      <c r="BK499" s="29"/>
      <c r="BL499" s="29"/>
      <c r="BM499" s="29"/>
      <c r="BN499" s="29"/>
      <c r="BO499" s="140"/>
      <c r="BP499" s="140"/>
      <c r="BQ499" s="141"/>
      <c r="BR499" s="137"/>
      <c r="BS499" s="29"/>
      <c r="BT499" s="29"/>
      <c r="BU499" s="29"/>
      <c r="BV499" s="29"/>
      <c r="BW499" s="29"/>
      <c r="BX499" s="29"/>
      <c r="BY499" s="29"/>
      <c r="BZ499" s="29"/>
      <c r="CA499" s="29"/>
      <c r="CB499" s="29"/>
      <c r="CC499" s="29"/>
      <c r="CD499" s="29"/>
      <c r="CE499" s="29"/>
      <c r="CF499" s="140"/>
      <c r="CG499" s="140"/>
      <c r="CH499" s="141"/>
      <c r="CI499" s="137"/>
      <c r="CJ499" s="29"/>
      <c r="CK499" s="29"/>
      <c r="CL499" s="29"/>
      <c r="CM499" s="29"/>
      <c r="CN499" s="29"/>
      <c r="CO499" s="29"/>
      <c r="CP499" s="29"/>
      <c r="CQ499" s="29"/>
      <c r="CR499" s="29"/>
      <c r="CS499" s="29"/>
      <c r="CT499" s="29"/>
      <c r="CU499" s="29"/>
      <c r="CV499" s="29"/>
      <c r="CW499" s="140"/>
      <c r="CX499" s="140"/>
      <c r="CY499" s="141"/>
      <c r="CZ499" s="137"/>
      <c r="DA499" s="29"/>
      <c r="DB499" s="29"/>
      <c r="DC499" s="29"/>
      <c r="DD499" s="29"/>
      <c r="DE499" s="29"/>
      <c r="DF499" s="29"/>
      <c r="DG499" s="29"/>
      <c r="DH499" s="29"/>
      <c r="DI499" s="29"/>
      <c r="DJ499" s="29"/>
      <c r="DK499" s="29"/>
      <c r="DL499" s="29"/>
      <c r="DM499" s="29"/>
      <c r="DN499" s="140"/>
      <c r="DO499" s="140"/>
      <c r="DP499" s="141"/>
      <c r="DQ499" s="137"/>
      <c r="DR499" s="29"/>
      <c r="DS499" s="29"/>
      <c r="DT499" s="29"/>
      <c r="DU499" s="29"/>
      <c r="DV499" s="29"/>
      <c r="DW499" s="29"/>
      <c r="DX499" s="29"/>
      <c r="DY499" s="29"/>
      <c r="DZ499" s="29"/>
      <c r="EA499" s="29"/>
      <c r="EB499" s="29"/>
      <c r="EC499" s="29"/>
      <c r="ED499" s="29"/>
      <c r="EE499" s="140"/>
      <c r="EF499" s="140"/>
      <c r="EG499" s="141"/>
      <c r="EH499" s="137"/>
      <c r="EI499" s="29"/>
      <c r="EJ499" s="29"/>
      <c r="EK499" s="29"/>
      <c r="EL499" s="29"/>
      <c r="EM499" s="29"/>
      <c r="EN499" s="29"/>
      <c r="EO499" s="29"/>
      <c r="EP499" s="29"/>
      <c r="EQ499" s="29"/>
      <c r="ER499" s="29"/>
      <c r="ES499" s="29"/>
      <c r="ET499" s="29"/>
      <c r="EU499" s="29"/>
      <c r="EV499" s="140"/>
      <c r="EW499" s="140"/>
      <c r="EX499" s="144"/>
      <c r="EY499" s="137"/>
      <c r="EZ499" s="29"/>
      <c r="FA499" s="29"/>
      <c r="FB499" s="29"/>
      <c r="FC499" s="29"/>
      <c r="FD499" s="29"/>
      <c r="FE499" s="29"/>
      <c r="FF499" s="29"/>
      <c r="FG499" s="29"/>
      <c r="FH499" s="29"/>
      <c r="FI499" s="29"/>
      <c r="FJ499" s="29"/>
      <c r="FK499" s="29"/>
      <c r="FL499" s="29"/>
      <c r="FM499" s="140"/>
      <c r="FN499" s="140"/>
      <c r="FO499" s="141"/>
    </row>
    <row r="500" spans="1:171" x14ac:dyDescent="0.3">
      <c r="A500" s="137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140"/>
      <c r="P500" s="140"/>
      <c r="Q500" s="140"/>
      <c r="R500" s="141"/>
      <c r="S500" s="137"/>
      <c r="T500" s="29"/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  <c r="AF500" s="29"/>
      <c r="AG500" s="140"/>
      <c r="AH500" s="140"/>
      <c r="AI500" s="141"/>
      <c r="AJ500" s="137"/>
      <c r="AK500" s="29"/>
      <c r="AL500" s="29"/>
      <c r="AM500" s="29"/>
      <c r="AN500" s="29"/>
      <c r="AO500" s="29"/>
      <c r="AP500" s="29"/>
      <c r="AQ500" s="29"/>
      <c r="AR500" s="29"/>
      <c r="AS500" s="29"/>
      <c r="AT500" s="29"/>
      <c r="AU500" s="29"/>
      <c r="AV500" s="29"/>
      <c r="AW500" s="29"/>
      <c r="AX500" s="140"/>
      <c r="AY500" s="140"/>
      <c r="AZ500" s="141"/>
      <c r="BA500" s="137"/>
      <c r="BB500" s="29"/>
      <c r="BC500" s="29"/>
      <c r="BD500" s="29"/>
      <c r="BE500" s="29"/>
      <c r="BF500" s="29"/>
      <c r="BG500" s="29"/>
      <c r="BH500" s="29"/>
      <c r="BI500" s="29"/>
      <c r="BJ500" s="29"/>
      <c r="BK500" s="29"/>
      <c r="BL500" s="29"/>
      <c r="BM500" s="29"/>
      <c r="BN500" s="29"/>
      <c r="BO500" s="140"/>
      <c r="BP500" s="140"/>
      <c r="BQ500" s="141"/>
      <c r="BR500" s="137"/>
      <c r="BS500" s="29"/>
      <c r="BT500" s="29"/>
      <c r="BU500" s="29"/>
      <c r="BV500" s="29"/>
      <c r="BW500" s="29"/>
      <c r="BX500" s="29"/>
      <c r="BY500" s="29"/>
      <c r="BZ500" s="29"/>
      <c r="CA500" s="29"/>
      <c r="CB500" s="29"/>
      <c r="CC500" s="29"/>
      <c r="CD500" s="29"/>
      <c r="CE500" s="29"/>
      <c r="CF500" s="140"/>
      <c r="CG500" s="140"/>
      <c r="CH500" s="141"/>
      <c r="CI500" s="137"/>
      <c r="CJ500" s="29"/>
      <c r="CK500" s="29"/>
      <c r="CL500" s="29"/>
      <c r="CM500" s="29"/>
      <c r="CN500" s="29"/>
      <c r="CO500" s="29"/>
      <c r="CP500" s="29"/>
      <c r="CQ500" s="29"/>
      <c r="CR500" s="29"/>
      <c r="CS500" s="29"/>
      <c r="CT500" s="29"/>
      <c r="CU500" s="29"/>
      <c r="CV500" s="29"/>
      <c r="CW500" s="140"/>
      <c r="CX500" s="140"/>
      <c r="CY500" s="141"/>
      <c r="CZ500" s="137"/>
      <c r="DA500" s="29"/>
      <c r="DB500" s="29"/>
      <c r="DC500" s="29"/>
      <c r="DD500" s="29"/>
      <c r="DE500" s="29"/>
      <c r="DF500" s="29"/>
      <c r="DG500" s="29"/>
      <c r="DH500" s="29"/>
      <c r="DI500" s="29"/>
      <c r="DJ500" s="29"/>
      <c r="DK500" s="29"/>
      <c r="DL500" s="29"/>
      <c r="DM500" s="29"/>
      <c r="DN500" s="140"/>
      <c r="DO500" s="140"/>
      <c r="DP500" s="141"/>
      <c r="DQ500" s="137"/>
      <c r="DR500" s="29"/>
      <c r="DS500" s="29"/>
      <c r="DT500" s="29"/>
      <c r="DU500" s="29"/>
      <c r="DV500" s="29"/>
      <c r="DW500" s="29"/>
      <c r="DX500" s="29"/>
      <c r="DY500" s="29"/>
      <c r="DZ500" s="29"/>
      <c r="EA500" s="29"/>
      <c r="EB500" s="29"/>
      <c r="EC500" s="29"/>
      <c r="ED500" s="29"/>
      <c r="EE500" s="140"/>
      <c r="EF500" s="140"/>
      <c r="EG500" s="141"/>
      <c r="EH500" s="137"/>
      <c r="EI500" s="29"/>
      <c r="EJ500" s="29"/>
      <c r="EK500" s="29"/>
      <c r="EL500" s="29"/>
      <c r="EM500" s="29"/>
      <c r="EN500" s="29"/>
      <c r="EO500" s="29"/>
      <c r="EP500" s="29"/>
      <c r="EQ500" s="29"/>
      <c r="ER500" s="29"/>
      <c r="ES500" s="29"/>
      <c r="ET500" s="29"/>
      <c r="EU500" s="29"/>
      <c r="EV500" s="140"/>
      <c r="EW500" s="140"/>
      <c r="EX500" s="144"/>
      <c r="EY500" s="137"/>
      <c r="EZ500" s="29"/>
      <c r="FA500" s="29"/>
      <c r="FB500" s="29"/>
      <c r="FC500" s="29"/>
      <c r="FD500" s="29"/>
      <c r="FE500" s="29"/>
      <c r="FF500" s="29"/>
      <c r="FG500" s="29"/>
      <c r="FH500" s="29"/>
      <c r="FI500" s="29"/>
      <c r="FJ500" s="29"/>
      <c r="FK500" s="29"/>
      <c r="FL500" s="29"/>
      <c r="FM500" s="140"/>
      <c r="FN500" s="140"/>
      <c r="FO500" s="141"/>
    </row>
    <row r="501" spans="1:171" x14ac:dyDescent="0.3">
      <c r="A501" s="137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140"/>
      <c r="P501" s="140"/>
      <c r="Q501" s="140"/>
      <c r="R501" s="141"/>
      <c r="S501" s="137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140"/>
      <c r="AH501" s="140"/>
      <c r="AI501" s="141"/>
      <c r="AJ501" s="137"/>
      <c r="AK501" s="29"/>
      <c r="AL501" s="29"/>
      <c r="AM501" s="29"/>
      <c r="AN501" s="29"/>
      <c r="AO501" s="29"/>
      <c r="AP501" s="29"/>
      <c r="AQ501" s="29"/>
      <c r="AR501" s="29"/>
      <c r="AS501" s="29"/>
      <c r="AT501" s="29"/>
      <c r="AU501" s="29"/>
      <c r="AV501" s="29"/>
      <c r="AW501" s="29"/>
      <c r="AX501" s="140"/>
      <c r="AY501" s="140"/>
      <c r="AZ501" s="141"/>
      <c r="BA501" s="137"/>
      <c r="BB501" s="29"/>
      <c r="BC501" s="29"/>
      <c r="BD501" s="29"/>
      <c r="BE501" s="29"/>
      <c r="BF501" s="29"/>
      <c r="BG501" s="29"/>
      <c r="BH501" s="29"/>
      <c r="BI501" s="29"/>
      <c r="BJ501" s="29"/>
      <c r="BK501" s="29"/>
      <c r="BL501" s="29"/>
      <c r="BM501" s="29"/>
      <c r="BN501" s="29"/>
      <c r="BO501" s="140"/>
      <c r="BP501" s="140"/>
      <c r="BQ501" s="141"/>
      <c r="BR501" s="137"/>
      <c r="BS501" s="29"/>
      <c r="BT501" s="29"/>
      <c r="BU501" s="29"/>
      <c r="BV501" s="29"/>
      <c r="BW501" s="29"/>
      <c r="BX501" s="29"/>
      <c r="BY501" s="29"/>
      <c r="BZ501" s="29"/>
      <c r="CA501" s="29"/>
      <c r="CB501" s="29"/>
      <c r="CC501" s="29"/>
      <c r="CD501" s="29"/>
      <c r="CE501" s="29"/>
      <c r="CF501" s="140"/>
      <c r="CG501" s="140"/>
      <c r="CH501" s="141"/>
      <c r="CI501" s="137"/>
      <c r="CJ501" s="29"/>
      <c r="CK501" s="29"/>
      <c r="CL501" s="29"/>
      <c r="CM501" s="29"/>
      <c r="CN501" s="29"/>
      <c r="CO501" s="29"/>
      <c r="CP501" s="29"/>
      <c r="CQ501" s="29"/>
      <c r="CR501" s="29"/>
      <c r="CS501" s="29"/>
      <c r="CT501" s="29"/>
      <c r="CU501" s="29"/>
      <c r="CV501" s="29"/>
      <c r="CW501" s="140"/>
      <c r="CX501" s="140"/>
      <c r="CY501" s="141"/>
      <c r="CZ501" s="137"/>
      <c r="DA501" s="29"/>
      <c r="DB501" s="29"/>
      <c r="DC501" s="29"/>
      <c r="DD501" s="29"/>
      <c r="DE501" s="29"/>
      <c r="DF501" s="29"/>
      <c r="DG501" s="29"/>
      <c r="DH501" s="29"/>
      <c r="DI501" s="29"/>
      <c r="DJ501" s="29"/>
      <c r="DK501" s="29"/>
      <c r="DL501" s="29"/>
      <c r="DM501" s="29"/>
      <c r="DN501" s="140"/>
      <c r="DO501" s="140"/>
      <c r="DP501" s="141"/>
      <c r="DQ501" s="137"/>
      <c r="DR501" s="29"/>
      <c r="DS501" s="29"/>
      <c r="DT501" s="29"/>
      <c r="DU501" s="29"/>
      <c r="DV501" s="29"/>
      <c r="DW501" s="29"/>
      <c r="DX501" s="29"/>
      <c r="DY501" s="29"/>
      <c r="DZ501" s="29"/>
      <c r="EA501" s="29"/>
      <c r="EB501" s="29"/>
      <c r="EC501" s="29"/>
      <c r="ED501" s="29"/>
      <c r="EE501" s="140"/>
      <c r="EF501" s="140"/>
      <c r="EG501" s="141"/>
      <c r="EH501" s="137"/>
      <c r="EI501" s="29"/>
      <c r="EJ501" s="29"/>
      <c r="EK501" s="29"/>
      <c r="EL501" s="29"/>
      <c r="EM501" s="29"/>
      <c r="EN501" s="29"/>
      <c r="EO501" s="29"/>
      <c r="EP501" s="29"/>
      <c r="EQ501" s="29"/>
      <c r="ER501" s="29"/>
      <c r="ES501" s="29"/>
      <c r="ET501" s="29"/>
      <c r="EU501" s="29"/>
      <c r="EV501" s="140"/>
      <c r="EW501" s="140"/>
      <c r="EX501" s="144"/>
      <c r="EY501" s="137"/>
      <c r="EZ501" s="29"/>
      <c r="FA501" s="29"/>
      <c r="FB501" s="29"/>
      <c r="FC501" s="29"/>
      <c r="FD501" s="29"/>
      <c r="FE501" s="29"/>
      <c r="FF501" s="29"/>
      <c r="FG501" s="29"/>
      <c r="FH501" s="29"/>
      <c r="FI501" s="29"/>
      <c r="FJ501" s="29"/>
      <c r="FK501" s="29"/>
      <c r="FL501" s="29"/>
      <c r="FM501" s="140"/>
      <c r="FN501" s="140"/>
      <c r="FO501" s="141"/>
    </row>
    <row r="502" spans="1:171" x14ac:dyDescent="0.3">
      <c r="A502" s="137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140"/>
      <c r="P502" s="140"/>
      <c r="Q502" s="140"/>
      <c r="R502" s="141"/>
      <c r="S502" s="137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140"/>
      <c r="AH502" s="140"/>
      <c r="AI502" s="141"/>
      <c r="AJ502" s="137"/>
      <c r="AK502" s="29"/>
      <c r="AL502" s="29"/>
      <c r="AM502" s="29"/>
      <c r="AN502" s="29"/>
      <c r="AO502" s="29"/>
      <c r="AP502" s="29"/>
      <c r="AQ502" s="29"/>
      <c r="AR502" s="29"/>
      <c r="AS502" s="29"/>
      <c r="AT502" s="29"/>
      <c r="AU502" s="29"/>
      <c r="AV502" s="29"/>
      <c r="AW502" s="29"/>
      <c r="AX502" s="140"/>
      <c r="AY502" s="140"/>
      <c r="AZ502" s="141"/>
      <c r="BA502" s="137"/>
      <c r="BB502" s="29"/>
      <c r="BC502" s="29"/>
      <c r="BD502" s="29"/>
      <c r="BE502" s="29"/>
      <c r="BF502" s="29"/>
      <c r="BG502" s="29"/>
      <c r="BH502" s="29"/>
      <c r="BI502" s="29"/>
      <c r="BJ502" s="29"/>
      <c r="BK502" s="29"/>
      <c r="BL502" s="29"/>
      <c r="BM502" s="29"/>
      <c r="BN502" s="29"/>
      <c r="BO502" s="140"/>
      <c r="BP502" s="140"/>
      <c r="BQ502" s="141"/>
      <c r="BR502" s="137"/>
      <c r="BS502" s="29"/>
      <c r="BT502" s="29"/>
      <c r="BU502" s="29"/>
      <c r="BV502" s="29"/>
      <c r="BW502" s="29"/>
      <c r="BX502" s="29"/>
      <c r="BY502" s="29"/>
      <c r="BZ502" s="29"/>
      <c r="CA502" s="29"/>
      <c r="CB502" s="29"/>
      <c r="CC502" s="29"/>
      <c r="CD502" s="29"/>
      <c r="CE502" s="29"/>
      <c r="CF502" s="140"/>
      <c r="CG502" s="140"/>
      <c r="CH502" s="141"/>
      <c r="CI502" s="137"/>
      <c r="CJ502" s="29"/>
      <c r="CK502" s="29"/>
      <c r="CL502" s="29"/>
      <c r="CM502" s="29"/>
      <c r="CN502" s="29"/>
      <c r="CO502" s="29"/>
      <c r="CP502" s="29"/>
      <c r="CQ502" s="29"/>
      <c r="CR502" s="29"/>
      <c r="CS502" s="29"/>
      <c r="CT502" s="29"/>
      <c r="CU502" s="29"/>
      <c r="CV502" s="29"/>
      <c r="CW502" s="140"/>
      <c r="CX502" s="140"/>
      <c r="CY502" s="141"/>
      <c r="CZ502" s="137"/>
      <c r="DA502" s="29"/>
      <c r="DB502" s="29"/>
      <c r="DC502" s="29"/>
      <c r="DD502" s="29"/>
      <c r="DE502" s="29"/>
      <c r="DF502" s="29"/>
      <c r="DG502" s="29"/>
      <c r="DH502" s="29"/>
      <c r="DI502" s="29"/>
      <c r="DJ502" s="29"/>
      <c r="DK502" s="29"/>
      <c r="DL502" s="29"/>
      <c r="DM502" s="29"/>
      <c r="DN502" s="140"/>
      <c r="DO502" s="140"/>
      <c r="DP502" s="141"/>
      <c r="DQ502" s="137"/>
      <c r="DR502" s="29"/>
      <c r="DS502" s="29"/>
      <c r="DT502" s="29"/>
      <c r="DU502" s="29"/>
      <c r="DV502" s="29"/>
      <c r="DW502" s="29"/>
      <c r="DX502" s="29"/>
      <c r="DY502" s="29"/>
      <c r="DZ502" s="29"/>
      <c r="EA502" s="29"/>
      <c r="EB502" s="29"/>
      <c r="EC502" s="29"/>
      <c r="ED502" s="29"/>
      <c r="EE502" s="140"/>
      <c r="EF502" s="140"/>
      <c r="EG502" s="141"/>
      <c r="EH502" s="137"/>
      <c r="EI502" s="29"/>
      <c r="EJ502" s="29"/>
      <c r="EK502" s="29"/>
      <c r="EL502" s="29"/>
      <c r="EM502" s="29"/>
      <c r="EN502" s="29"/>
      <c r="EO502" s="29"/>
      <c r="EP502" s="29"/>
      <c r="EQ502" s="29"/>
      <c r="ER502" s="29"/>
      <c r="ES502" s="29"/>
      <c r="ET502" s="29"/>
      <c r="EU502" s="29"/>
      <c r="EV502" s="140"/>
      <c r="EW502" s="140"/>
      <c r="EX502" s="144"/>
      <c r="EY502" s="137"/>
      <c r="EZ502" s="29"/>
      <c r="FA502" s="29"/>
      <c r="FB502" s="29"/>
      <c r="FC502" s="29"/>
      <c r="FD502" s="29"/>
      <c r="FE502" s="29"/>
      <c r="FF502" s="29"/>
      <c r="FG502" s="29"/>
      <c r="FH502" s="29"/>
      <c r="FI502" s="29"/>
      <c r="FJ502" s="29"/>
      <c r="FK502" s="29"/>
      <c r="FL502" s="29"/>
      <c r="FM502" s="140"/>
      <c r="FN502" s="140"/>
      <c r="FO502" s="141"/>
    </row>
    <row r="503" spans="1:171" x14ac:dyDescent="0.3">
      <c r="A503" s="137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140"/>
      <c r="P503" s="140"/>
      <c r="Q503" s="140"/>
      <c r="R503" s="141"/>
      <c r="S503" s="137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140"/>
      <c r="AH503" s="140"/>
      <c r="AI503" s="141"/>
      <c r="AJ503" s="137"/>
      <c r="AK503" s="29"/>
      <c r="AL503" s="29"/>
      <c r="AM503" s="29"/>
      <c r="AN503" s="29"/>
      <c r="AO503" s="29"/>
      <c r="AP503" s="29"/>
      <c r="AQ503" s="29"/>
      <c r="AR503" s="29"/>
      <c r="AS503" s="29"/>
      <c r="AT503" s="29"/>
      <c r="AU503" s="29"/>
      <c r="AV503" s="29"/>
      <c r="AW503" s="29"/>
      <c r="AX503" s="140"/>
      <c r="AY503" s="140"/>
      <c r="AZ503" s="141"/>
      <c r="BA503" s="137"/>
      <c r="BB503" s="29"/>
      <c r="BC503" s="29"/>
      <c r="BD503" s="29"/>
      <c r="BE503" s="29"/>
      <c r="BF503" s="29"/>
      <c r="BG503" s="29"/>
      <c r="BH503" s="29"/>
      <c r="BI503" s="29"/>
      <c r="BJ503" s="29"/>
      <c r="BK503" s="29"/>
      <c r="BL503" s="29"/>
      <c r="BM503" s="29"/>
      <c r="BN503" s="29"/>
      <c r="BO503" s="140"/>
      <c r="BP503" s="140"/>
      <c r="BQ503" s="141"/>
      <c r="BR503" s="137"/>
      <c r="BS503" s="29"/>
      <c r="BT503" s="29"/>
      <c r="BU503" s="29"/>
      <c r="BV503" s="29"/>
      <c r="BW503" s="29"/>
      <c r="BX503" s="29"/>
      <c r="BY503" s="29"/>
      <c r="BZ503" s="29"/>
      <c r="CA503" s="29"/>
      <c r="CB503" s="29"/>
      <c r="CC503" s="29"/>
      <c r="CD503" s="29"/>
      <c r="CE503" s="29"/>
      <c r="CF503" s="140"/>
      <c r="CG503" s="140"/>
      <c r="CH503" s="141"/>
      <c r="CI503" s="137"/>
      <c r="CJ503" s="29"/>
      <c r="CK503" s="29"/>
      <c r="CL503" s="29"/>
      <c r="CM503" s="29"/>
      <c r="CN503" s="29"/>
      <c r="CO503" s="29"/>
      <c r="CP503" s="29"/>
      <c r="CQ503" s="29"/>
      <c r="CR503" s="29"/>
      <c r="CS503" s="29"/>
      <c r="CT503" s="29"/>
      <c r="CU503" s="29"/>
      <c r="CV503" s="29"/>
      <c r="CW503" s="140"/>
      <c r="CX503" s="140"/>
      <c r="CY503" s="141"/>
      <c r="CZ503" s="137"/>
      <c r="DA503" s="29"/>
      <c r="DB503" s="29"/>
      <c r="DC503" s="29"/>
      <c r="DD503" s="29"/>
      <c r="DE503" s="29"/>
      <c r="DF503" s="29"/>
      <c r="DG503" s="29"/>
      <c r="DH503" s="29"/>
      <c r="DI503" s="29"/>
      <c r="DJ503" s="29"/>
      <c r="DK503" s="29"/>
      <c r="DL503" s="29"/>
      <c r="DM503" s="29"/>
      <c r="DN503" s="140"/>
      <c r="DO503" s="140"/>
      <c r="DP503" s="141"/>
      <c r="DQ503" s="137"/>
      <c r="DR503" s="29"/>
      <c r="DS503" s="29"/>
      <c r="DT503" s="29"/>
      <c r="DU503" s="29"/>
      <c r="DV503" s="29"/>
      <c r="DW503" s="29"/>
      <c r="DX503" s="29"/>
      <c r="DY503" s="29"/>
      <c r="DZ503" s="29"/>
      <c r="EA503" s="29"/>
      <c r="EB503" s="29"/>
      <c r="EC503" s="29"/>
      <c r="ED503" s="29"/>
      <c r="EE503" s="140"/>
      <c r="EF503" s="140"/>
      <c r="EG503" s="141"/>
      <c r="EH503" s="137"/>
      <c r="EI503" s="29"/>
      <c r="EJ503" s="29"/>
      <c r="EK503" s="29"/>
      <c r="EL503" s="29"/>
      <c r="EM503" s="29"/>
      <c r="EN503" s="29"/>
      <c r="EO503" s="29"/>
      <c r="EP503" s="29"/>
      <c r="EQ503" s="29"/>
      <c r="ER503" s="29"/>
      <c r="ES503" s="29"/>
      <c r="ET503" s="29"/>
      <c r="EU503" s="29"/>
      <c r="EV503" s="140"/>
      <c r="EW503" s="140"/>
      <c r="EX503" s="144"/>
      <c r="EY503" s="137"/>
      <c r="EZ503" s="29"/>
      <c r="FA503" s="29"/>
      <c r="FB503" s="29"/>
      <c r="FC503" s="29"/>
      <c r="FD503" s="29"/>
      <c r="FE503" s="29"/>
      <c r="FF503" s="29"/>
      <c r="FG503" s="29"/>
      <c r="FH503" s="29"/>
      <c r="FI503" s="29"/>
      <c r="FJ503" s="29"/>
      <c r="FK503" s="29"/>
      <c r="FL503" s="29"/>
      <c r="FM503" s="140"/>
      <c r="FN503" s="140"/>
      <c r="FO503" s="141"/>
    </row>
    <row r="504" spans="1:171" x14ac:dyDescent="0.3">
      <c r="A504" s="137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140"/>
      <c r="P504" s="140"/>
      <c r="Q504" s="140"/>
      <c r="R504" s="141"/>
      <c r="S504" s="137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140"/>
      <c r="AH504" s="140"/>
      <c r="AI504" s="141"/>
      <c r="AJ504" s="137"/>
      <c r="AK504" s="29"/>
      <c r="AL504" s="29"/>
      <c r="AM504" s="29"/>
      <c r="AN504" s="29"/>
      <c r="AO504" s="29"/>
      <c r="AP504" s="29"/>
      <c r="AQ504" s="29"/>
      <c r="AR504" s="29"/>
      <c r="AS504" s="29"/>
      <c r="AT504" s="29"/>
      <c r="AU504" s="29"/>
      <c r="AV504" s="29"/>
      <c r="AW504" s="29"/>
      <c r="AX504" s="140"/>
      <c r="AY504" s="140"/>
      <c r="AZ504" s="141"/>
      <c r="BA504" s="137"/>
      <c r="BB504" s="29"/>
      <c r="BC504" s="29"/>
      <c r="BD504" s="29"/>
      <c r="BE504" s="29"/>
      <c r="BF504" s="29"/>
      <c r="BG504" s="29"/>
      <c r="BH504" s="29"/>
      <c r="BI504" s="29"/>
      <c r="BJ504" s="29"/>
      <c r="BK504" s="29"/>
      <c r="BL504" s="29"/>
      <c r="BM504" s="29"/>
      <c r="BN504" s="29"/>
      <c r="BO504" s="140"/>
      <c r="BP504" s="140"/>
      <c r="BQ504" s="141"/>
      <c r="BR504" s="137"/>
      <c r="BS504" s="29"/>
      <c r="BT504" s="29"/>
      <c r="BU504" s="29"/>
      <c r="BV504" s="29"/>
      <c r="BW504" s="29"/>
      <c r="BX504" s="29"/>
      <c r="BY504" s="29"/>
      <c r="BZ504" s="29"/>
      <c r="CA504" s="29"/>
      <c r="CB504" s="29"/>
      <c r="CC504" s="29"/>
      <c r="CD504" s="29"/>
      <c r="CE504" s="29"/>
      <c r="CF504" s="140"/>
      <c r="CG504" s="140"/>
      <c r="CH504" s="141"/>
      <c r="CI504" s="137"/>
      <c r="CJ504" s="29"/>
      <c r="CK504" s="29"/>
      <c r="CL504" s="29"/>
      <c r="CM504" s="29"/>
      <c r="CN504" s="29"/>
      <c r="CO504" s="29"/>
      <c r="CP504" s="29"/>
      <c r="CQ504" s="29"/>
      <c r="CR504" s="29"/>
      <c r="CS504" s="29"/>
      <c r="CT504" s="29"/>
      <c r="CU504" s="29"/>
      <c r="CV504" s="29"/>
      <c r="CW504" s="140"/>
      <c r="CX504" s="140"/>
      <c r="CY504" s="141"/>
      <c r="CZ504" s="137"/>
      <c r="DA504" s="29"/>
      <c r="DB504" s="29"/>
      <c r="DC504" s="29"/>
      <c r="DD504" s="29"/>
      <c r="DE504" s="29"/>
      <c r="DF504" s="29"/>
      <c r="DG504" s="29"/>
      <c r="DH504" s="29"/>
      <c r="DI504" s="29"/>
      <c r="DJ504" s="29"/>
      <c r="DK504" s="29"/>
      <c r="DL504" s="29"/>
      <c r="DM504" s="29"/>
      <c r="DN504" s="140"/>
      <c r="DO504" s="140"/>
      <c r="DP504" s="141"/>
      <c r="DQ504" s="137"/>
      <c r="DR504" s="29"/>
      <c r="DS504" s="29"/>
      <c r="DT504" s="29"/>
      <c r="DU504" s="29"/>
      <c r="DV504" s="29"/>
      <c r="DW504" s="29"/>
      <c r="DX504" s="29"/>
      <c r="DY504" s="29"/>
      <c r="DZ504" s="29"/>
      <c r="EA504" s="29"/>
      <c r="EB504" s="29"/>
      <c r="EC504" s="29"/>
      <c r="ED504" s="29"/>
      <c r="EE504" s="140"/>
      <c r="EF504" s="140"/>
      <c r="EG504" s="141"/>
      <c r="EH504" s="137"/>
      <c r="EI504" s="29"/>
      <c r="EJ504" s="29"/>
      <c r="EK504" s="29"/>
      <c r="EL504" s="29"/>
      <c r="EM504" s="29"/>
      <c r="EN504" s="29"/>
      <c r="EO504" s="29"/>
      <c r="EP504" s="29"/>
      <c r="EQ504" s="29"/>
      <c r="ER504" s="29"/>
      <c r="ES504" s="29"/>
      <c r="ET504" s="29"/>
      <c r="EU504" s="29"/>
      <c r="EV504" s="140"/>
      <c r="EW504" s="140"/>
      <c r="EX504" s="144"/>
      <c r="EY504" s="137"/>
      <c r="EZ504" s="29"/>
      <c r="FA504" s="29"/>
      <c r="FB504" s="29"/>
      <c r="FC504" s="29"/>
      <c r="FD504" s="29"/>
      <c r="FE504" s="29"/>
      <c r="FF504" s="29"/>
      <c r="FG504" s="29"/>
      <c r="FH504" s="29"/>
      <c r="FI504" s="29"/>
      <c r="FJ504" s="29"/>
      <c r="FK504" s="29"/>
      <c r="FL504" s="29"/>
      <c r="FM504" s="140"/>
      <c r="FN504" s="140"/>
      <c r="FO504" s="141"/>
    </row>
    <row r="505" spans="1:171" x14ac:dyDescent="0.3">
      <c r="A505" s="137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140"/>
      <c r="P505" s="140"/>
      <c r="Q505" s="140"/>
      <c r="R505" s="141"/>
      <c r="S505" s="137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140"/>
      <c r="AH505" s="140"/>
      <c r="AI505" s="141"/>
      <c r="AJ505" s="137"/>
      <c r="AK505" s="29"/>
      <c r="AL505" s="29"/>
      <c r="AM505" s="29"/>
      <c r="AN505" s="29"/>
      <c r="AO505" s="29"/>
      <c r="AP505" s="29"/>
      <c r="AQ505" s="29"/>
      <c r="AR505" s="29"/>
      <c r="AS505" s="29"/>
      <c r="AT505" s="29"/>
      <c r="AU505" s="29"/>
      <c r="AV505" s="29"/>
      <c r="AW505" s="29"/>
      <c r="AX505" s="140"/>
      <c r="AY505" s="140"/>
      <c r="AZ505" s="141"/>
      <c r="BA505" s="137"/>
      <c r="BB505" s="29"/>
      <c r="BC505" s="29"/>
      <c r="BD505" s="29"/>
      <c r="BE505" s="29"/>
      <c r="BF505" s="29"/>
      <c r="BG505" s="29"/>
      <c r="BH505" s="29"/>
      <c r="BI505" s="29"/>
      <c r="BJ505" s="29"/>
      <c r="BK505" s="29"/>
      <c r="BL505" s="29"/>
      <c r="BM505" s="29"/>
      <c r="BN505" s="29"/>
      <c r="BO505" s="140"/>
      <c r="BP505" s="140"/>
      <c r="BQ505" s="141"/>
      <c r="BR505" s="137"/>
      <c r="BS505" s="29"/>
      <c r="BT505" s="29"/>
      <c r="BU505" s="29"/>
      <c r="BV505" s="29"/>
      <c r="BW505" s="29"/>
      <c r="BX505" s="29"/>
      <c r="BY505" s="29"/>
      <c r="BZ505" s="29"/>
      <c r="CA505" s="29"/>
      <c r="CB505" s="29"/>
      <c r="CC505" s="29"/>
      <c r="CD505" s="29"/>
      <c r="CE505" s="29"/>
      <c r="CF505" s="140"/>
      <c r="CG505" s="140"/>
      <c r="CH505" s="141"/>
      <c r="CI505" s="137"/>
      <c r="CJ505" s="29"/>
      <c r="CK505" s="29"/>
      <c r="CL505" s="29"/>
      <c r="CM505" s="29"/>
      <c r="CN505" s="29"/>
      <c r="CO505" s="29"/>
      <c r="CP505" s="29"/>
      <c r="CQ505" s="29"/>
      <c r="CR505" s="29"/>
      <c r="CS505" s="29"/>
      <c r="CT505" s="29"/>
      <c r="CU505" s="29"/>
      <c r="CV505" s="29"/>
      <c r="CW505" s="140"/>
      <c r="CX505" s="140"/>
      <c r="CY505" s="141"/>
      <c r="CZ505" s="137"/>
      <c r="DA505" s="29"/>
      <c r="DB505" s="29"/>
      <c r="DC505" s="29"/>
      <c r="DD505" s="29"/>
      <c r="DE505" s="29"/>
      <c r="DF505" s="29"/>
      <c r="DG505" s="29"/>
      <c r="DH505" s="29"/>
      <c r="DI505" s="29"/>
      <c r="DJ505" s="29"/>
      <c r="DK505" s="29"/>
      <c r="DL505" s="29"/>
      <c r="DM505" s="29"/>
      <c r="DN505" s="140"/>
      <c r="DO505" s="140"/>
      <c r="DP505" s="141"/>
      <c r="DQ505" s="137"/>
      <c r="DR505" s="29"/>
      <c r="DS505" s="29"/>
      <c r="DT505" s="29"/>
      <c r="DU505" s="29"/>
      <c r="DV505" s="29"/>
      <c r="DW505" s="29"/>
      <c r="DX505" s="29"/>
      <c r="DY505" s="29"/>
      <c r="DZ505" s="29"/>
      <c r="EA505" s="29"/>
      <c r="EB505" s="29"/>
      <c r="EC505" s="29"/>
      <c r="ED505" s="29"/>
      <c r="EE505" s="140"/>
      <c r="EF505" s="140"/>
      <c r="EG505" s="141"/>
      <c r="EH505" s="137"/>
      <c r="EI505" s="29"/>
      <c r="EJ505" s="29"/>
      <c r="EK505" s="29"/>
      <c r="EL505" s="29"/>
      <c r="EM505" s="29"/>
      <c r="EN505" s="29"/>
      <c r="EO505" s="29"/>
      <c r="EP505" s="29"/>
      <c r="EQ505" s="29"/>
      <c r="ER505" s="29"/>
      <c r="ES505" s="29"/>
      <c r="ET505" s="29"/>
      <c r="EU505" s="29"/>
      <c r="EV505" s="140"/>
      <c r="EW505" s="140"/>
      <c r="EX505" s="144"/>
      <c r="EY505" s="137"/>
      <c r="EZ505" s="29"/>
      <c r="FA505" s="29"/>
      <c r="FB505" s="29"/>
      <c r="FC505" s="29"/>
      <c r="FD505" s="29"/>
      <c r="FE505" s="29"/>
      <c r="FF505" s="29"/>
      <c r="FG505" s="29"/>
      <c r="FH505" s="29"/>
      <c r="FI505" s="29"/>
      <c r="FJ505" s="29"/>
      <c r="FK505" s="29"/>
      <c r="FL505" s="29"/>
      <c r="FM505" s="140"/>
      <c r="FN505" s="140"/>
      <c r="FO505" s="141"/>
    </row>
    <row r="506" spans="1:171" x14ac:dyDescent="0.3">
      <c r="A506" s="137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140"/>
      <c r="P506" s="140"/>
      <c r="Q506" s="140"/>
      <c r="R506" s="141"/>
      <c r="S506" s="137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  <c r="AF506" s="29"/>
      <c r="AG506" s="140"/>
      <c r="AH506" s="140"/>
      <c r="AI506" s="141"/>
      <c r="AJ506" s="137"/>
      <c r="AK506" s="29"/>
      <c r="AL506" s="29"/>
      <c r="AM506" s="29"/>
      <c r="AN506" s="29"/>
      <c r="AO506" s="29"/>
      <c r="AP506" s="29"/>
      <c r="AQ506" s="29"/>
      <c r="AR506" s="29"/>
      <c r="AS506" s="29"/>
      <c r="AT506" s="29"/>
      <c r="AU506" s="29"/>
      <c r="AV506" s="29"/>
      <c r="AW506" s="29"/>
      <c r="AX506" s="140"/>
      <c r="AY506" s="140"/>
      <c r="AZ506" s="141"/>
      <c r="BA506" s="137"/>
      <c r="BB506" s="29"/>
      <c r="BC506" s="29"/>
      <c r="BD506" s="29"/>
      <c r="BE506" s="29"/>
      <c r="BF506" s="29"/>
      <c r="BG506" s="29"/>
      <c r="BH506" s="29"/>
      <c r="BI506" s="29"/>
      <c r="BJ506" s="29"/>
      <c r="BK506" s="29"/>
      <c r="BL506" s="29"/>
      <c r="BM506" s="29"/>
      <c r="BN506" s="29"/>
      <c r="BO506" s="140"/>
      <c r="BP506" s="140"/>
      <c r="BQ506" s="141"/>
      <c r="BR506" s="137"/>
      <c r="BS506" s="29"/>
      <c r="BT506" s="29"/>
      <c r="BU506" s="29"/>
      <c r="BV506" s="29"/>
      <c r="BW506" s="29"/>
      <c r="BX506" s="29"/>
      <c r="BY506" s="29"/>
      <c r="BZ506" s="29"/>
      <c r="CA506" s="29"/>
      <c r="CB506" s="29"/>
      <c r="CC506" s="29"/>
      <c r="CD506" s="29"/>
      <c r="CE506" s="29"/>
      <c r="CF506" s="140"/>
      <c r="CG506" s="140"/>
      <c r="CH506" s="141"/>
      <c r="CI506" s="137"/>
      <c r="CJ506" s="29"/>
      <c r="CK506" s="29"/>
      <c r="CL506" s="29"/>
      <c r="CM506" s="29"/>
      <c r="CN506" s="29"/>
      <c r="CO506" s="29"/>
      <c r="CP506" s="29"/>
      <c r="CQ506" s="29"/>
      <c r="CR506" s="29"/>
      <c r="CS506" s="29"/>
      <c r="CT506" s="29"/>
      <c r="CU506" s="29"/>
      <c r="CV506" s="29"/>
      <c r="CW506" s="140"/>
      <c r="CX506" s="140"/>
      <c r="CY506" s="141"/>
      <c r="CZ506" s="137"/>
      <c r="DA506" s="29"/>
      <c r="DB506" s="29"/>
      <c r="DC506" s="29"/>
      <c r="DD506" s="29"/>
      <c r="DE506" s="29"/>
      <c r="DF506" s="29"/>
      <c r="DG506" s="29"/>
      <c r="DH506" s="29"/>
      <c r="DI506" s="29"/>
      <c r="DJ506" s="29"/>
      <c r="DK506" s="29"/>
      <c r="DL506" s="29"/>
      <c r="DM506" s="29"/>
      <c r="DN506" s="140"/>
      <c r="DO506" s="140"/>
      <c r="DP506" s="141"/>
      <c r="DQ506" s="137"/>
      <c r="DR506" s="29"/>
      <c r="DS506" s="29"/>
      <c r="DT506" s="29"/>
      <c r="DU506" s="29"/>
      <c r="DV506" s="29"/>
      <c r="DW506" s="29"/>
      <c r="DX506" s="29"/>
      <c r="DY506" s="29"/>
      <c r="DZ506" s="29"/>
      <c r="EA506" s="29"/>
      <c r="EB506" s="29"/>
      <c r="EC506" s="29"/>
      <c r="ED506" s="29"/>
      <c r="EE506" s="140"/>
      <c r="EF506" s="140"/>
      <c r="EG506" s="141"/>
      <c r="EH506" s="137"/>
      <c r="EI506" s="29"/>
      <c r="EJ506" s="29"/>
      <c r="EK506" s="29"/>
      <c r="EL506" s="29"/>
      <c r="EM506" s="29"/>
      <c r="EN506" s="29"/>
      <c r="EO506" s="29"/>
      <c r="EP506" s="29"/>
      <c r="EQ506" s="29"/>
      <c r="ER506" s="29"/>
      <c r="ES506" s="29"/>
      <c r="ET506" s="29"/>
      <c r="EU506" s="29"/>
      <c r="EV506" s="140"/>
      <c r="EW506" s="140"/>
      <c r="EX506" s="144"/>
      <c r="EY506" s="137"/>
      <c r="EZ506" s="29"/>
      <c r="FA506" s="29"/>
      <c r="FB506" s="29"/>
      <c r="FC506" s="29"/>
      <c r="FD506" s="29"/>
      <c r="FE506" s="29"/>
      <c r="FF506" s="29"/>
      <c r="FG506" s="29"/>
      <c r="FH506" s="29"/>
      <c r="FI506" s="29"/>
      <c r="FJ506" s="29"/>
      <c r="FK506" s="29"/>
      <c r="FL506" s="29"/>
      <c r="FM506" s="140"/>
      <c r="FN506" s="140"/>
      <c r="FO506" s="141"/>
    </row>
    <row r="507" spans="1:171" x14ac:dyDescent="0.3">
      <c r="A507" s="137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140"/>
      <c r="P507" s="140"/>
      <c r="Q507" s="140"/>
      <c r="R507" s="141"/>
      <c r="S507" s="137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  <c r="AF507" s="29"/>
      <c r="AG507" s="140"/>
      <c r="AH507" s="140"/>
      <c r="AI507" s="141"/>
      <c r="AJ507" s="137"/>
      <c r="AK507" s="29"/>
      <c r="AL507" s="29"/>
      <c r="AM507" s="29"/>
      <c r="AN507" s="29"/>
      <c r="AO507" s="29"/>
      <c r="AP507" s="29"/>
      <c r="AQ507" s="29"/>
      <c r="AR507" s="29"/>
      <c r="AS507" s="29"/>
      <c r="AT507" s="29"/>
      <c r="AU507" s="29"/>
      <c r="AV507" s="29"/>
      <c r="AW507" s="29"/>
      <c r="AX507" s="140"/>
      <c r="AY507" s="140"/>
      <c r="AZ507" s="141"/>
      <c r="BA507" s="137"/>
      <c r="BB507" s="29"/>
      <c r="BC507" s="29"/>
      <c r="BD507" s="29"/>
      <c r="BE507" s="29"/>
      <c r="BF507" s="29"/>
      <c r="BG507" s="29"/>
      <c r="BH507" s="29"/>
      <c r="BI507" s="29"/>
      <c r="BJ507" s="29"/>
      <c r="BK507" s="29"/>
      <c r="BL507" s="29"/>
      <c r="BM507" s="29"/>
      <c r="BN507" s="29"/>
      <c r="BO507" s="140"/>
      <c r="BP507" s="140"/>
      <c r="BQ507" s="141"/>
      <c r="BR507" s="137"/>
      <c r="BS507" s="29"/>
      <c r="BT507" s="29"/>
      <c r="BU507" s="29"/>
      <c r="BV507" s="29"/>
      <c r="BW507" s="29"/>
      <c r="BX507" s="29"/>
      <c r="BY507" s="29"/>
      <c r="BZ507" s="29"/>
      <c r="CA507" s="29"/>
      <c r="CB507" s="29"/>
      <c r="CC507" s="29"/>
      <c r="CD507" s="29"/>
      <c r="CE507" s="29"/>
      <c r="CF507" s="140"/>
      <c r="CG507" s="140"/>
      <c r="CH507" s="141"/>
      <c r="CI507" s="137"/>
      <c r="CJ507" s="29"/>
      <c r="CK507" s="29"/>
      <c r="CL507" s="29"/>
      <c r="CM507" s="29"/>
      <c r="CN507" s="29"/>
      <c r="CO507" s="29"/>
      <c r="CP507" s="29"/>
      <c r="CQ507" s="29"/>
      <c r="CR507" s="29"/>
      <c r="CS507" s="29"/>
      <c r="CT507" s="29"/>
      <c r="CU507" s="29"/>
      <c r="CV507" s="29"/>
      <c r="CW507" s="140"/>
      <c r="CX507" s="140"/>
      <c r="CY507" s="141"/>
      <c r="CZ507" s="137"/>
      <c r="DA507" s="29"/>
      <c r="DB507" s="29"/>
      <c r="DC507" s="29"/>
      <c r="DD507" s="29"/>
      <c r="DE507" s="29"/>
      <c r="DF507" s="29"/>
      <c r="DG507" s="29"/>
      <c r="DH507" s="29"/>
      <c r="DI507" s="29"/>
      <c r="DJ507" s="29"/>
      <c r="DK507" s="29"/>
      <c r="DL507" s="29"/>
      <c r="DM507" s="29"/>
      <c r="DN507" s="140"/>
      <c r="DO507" s="140"/>
      <c r="DP507" s="141"/>
      <c r="DQ507" s="137"/>
      <c r="DR507" s="29"/>
      <c r="DS507" s="29"/>
      <c r="DT507" s="29"/>
      <c r="DU507" s="29"/>
      <c r="DV507" s="29"/>
      <c r="DW507" s="29"/>
      <c r="DX507" s="29"/>
      <c r="DY507" s="29"/>
      <c r="DZ507" s="29"/>
      <c r="EA507" s="29"/>
      <c r="EB507" s="29"/>
      <c r="EC507" s="29"/>
      <c r="ED507" s="29"/>
      <c r="EE507" s="140"/>
      <c r="EF507" s="140"/>
      <c r="EG507" s="141"/>
      <c r="EH507" s="137"/>
      <c r="EI507" s="29"/>
      <c r="EJ507" s="29"/>
      <c r="EK507" s="29"/>
      <c r="EL507" s="29"/>
      <c r="EM507" s="29"/>
      <c r="EN507" s="29"/>
      <c r="EO507" s="29"/>
      <c r="EP507" s="29"/>
      <c r="EQ507" s="29"/>
      <c r="ER507" s="29"/>
      <c r="ES507" s="29"/>
      <c r="ET507" s="29"/>
      <c r="EU507" s="29"/>
      <c r="EV507" s="140"/>
      <c r="EW507" s="140"/>
      <c r="EX507" s="144"/>
      <c r="EY507" s="137"/>
      <c r="EZ507" s="29"/>
      <c r="FA507" s="29"/>
      <c r="FB507" s="29"/>
      <c r="FC507" s="29"/>
      <c r="FD507" s="29"/>
      <c r="FE507" s="29"/>
      <c r="FF507" s="29"/>
      <c r="FG507" s="29"/>
      <c r="FH507" s="29"/>
      <c r="FI507" s="29"/>
      <c r="FJ507" s="29"/>
      <c r="FK507" s="29"/>
      <c r="FL507" s="29"/>
      <c r="FM507" s="140"/>
      <c r="FN507" s="140"/>
      <c r="FO507" s="141"/>
    </row>
    <row r="508" spans="1:171" x14ac:dyDescent="0.3">
      <c r="A508" s="137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140"/>
      <c r="P508" s="140"/>
      <c r="Q508" s="140"/>
      <c r="R508" s="141"/>
      <c r="S508" s="137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140"/>
      <c r="AH508" s="140"/>
      <c r="AI508" s="141"/>
      <c r="AJ508" s="137"/>
      <c r="AK508" s="29"/>
      <c r="AL508" s="29"/>
      <c r="AM508" s="29"/>
      <c r="AN508" s="29"/>
      <c r="AO508" s="29"/>
      <c r="AP508" s="29"/>
      <c r="AQ508" s="29"/>
      <c r="AR508" s="29"/>
      <c r="AS508" s="29"/>
      <c r="AT508" s="29"/>
      <c r="AU508" s="29"/>
      <c r="AV508" s="29"/>
      <c r="AW508" s="29"/>
      <c r="AX508" s="140"/>
      <c r="AY508" s="140"/>
      <c r="AZ508" s="141"/>
      <c r="BA508" s="137"/>
      <c r="BB508" s="29"/>
      <c r="BC508" s="29"/>
      <c r="BD508" s="29"/>
      <c r="BE508" s="29"/>
      <c r="BF508" s="29"/>
      <c r="BG508" s="29"/>
      <c r="BH508" s="29"/>
      <c r="BI508" s="29"/>
      <c r="BJ508" s="29"/>
      <c r="BK508" s="29"/>
      <c r="BL508" s="29"/>
      <c r="BM508" s="29"/>
      <c r="BN508" s="29"/>
      <c r="BO508" s="140"/>
      <c r="BP508" s="140"/>
      <c r="BQ508" s="141"/>
      <c r="BR508" s="137"/>
      <c r="BS508" s="29"/>
      <c r="BT508" s="29"/>
      <c r="BU508" s="29"/>
      <c r="BV508" s="29"/>
      <c r="BW508" s="29"/>
      <c r="BX508" s="29"/>
      <c r="BY508" s="29"/>
      <c r="BZ508" s="29"/>
      <c r="CA508" s="29"/>
      <c r="CB508" s="29"/>
      <c r="CC508" s="29"/>
      <c r="CD508" s="29"/>
      <c r="CE508" s="29"/>
      <c r="CF508" s="140"/>
      <c r="CG508" s="140"/>
      <c r="CH508" s="141"/>
      <c r="CI508" s="137"/>
      <c r="CJ508" s="29"/>
      <c r="CK508" s="29"/>
      <c r="CL508" s="29"/>
      <c r="CM508" s="29"/>
      <c r="CN508" s="29"/>
      <c r="CO508" s="29"/>
      <c r="CP508" s="29"/>
      <c r="CQ508" s="29"/>
      <c r="CR508" s="29"/>
      <c r="CS508" s="29"/>
      <c r="CT508" s="29"/>
      <c r="CU508" s="29"/>
      <c r="CV508" s="29"/>
      <c r="CW508" s="140"/>
      <c r="CX508" s="140"/>
      <c r="CY508" s="141"/>
      <c r="CZ508" s="137"/>
      <c r="DA508" s="29"/>
      <c r="DB508" s="29"/>
      <c r="DC508" s="29"/>
      <c r="DD508" s="29"/>
      <c r="DE508" s="29"/>
      <c r="DF508" s="29"/>
      <c r="DG508" s="29"/>
      <c r="DH508" s="29"/>
      <c r="DI508" s="29"/>
      <c r="DJ508" s="29"/>
      <c r="DK508" s="29"/>
      <c r="DL508" s="29"/>
      <c r="DM508" s="29"/>
      <c r="DN508" s="140"/>
      <c r="DO508" s="140"/>
      <c r="DP508" s="141"/>
      <c r="DQ508" s="137"/>
      <c r="DR508" s="29"/>
      <c r="DS508" s="29"/>
      <c r="DT508" s="29"/>
      <c r="DU508" s="29"/>
      <c r="DV508" s="29"/>
      <c r="DW508" s="29"/>
      <c r="DX508" s="29"/>
      <c r="DY508" s="29"/>
      <c r="DZ508" s="29"/>
      <c r="EA508" s="29"/>
      <c r="EB508" s="29"/>
      <c r="EC508" s="29"/>
      <c r="ED508" s="29"/>
      <c r="EE508" s="140"/>
      <c r="EF508" s="140"/>
      <c r="EG508" s="141"/>
      <c r="EH508" s="137"/>
      <c r="EI508" s="29"/>
      <c r="EJ508" s="29"/>
      <c r="EK508" s="29"/>
      <c r="EL508" s="29"/>
      <c r="EM508" s="29"/>
      <c r="EN508" s="29"/>
      <c r="EO508" s="29"/>
      <c r="EP508" s="29"/>
      <c r="EQ508" s="29"/>
      <c r="ER508" s="29"/>
      <c r="ES508" s="29"/>
      <c r="ET508" s="29"/>
      <c r="EU508" s="29"/>
      <c r="EV508" s="140"/>
      <c r="EW508" s="140"/>
      <c r="EX508" s="144"/>
      <c r="EY508" s="137"/>
      <c r="EZ508" s="29"/>
      <c r="FA508" s="29"/>
      <c r="FB508" s="29"/>
      <c r="FC508" s="29"/>
      <c r="FD508" s="29"/>
      <c r="FE508" s="29"/>
      <c r="FF508" s="29"/>
      <c r="FG508" s="29"/>
      <c r="FH508" s="29"/>
      <c r="FI508" s="29"/>
      <c r="FJ508" s="29"/>
      <c r="FK508" s="29"/>
      <c r="FL508" s="29"/>
      <c r="FM508" s="140"/>
      <c r="FN508" s="140"/>
      <c r="FO508" s="141"/>
    </row>
    <row r="509" spans="1:171" x14ac:dyDescent="0.3">
      <c r="A509" s="137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140"/>
      <c r="P509" s="140"/>
      <c r="Q509" s="140"/>
      <c r="R509" s="141"/>
      <c r="S509" s="137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140"/>
      <c r="AH509" s="140"/>
      <c r="AI509" s="141"/>
      <c r="AJ509" s="137"/>
      <c r="AK509" s="29"/>
      <c r="AL509" s="29"/>
      <c r="AM509" s="29"/>
      <c r="AN509" s="29"/>
      <c r="AO509" s="29"/>
      <c r="AP509" s="29"/>
      <c r="AQ509" s="29"/>
      <c r="AR509" s="29"/>
      <c r="AS509" s="29"/>
      <c r="AT509" s="29"/>
      <c r="AU509" s="29"/>
      <c r="AV509" s="29"/>
      <c r="AW509" s="29"/>
      <c r="AX509" s="140"/>
      <c r="AY509" s="140"/>
      <c r="AZ509" s="141"/>
      <c r="BA509" s="137"/>
      <c r="BB509" s="29"/>
      <c r="BC509" s="29"/>
      <c r="BD509" s="29"/>
      <c r="BE509" s="29"/>
      <c r="BF509" s="29"/>
      <c r="BG509" s="29"/>
      <c r="BH509" s="29"/>
      <c r="BI509" s="29"/>
      <c r="BJ509" s="29"/>
      <c r="BK509" s="29"/>
      <c r="BL509" s="29"/>
      <c r="BM509" s="29"/>
      <c r="BN509" s="29"/>
      <c r="BO509" s="140"/>
      <c r="BP509" s="140"/>
      <c r="BQ509" s="141"/>
      <c r="BR509" s="137"/>
      <c r="BS509" s="29"/>
      <c r="BT509" s="29"/>
      <c r="BU509" s="29"/>
      <c r="BV509" s="29"/>
      <c r="BW509" s="29"/>
      <c r="BX509" s="29"/>
      <c r="BY509" s="29"/>
      <c r="BZ509" s="29"/>
      <c r="CA509" s="29"/>
      <c r="CB509" s="29"/>
      <c r="CC509" s="29"/>
      <c r="CD509" s="29"/>
      <c r="CE509" s="29"/>
      <c r="CF509" s="140"/>
      <c r="CG509" s="140"/>
      <c r="CH509" s="141"/>
      <c r="CI509" s="137"/>
      <c r="CJ509" s="29"/>
      <c r="CK509" s="29"/>
      <c r="CL509" s="29"/>
      <c r="CM509" s="29"/>
      <c r="CN509" s="29"/>
      <c r="CO509" s="29"/>
      <c r="CP509" s="29"/>
      <c r="CQ509" s="29"/>
      <c r="CR509" s="29"/>
      <c r="CS509" s="29"/>
      <c r="CT509" s="29"/>
      <c r="CU509" s="29"/>
      <c r="CV509" s="29"/>
      <c r="CW509" s="140"/>
      <c r="CX509" s="140"/>
      <c r="CY509" s="141"/>
      <c r="CZ509" s="137"/>
      <c r="DA509" s="29"/>
      <c r="DB509" s="29"/>
      <c r="DC509" s="29"/>
      <c r="DD509" s="29"/>
      <c r="DE509" s="29"/>
      <c r="DF509" s="29"/>
      <c r="DG509" s="29"/>
      <c r="DH509" s="29"/>
      <c r="DI509" s="29"/>
      <c r="DJ509" s="29"/>
      <c r="DK509" s="29"/>
      <c r="DL509" s="29"/>
      <c r="DM509" s="29"/>
      <c r="DN509" s="140"/>
      <c r="DO509" s="140"/>
      <c r="DP509" s="141"/>
      <c r="DQ509" s="137"/>
      <c r="DR509" s="29"/>
      <c r="DS509" s="29"/>
      <c r="DT509" s="29"/>
      <c r="DU509" s="29"/>
      <c r="DV509" s="29"/>
      <c r="DW509" s="29"/>
      <c r="DX509" s="29"/>
      <c r="DY509" s="29"/>
      <c r="DZ509" s="29"/>
      <c r="EA509" s="29"/>
      <c r="EB509" s="29"/>
      <c r="EC509" s="29"/>
      <c r="ED509" s="29"/>
      <c r="EE509" s="140"/>
      <c r="EF509" s="140"/>
      <c r="EG509" s="141"/>
      <c r="EH509" s="137"/>
      <c r="EI509" s="29"/>
      <c r="EJ509" s="29"/>
      <c r="EK509" s="29"/>
      <c r="EL509" s="29"/>
      <c r="EM509" s="29"/>
      <c r="EN509" s="29"/>
      <c r="EO509" s="29"/>
      <c r="EP509" s="29"/>
      <c r="EQ509" s="29"/>
      <c r="ER509" s="29"/>
      <c r="ES509" s="29"/>
      <c r="ET509" s="29"/>
      <c r="EU509" s="29"/>
      <c r="EV509" s="140"/>
      <c r="EW509" s="140"/>
      <c r="EX509" s="144"/>
      <c r="EY509" s="137"/>
      <c r="EZ509" s="29"/>
      <c r="FA509" s="29"/>
      <c r="FB509" s="29"/>
      <c r="FC509" s="29"/>
      <c r="FD509" s="29"/>
      <c r="FE509" s="29"/>
      <c r="FF509" s="29"/>
      <c r="FG509" s="29"/>
      <c r="FH509" s="29"/>
      <c r="FI509" s="29"/>
      <c r="FJ509" s="29"/>
      <c r="FK509" s="29"/>
      <c r="FL509" s="29"/>
      <c r="FM509" s="140"/>
      <c r="FN509" s="140"/>
      <c r="FO509" s="141"/>
    </row>
    <row r="510" spans="1:171" x14ac:dyDescent="0.3">
      <c r="A510" s="137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140"/>
      <c r="P510" s="140"/>
      <c r="Q510" s="140"/>
      <c r="R510" s="141"/>
      <c r="S510" s="137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140"/>
      <c r="AH510" s="140"/>
      <c r="AI510" s="141"/>
      <c r="AJ510" s="137"/>
      <c r="AK510" s="29"/>
      <c r="AL510" s="29"/>
      <c r="AM510" s="29"/>
      <c r="AN510" s="29"/>
      <c r="AO510" s="29"/>
      <c r="AP510" s="29"/>
      <c r="AQ510" s="29"/>
      <c r="AR510" s="29"/>
      <c r="AS510" s="29"/>
      <c r="AT510" s="29"/>
      <c r="AU510" s="29"/>
      <c r="AV510" s="29"/>
      <c r="AW510" s="29"/>
      <c r="AX510" s="140"/>
      <c r="AY510" s="140"/>
      <c r="AZ510" s="141"/>
      <c r="BA510" s="137"/>
      <c r="BB510" s="29"/>
      <c r="BC510" s="29"/>
      <c r="BD510" s="29"/>
      <c r="BE510" s="29"/>
      <c r="BF510" s="29"/>
      <c r="BG510" s="29"/>
      <c r="BH510" s="29"/>
      <c r="BI510" s="29"/>
      <c r="BJ510" s="29"/>
      <c r="BK510" s="29"/>
      <c r="BL510" s="29"/>
      <c r="BM510" s="29"/>
      <c r="BN510" s="29"/>
      <c r="BO510" s="140"/>
      <c r="BP510" s="140"/>
      <c r="BQ510" s="141"/>
      <c r="BR510" s="137"/>
      <c r="BS510" s="29"/>
      <c r="BT510" s="29"/>
      <c r="BU510" s="29"/>
      <c r="BV510" s="29"/>
      <c r="BW510" s="29"/>
      <c r="BX510" s="29"/>
      <c r="BY510" s="29"/>
      <c r="BZ510" s="29"/>
      <c r="CA510" s="29"/>
      <c r="CB510" s="29"/>
      <c r="CC510" s="29"/>
      <c r="CD510" s="29"/>
      <c r="CE510" s="29"/>
      <c r="CF510" s="140"/>
      <c r="CG510" s="140"/>
      <c r="CH510" s="141"/>
      <c r="CI510" s="137"/>
      <c r="CJ510" s="29"/>
      <c r="CK510" s="29"/>
      <c r="CL510" s="29"/>
      <c r="CM510" s="29"/>
      <c r="CN510" s="29"/>
      <c r="CO510" s="29"/>
      <c r="CP510" s="29"/>
      <c r="CQ510" s="29"/>
      <c r="CR510" s="29"/>
      <c r="CS510" s="29"/>
      <c r="CT510" s="29"/>
      <c r="CU510" s="29"/>
      <c r="CV510" s="29"/>
      <c r="CW510" s="140"/>
      <c r="CX510" s="140"/>
      <c r="CY510" s="141"/>
      <c r="CZ510" s="137"/>
      <c r="DA510" s="29"/>
      <c r="DB510" s="29"/>
      <c r="DC510" s="29"/>
      <c r="DD510" s="29"/>
      <c r="DE510" s="29"/>
      <c r="DF510" s="29"/>
      <c r="DG510" s="29"/>
      <c r="DH510" s="29"/>
      <c r="DI510" s="29"/>
      <c r="DJ510" s="29"/>
      <c r="DK510" s="29"/>
      <c r="DL510" s="29"/>
      <c r="DM510" s="29"/>
      <c r="DN510" s="140"/>
      <c r="DO510" s="140"/>
      <c r="DP510" s="141"/>
      <c r="DQ510" s="137"/>
      <c r="DR510" s="29"/>
      <c r="DS510" s="29"/>
      <c r="DT510" s="29"/>
      <c r="DU510" s="29"/>
      <c r="DV510" s="29"/>
      <c r="DW510" s="29"/>
      <c r="DX510" s="29"/>
      <c r="DY510" s="29"/>
      <c r="DZ510" s="29"/>
      <c r="EA510" s="29"/>
      <c r="EB510" s="29"/>
      <c r="EC510" s="29"/>
      <c r="ED510" s="29"/>
      <c r="EE510" s="140"/>
      <c r="EF510" s="140"/>
      <c r="EG510" s="141"/>
      <c r="EH510" s="137"/>
      <c r="EI510" s="29"/>
      <c r="EJ510" s="29"/>
      <c r="EK510" s="29"/>
      <c r="EL510" s="29"/>
      <c r="EM510" s="29"/>
      <c r="EN510" s="29"/>
      <c r="EO510" s="29"/>
      <c r="EP510" s="29"/>
      <c r="EQ510" s="29"/>
      <c r="ER510" s="29"/>
      <c r="ES510" s="29"/>
      <c r="ET510" s="29"/>
      <c r="EU510" s="29"/>
      <c r="EV510" s="140"/>
      <c r="EW510" s="140"/>
      <c r="EX510" s="144"/>
      <c r="EY510" s="137"/>
      <c r="EZ510" s="29"/>
      <c r="FA510" s="29"/>
      <c r="FB510" s="29"/>
      <c r="FC510" s="29"/>
      <c r="FD510" s="29"/>
      <c r="FE510" s="29"/>
      <c r="FF510" s="29"/>
      <c r="FG510" s="29"/>
      <c r="FH510" s="29"/>
      <c r="FI510" s="29"/>
      <c r="FJ510" s="29"/>
      <c r="FK510" s="29"/>
      <c r="FL510" s="29"/>
      <c r="FM510" s="140"/>
      <c r="FN510" s="140"/>
      <c r="FO510" s="141"/>
    </row>
    <row r="511" spans="1:171" x14ac:dyDescent="0.3">
      <c r="A511" s="137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140"/>
      <c r="P511" s="140"/>
      <c r="Q511" s="140"/>
      <c r="R511" s="141"/>
      <c r="S511" s="137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140"/>
      <c r="AH511" s="140"/>
      <c r="AI511" s="141"/>
      <c r="AJ511" s="137"/>
      <c r="AK511" s="29"/>
      <c r="AL511" s="29"/>
      <c r="AM511" s="29"/>
      <c r="AN511" s="29"/>
      <c r="AO511" s="29"/>
      <c r="AP511" s="29"/>
      <c r="AQ511" s="29"/>
      <c r="AR511" s="29"/>
      <c r="AS511" s="29"/>
      <c r="AT511" s="29"/>
      <c r="AU511" s="29"/>
      <c r="AV511" s="29"/>
      <c r="AW511" s="29"/>
      <c r="AX511" s="140"/>
      <c r="AY511" s="140"/>
      <c r="AZ511" s="141"/>
      <c r="BA511" s="137"/>
      <c r="BB511" s="29"/>
      <c r="BC511" s="29"/>
      <c r="BD511" s="29"/>
      <c r="BE511" s="29"/>
      <c r="BF511" s="29"/>
      <c r="BG511" s="29"/>
      <c r="BH511" s="29"/>
      <c r="BI511" s="29"/>
      <c r="BJ511" s="29"/>
      <c r="BK511" s="29"/>
      <c r="BL511" s="29"/>
      <c r="BM511" s="29"/>
      <c r="BN511" s="29"/>
      <c r="BO511" s="140"/>
      <c r="BP511" s="140"/>
      <c r="BQ511" s="141"/>
      <c r="BR511" s="137"/>
      <c r="BS511" s="29"/>
      <c r="BT511" s="29"/>
      <c r="BU511" s="29"/>
      <c r="BV511" s="29"/>
      <c r="BW511" s="29"/>
      <c r="BX511" s="29"/>
      <c r="BY511" s="29"/>
      <c r="BZ511" s="29"/>
      <c r="CA511" s="29"/>
      <c r="CB511" s="29"/>
      <c r="CC511" s="29"/>
      <c r="CD511" s="29"/>
      <c r="CE511" s="29"/>
      <c r="CF511" s="140"/>
      <c r="CG511" s="140"/>
      <c r="CH511" s="141"/>
      <c r="CI511" s="137"/>
      <c r="CJ511" s="29"/>
      <c r="CK511" s="29"/>
      <c r="CL511" s="29"/>
      <c r="CM511" s="29"/>
      <c r="CN511" s="29"/>
      <c r="CO511" s="29"/>
      <c r="CP511" s="29"/>
      <c r="CQ511" s="29"/>
      <c r="CR511" s="29"/>
      <c r="CS511" s="29"/>
      <c r="CT511" s="29"/>
      <c r="CU511" s="29"/>
      <c r="CV511" s="29"/>
      <c r="CW511" s="140"/>
      <c r="CX511" s="140"/>
      <c r="CY511" s="141"/>
      <c r="CZ511" s="137"/>
      <c r="DA511" s="29"/>
      <c r="DB511" s="29"/>
      <c r="DC511" s="29"/>
      <c r="DD511" s="29"/>
      <c r="DE511" s="29"/>
      <c r="DF511" s="29"/>
      <c r="DG511" s="29"/>
      <c r="DH511" s="29"/>
      <c r="DI511" s="29"/>
      <c r="DJ511" s="29"/>
      <c r="DK511" s="29"/>
      <c r="DL511" s="29"/>
      <c r="DM511" s="29"/>
      <c r="DN511" s="140"/>
      <c r="DO511" s="140"/>
      <c r="DP511" s="141"/>
      <c r="DQ511" s="137"/>
      <c r="DR511" s="29"/>
      <c r="DS511" s="29"/>
      <c r="DT511" s="29"/>
      <c r="DU511" s="29"/>
      <c r="DV511" s="29"/>
      <c r="DW511" s="29"/>
      <c r="DX511" s="29"/>
      <c r="DY511" s="29"/>
      <c r="DZ511" s="29"/>
      <c r="EA511" s="29"/>
      <c r="EB511" s="29"/>
      <c r="EC511" s="29"/>
      <c r="ED511" s="29"/>
      <c r="EE511" s="140"/>
      <c r="EF511" s="140"/>
      <c r="EG511" s="141"/>
      <c r="EH511" s="137"/>
      <c r="EI511" s="29"/>
      <c r="EJ511" s="29"/>
      <c r="EK511" s="29"/>
      <c r="EL511" s="29"/>
      <c r="EM511" s="29"/>
      <c r="EN511" s="29"/>
      <c r="EO511" s="29"/>
      <c r="EP511" s="29"/>
      <c r="EQ511" s="29"/>
      <c r="ER511" s="29"/>
      <c r="ES511" s="29"/>
      <c r="ET511" s="29"/>
      <c r="EU511" s="29"/>
      <c r="EV511" s="140"/>
      <c r="EW511" s="140"/>
      <c r="EX511" s="144"/>
      <c r="EY511" s="137"/>
      <c r="EZ511" s="29"/>
      <c r="FA511" s="29"/>
      <c r="FB511" s="29"/>
      <c r="FC511" s="29"/>
      <c r="FD511" s="29"/>
      <c r="FE511" s="29"/>
      <c r="FF511" s="29"/>
      <c r="FG511" s="29"/>
      <c r="FH511" s="29"/>
      <c r="FI511" s="29"/>
      <c r="FJ511" s="29"/>
      <c r="FK511" s="29"/>
      <c r="FL511" s="29"/>
      <c r="FM511" s="140"/>
      <c r="FN511" s="140"/>
      <c r="FO511" s="141"/>
    </row>
    <row r="512" spans="1:171" x14ac:dyDescent="0.3">
      <c r="A512" s="137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140"/>
      <c r="P512" s="140"/>
      <c r="Q512" s="140"/>
      <c r="R512" s="141"/>
      <c r="S512" s="137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140"/>
      <c r="AH512" s="140"/>
      <c r="AI512" s="141"/>
      <c r="AJ512" s="137"/>
      <c r="AK512" s="29"/>
      <c r="AL512" s="29"/>
      <c r="AM512" s="29"/>
      <c r="AN512" s="29"/>
      <c r="AO512" s="29"/>
      <c r="AP512" s="29"/>
      <c r="AQ512" s="29"/>
      <c r="AR512" s="29"/>
      <c r="AS512" s="29"/>
      <c r="AT512" s="29"/>
      <c r="AU512" s="29"/>
      <c r="AV512" s="29"/>
      <c r="AW512" s="29"/>
      <c r="AX512" s="140"/>
      <c r="AY512" s="140"/>
      <c r="AZ512" s="141"/>
      <c r="BA512" s="137"/>
      <c r="BB512" s="29"/>
      <c r="BC512" s="29"/>
      <c r="BD512" s="29"/>
      <c r="BE512" s="29"/>
      <c r="BF512" s="29"/>
      <c r="BG512" s="29"/>
      <c r="BH512" s="29"/>
      <c r="BI512" s="29"/>
      <c r="BJ512" s="29"/>
      <c r="BK512" s="29"/>
      <c r="BL512" s="29"/>
      <c r="BM512" s="29"/>
      <c r="BN512" s="29"/>
      <c r="BO512" s="140"/>
      <c r="BP512" s="140"/>
      <c r="BQ512" s="141"/>
      <c r="BR512" s="137"/>
      <c r="BS512" s="29"/>
      <c r="BT512" s="29"/>
      <c r="BU512" s="29"/>
      <c r="BV512" s="29"/>
      <c r="BW512" s="29"/>
      <c r="BX512" s="29"/>
      <c r="BY512" s="29"/>
      <c r="BZ512" s="29"/>
      <c r="CA512" s="29"/>
      <c r="CB512" s="29"/>
      <c r="CC512" s="29"/>
      <c r="CD512" s="29"/>
      <c r="CE512" s="29"/>
      <c r="CF512" s="140"/>
      <c r="CG512" s="140"/>
      <c r="CH512" s="141"/>
      <c r="CI512" s="137"/>
      <c r="CJ512" s="29"/>
      <c r="CK512" s="29"/>
      <c r="CL512" s="29"/>
      <c r="CM512" s="29"/>
      <c r="CN512" s="29"/>
      <c r="CO512" s="29"/>
      <c r="CP512" s="29"/>
      <c r="CQ512" s="29"/>
      <c r="CR512" s="29"/>
      <c r="CS512" s="29"/>
      <c r="CT512" s="29"/>
      <c r="CU512" s="29"/>
      <c r="CV512" s="29"/>
      <c r="CW512" s="140"/>
      <c r="CX512" s="140"/>
      <c r="CY512" s="141"/>
      <c r="CZ512" s="137"/>
      <c r="DA512" s="29"/>
      <c r="DB512" s="29"/>
      <c r="DC512" s="29"/>
      <c r="DD512" s="29"/>
      <c r="DE512" s="29"/>
      <c r="DF512" s="29"/>
      <c r="DG512" s="29"/>
      <c r="DH512" s="29"/>
      <c r="DI512" s="29"/>
      <c r="DJ512" s="29"/>
      <c r="DK512" s="29"/>
      <c r="DL512" s="29"/>
      <c r="DM512" s="29"/>
      <c r="DN512" s="140"/>
      <c r="DO512" s="140"/>
      <c r="DP512" s="141"/>
      <c r="DQ512" s="137"/>
      <c r="DR512" s="29"/>
      <c r="DS512" s="29"/>
      <c r="DT512" s="29"/>
      <c r="DU512" s="29"/>
      <c r="DV512" s="29"/>
      <c r="DW512" s="29"/>
      <c r="DX512" s="29"/>
      <c r="DY512" s="29"/>
      <c r="DZ512" s="29"/>
      <c r="EA512" s="29"/>
      <c r="EB512" s="29"/>
      <c r="EC512" s="29"/>
      <c r="ED512" s="29"/>
      <c r="EE512" s="140"/>
      <c r="EF512" s="140"/>
      <c r="EG512" s="141"/>
      <c r="EH512" s="137"/>
      <c r="EI512" s="29"/>
      <c r="EJ512" s="29"/>
      <c r="EK512" s="29"/>
      <c r="EL512" s="29"/>
      <c r="EM512" s="29"/>
      <c r="EN512" s="29"/>
      <c r="EO512" s="29"/>
      <c r="EP512" s="29"/>
      <c r="EQ512" s="29"/>
      <c r="ER512" s="29"/>
      <c r="ES512" s="29"/>
      <c r="ET512" s="29"/>
      <c r="EU512" s="29"/>
      <c r="EV512" s="140"/>
      <c r="EW512" s="140"/>
      <c r="EX512" s="144"/>
      <c r="EY512" s="137"/>
      <c r="EZ512" s="29"/>
      <c r="FA512" s="29"/>
      <c r="FB512" s="29"/>
      <c r="FC512" s="29"/>
      <c r="FD512" s="29"/>
      <c r="FE512" s="29"/>
      <c r="FF512" s="29"/>
      <c r="FG512" s="29"/>
      <c r="FH512" s="29"/>
      <c r="FI512" s="29"/>
      <c r="FJ512" s="29"/>
      <c r="FK512" s="29"/>
      <c r="FL512" s="29"/>
      <c r="FM512" s="140"/>
      <c r="FN512" s="140"/>
      <c r="FO512" s="141"/>
    </row>
    <row r="513" spans="1:171" x14ac:dyDescent="0.3">
      <c r="A513" s="137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140"/>
      <c r="P513" s="140"/>
      <c r="Q513" s="140"/>
      <c r="R513" s="141"/>
      <c r="S513" s="137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140"/>
      <c r="AH513" s="140"/>
      <c r="AI513" s="141"/>
      <c r="AJ513" s="137"/>
      <c r="AK513" s="29"/>
      <c r="AL513" s="29"/>
      <c r="AM513" s="29"/>
      <c r="AN513" s="29"/>
      <c r="AO513" s="29"/>
      <c r="AP513" s="29"/>
      <c r="AQ513" s="29"/>
      <c r="AR513" s="29"/>
      <c r="AS513" s="29"/>
      <c r="AT513" s="29"/>
      <c r="AU513" s="29"/>
      <c r="AV513" s="29"/>
      <c r="AW513" s="29"/>
      <c r="AX513" s="140"/>
      <c r="AY513" s="140"/>
      <c r="AZ513" s="141"/>
      <c r="BA513" s="137"/>
      <c r="BB513" s="29"/>
      <c r="BC513" s="29"/>
      <c r="BD513" s="29"/>
      <c r="BE513" s="29"/>
      <c r="BF513" s="29"/>
      <c r="BG513" s="29"/>
      <c r="BH513" s="29"/>
      <c r="BI513" s="29"/>
      <c r="BJ513" s="29"/>
      <c r="BK513" s="29"/>
      <c r="BL513" s="29"/>
      <c r="BM513" s="29"/>
      <c r="BN513" s="29"/>
      <c r="BO513" s="140"/>
      <c r="BP513" s="140"/>
      <c r="BQ513" s="141"/>
      <c r="BR513" s="137"/>
      <c r="BS513" s="29"/>
      <c r="BT513" s="29"/>
      <c r="BU513" s="29"/>
      <c r="BV513" s="29"/>
      <c r="BW513" s="29"/>
      <c r="BX513" s="29"/>
      <c r="BY513" s="29"/>
      <c r="BZ513" s="29"/>
      <c r="CA513" s="29"/>
      <c r="CB513" s="29"/>
      <c r="CC513" s="29"/>
      <c r="CD513" s="29"/>
      <c r="CE513" s="29"/>
      <c r="CF513" s="140"/>
      <c r="CG513" s="140"/>
      <c r="CH513" s="141"/>
      <c r="CI513" s="137"/>
      <c r="CJ513" s="29"/>
      <c r="CK513" s="29"/>
      <c r="CL513" s="29"/>
      <c r="CM513" s="29"/>
      <c r="CN513" s="29"/>
      <c r="CO513" s="29"/>
      <c r="CP513" s="29"/>
      <c r="CQ513" s="29"/>
      <c r="CR513" s="29"/>
      <c r="CS513" s="29"/>
      <c r="CT513" s="29"/>
      <c r="CU513" s="29"/>
      <c r="CV513" s="29"/>
      <c r="CW513" s="140"/>
      <c r="CX513" s="140"/>
      <c r="CY513" s="141"/>
      <c r="CZ513" s="137"/>
      <c r="DA513" s="29"/>
      <c r="DB513" s="29"/>
      <c r="DC513" s="29"/>
      <c r="DD513" s="29"/>
      <c r="DE513" s="29"/>
      <c r="DF513" s="29"/>
      <c r="DG513" s="29"/>
      <c r="DH513" s="29"/>
      <c r="DI513" s="29"/>
      <c r="DJ513" s="29"/>
      <c r="DK513" s="29"/>
      <c r="DL513" s="29"/>
      <c r="DM513" s="29"/>
      <c r="DN513" s="140"/>
      <c r="DO513" s="140"/>
      <c r="DP513" s="141"/>
      <c r="DQ513" s="137"/>
      <c r="DR513" s="29"/>
      <c r="DS513" s="29"/>
      <c r="DT513" s="29"/>
      <c r="DU513" s="29"/>
      <c r="DV513" s="29"/>
      <c r="DW513" s="29"/>
      <c r="DX513" s="29"/>
      <c r="DY513" s="29"/>
      <c r="DZ513" s="29"/>
      <c r="EA513" s="29"/>
      <c r="EB513" s="29"/>
      <c r="EC513" s="29"/>
      <c r="ED513" s="29"/>
      <c r="EE513" s="140"/>
      <c r="EF513" s="140"/>
      <c r="EG513" s="141"/>
      <c r="EH513" s="137"/>
      <c r="EI513" s="29"/>
      <c r="EJ513" s="29"/>
      <c r="EK513" s="29"/>
      <c r="EL513" s="29"/>
      <c r="EM513" s="29"/>
      <c r="EN513" s="29"/>
      <c r="EO513" s="29"/>
      <c r="EP513" s="29"/>
      <c r="EQ513" s="29"/>
      <c r="ER513" s="29"/>
      <c r="ES513" s="29"/>
      <c r="ET513" s="29"/>
      <c r="EU513" s="29"/>
      <c r="EV513" s="140"/>
      <c r="EW513" s="140"/>
      <c r="EX513" s="144"/>
      <c r="EY513" s="137"/>
      <c r="EZ513" s="29"/>
      <c r="FA513" s="29"/>
      <c r="FB513" s="29"/>
      <c r="FC513" s="29"/>
      <c r="FD513" s="29"/>
      <c r="FE513" s="29"/>
      <c r="FF513" s="29"/>
      <c r="FG513" s="29"/>
      <c r="FH513" s="29"/>
      <c r="FI513" s="29"/>
      <c r="FJ513" s="29"/>
      <c r="FK513" s="29"/>
      <c r="FL513" s="29"/>
      <c r="FM513" s="140"/>
      <c r="FN513" s="140"/>
      <c r="FO513" s="141"/>
    </row>
    <row r="514" spans="1:171" x14ac:dyDescent="0.3">
      <c r="A514" s="137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140"/>
      <c r="P514" s="140"/>
      <c r="Q514" s="140"/>
      <c r="R514" s="141"/>
      <c r="S514" s="137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140"/>
      <c r="AH514" s="140"/>
      <c r="AI514" s="141"/>
      <c r="AJ514" s="137"/>
      <c r="AK514" s="29"/>
      <c r="AL514" s="29"/>
      <c r="AM514" s="29"/>
      <c r="AN514" s="29"/>
      <c r="AO514" s="29"/>
      <c r="AP514" s="29"/>
      <c r="AQ514" s="29"/>
      <c r="AR514" s="29"/>
      <c r="AS514" s="29"/>
      <c r="AT514" s="29"/>
      <c r="AU514" s="29"/>
      <c r="AV514" s="29"/>
      <c r="AW514" s="29"/>
      <c r="AX514" s="140"/>
      <c r="AY514" s="140"/>
      <c r="AZ514" s="141"/>
      <c r="BA514" s="137"/>
      <c r="BB514" s="29"/>
      <c r="BC514" s="29"/>
      <c r="BD514" s="29"/>
      <c r="BE514" s="29"/>
      <c r="BF514" s="29"/>
      <c r="BG514" s="29"/>
      <c r="BH514" s="29"/>
      <c r="BI514" s="29"/>
      <c r="BJ514" s="29"/>
      <c r="BK514" s="29"/>
      <c r="BL514" s="29"/>
      <c r="BM514" s="29"/>
      <c r="BN514" s="29"/>
      <c r="BO514" s="140"/>
      <c r="BP514" s="140"/>
      <c r="BQ514" s="141"/>
      <c r="BR514" s="137"/>
      <c r="BS514" s="29"/>
      <c r="BT514" s="29"/>
      <c r="BU514" s="29"/>
      <c r="BV514" s="29"/>
      <c r="BW514" s="29"/>
      <c r="BX514" s="29"/>
      <c r="BY514" s="29"/>
      <c r="BZ514" s="29"/>
      <c r="CA514" s="29"/>
      <c r="CB514" s="29"/>
      <c r="CC514" s="29"/>
      <c r="CD514" s="29"/>
      <c r="CE514" s="29"/>
      <c r="CF514" s="140"/>
      <c r="CG514" s="140"/>
      <c r="CH514" s="141"/>
      <c r="CI514" s="137"/>
      <c r="CJ514" s="29"/>
      <c r="CK514" s="29"/>
      <c r="CL514" s="29"/>
      <c r="CM514" s="29"/>
      <c r="CN514" s="29"/>
      <c r="CO514" s="29"/>
      <c r="CP514" s="29"/>
      <c r="CQ514" s="29"/>
      <c r="CR514" s="29"/>
      <c r="CS514" s="29"/>
      <c r="CT514" s="29"/>
      <c r="CU514" s="29"/>
      <c r="CV514" s="29"/>
      <c r="CW514" s="140"/>
      <c r="CX514" s="140"/>
      <c r="CY514" s="141"/>
      <c r="CZ514" s="137"/>
      <c r="DA514" s="29"/>
      <c r="DB514" s="29"/>
      <c r="DC514" s="29"/>
      <c r="DD514" s="29"/>
      <c r="DE514" s="29"/>
      <c r="DF514" s="29"/>
      <c r="DG514" s="29"/>
      <c r="DH514" s="29"/>
      <c r="DI514" s="29"/>
      <c r="DJ514" s="29"/>
      <c r="DK514" s="29"/>
      <c r="DL514" s="29"/>
      <c r="DM514" s="29"/>
      <c r="DN514" s="140"/>
      <c r="DO514" s="140"/>
      <c r="DP514" s="141"/>
      <c r="DQ514" s="137"/>
      <c r="DR514" s="29"/>
      <c r="DS514" s="29"/>
      <c r="DT514" s="29"/>
      <c r="DU514" s="29"/>
      <c r="DV514" s="29"/>
      <c r="DW514" s="29"/>
      <c r="DX514" s="29"/>
      <c r="DY514" s="29"/>
      <c r="DZ514" s="29"/>
      <c r="EA514" s="29"/>
      <c r="EB514" s="29"/>
      <c r="EC514" s="29"/>
      <c r="ED514" s="29"/>
      <c r="EE514" s="140"/>
      <c r="EF514" s="140"/>
      <c r="EG514" s="141"/>
      <c r="EH514" s="137"/>
      <c r="EI514" s="29"/>
      <c r="EJ514" s="29"/>
      <c r="EK514" s="29"/>
      <c r="EL514" s="29"/>
      <c r="EM514" s="29"/>
      <c r="EN514" s="29"/>
      <c r="EO514" s="29"/>
      <c r="EP514" s="29"/>
      <c r="EQ514" s="29"/>
      <c r="ER514" s="29"/>
      <c r="ES514" s="29"/>
      <c r="ET514" s="29"/>
      <c r="EU514" s="29"/>
      <c r="EV514" s="140"/>
      <c r="EW514" s="140"/>
      <c r="EX514" s="144"/>
      <c r="EY514" s="137"/>
      <c r="EZ514" s="29"/>
      <c r="FA514" s="29"/>
      <c r="FB514" s="29"/>
      <c r="FC514" s="29"/>
      <c r="FD514" s="29"/>
      <c r="FE514" s="29"/>
      <c r="FF514" s="29"/>
      <c r="FG514" s="29"/>
      <c r="FH514" s="29"/>
      <c r="FI514" s="29"/>
      <c r="FJ514" s="29"/>
      <c r="FK514" s="29"/>
      <c r="FL514" s="29"/>
      <c r="FM514" s="140"/>
      <c r="FN514" s="140"/>
      <c r="FO514" s="141"/>
    </row>
    <row r="515" spans="1:171" x14ac:dyDescent="0.3">
      <c r="A515" s="137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140"/>
      <c r="P515" s="140"/>
      <c r="Q515" s="140"/>
      <c r="R515" s="141"/>
      <c r="S515" s="137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140"/>
      <c r="AH515" s="140"/>
      <c r="AI515" s="141"/>
      <c r="AJ515" s="137"/>
      <c r="AK515" s="29"/>
      <c r="AL515" s="29"/>
      <c r="AM515" s="29"/>
      <c r="AN515" s="29"/>
      <c r="AO515" s="29"/>
      <c r="AP515" s="29"/>
      <c r="AQ515" s="29"/>
      <c r="AR515" s="29"/>
      <c r="AS515" s="29"/>
      <c r="AT515" s="29"/>
      <c r="AU515" s="29"/>
      <c r="AV515" s="29"/>
      <c r="AW515" s="29"/>
      <c r="AX515" s="140"/>
      <c r="AY515" s="140"/>
      <c r="AZ515" s="141"/>
      <c r="BA515" s="137"/>
      <c r="BB515" s="29"/>
      <c r="BC515" s="29"/>
      <c r="BD515" s="29"/>
      <c r="BE515" s="29"/>
      <c r="BF515" s="29"/>
      <c r="BG515" s="29"/>
      <c r="BH515" s="29"/>
      <c r="BI515" s="29"/>
      <c r="BJ515" s="29"/>
      <c r="BK515" s="29"/>
      <c r="BL515" s="29"/>
      <c r="BM515" s="29"/>
      <c r="BN515" s="29"/>
      <c r="BO515" s="140"/>
      <c r="BP515" s="140"/>
      <c r="BQ515" s="141"/>
      <c r="BR515" s="137"/>
      <c r="BS515" s="29"/>
      <c r="BT515" s="29"/>
      <c r="BU515" s="29"/>
      <c r="BV515" s="29"/>
      <c r="BW515" s="29"/>
      <c r="BX515" s="29"/>
      <c r="BY515" s="29"/>
      <c r="BZ515" s="29"/>
      <c r="CA515" s="29"/>
      <c r="CB515" s="29"/>
      <c r="CC515" s="29"/>
      <c r="CD515" s="29"/>
      <c r="CE515" s="29"/>
      <c r="CF515" s="140"/>
      <c r="CG515" s="140"/>
      <c r="CH515" s="141"/>
      <c r="CI515" s="137"/>
      <c r="CJ515" s="29"/>
      <c r="CK515" s="29"/>
      <c r="CL515" s="29"/>
      <c r="CM515" s="29"/>
      <c r="CN515" s="29"/>
      <c r="CO515" s="29"/>
      <c r="CP515" s="29"/>
      <c r="CQ515" s="29"/>
      <c r="CR515" s="29"/>
      <c r="CS515" s="29"/>
      <c r="CT515" s="29"/>
      <c r="CU515" s="29"/>
      <c r="CV515" s="29"/>
      <c r="CW515" s="140"/>
      <c r="CX515" s="140"/>
      <c r="CY515" s="141"/>
      <c r="CZ515" s="137"/>
      <c r="DA515" s="29"/>
      <c r="DB515" s="29"/>
      <c r="DC515" s="29"/>
      <c r="DD515" s="29"/>
      <c r="DE515" s="29"/>
      <c r="DF515" s="29"/>
      <c r="DG515" s="29"/>
      <c r="DH515" s="29"/>
      <c r="DI515" s="29"/>
      <c r="DJ515" s="29"/>
      <c r="DK515" s="29"/>
      <c r="DL515" s="29"/>
      <c r="DM515" s="29"/>
      <c r="DN515" s="140"/>
      <c r="DO515" s="140"/>
      <c r="DP515" s="141"/>
      <c r="DQ515" s="137"/>
      <c r="DR515" s="29"/>
      <c r="DS515" s="29"/>
      <c r="DT515" s="29"/>
      <c r="DU515" s="29"/>
      <c r="DV515" s="29"/>
      <c r="DW515" s="29"/>
      <c r="DX515" s="29"/>
      <c r="DY515" s="29"/>
      <c r="DZ515" s="29"/>
      <c r="EA515" s="29"/>
      <c r="EB515" s="29"/>
      <c r="EC515" s="29"/>
      <c r="ED515" s="29"/>
      <c r="EE515" s="140"/>
      <c r="EF515" s="140"/>
      <c r="EG515" s="141"/>
      <c r="EH515" s="137"/>
      <c r="EI515" s="29"/>
      <c r="EJ515" s="29"/>
      <c r="EK515" s="29"/>
      <c r="EL515" s="29"/>
      <c r="EM515" s="29"/>
      <c r="EN515" s="29"/>
      <c r="EO515" s="29"/>
      <c r="EP515" s="29"/>
      <c r="EQ515" s="29"/>
      <c r="ER515" s="29"/>
      <c r="ES515" s="29"/>
      <c r="ET515" s="29"/>
      <c r="EU515" s="29"/>
      <c r="EV515" s="140"/>
      <c r="EW515" s="140"/>
      <c r="EX515" s="144"/>
      <c r="EY515" s="137"/>
      <c r="EZ515" s="29"/>
      <c r="FA515" s="29"/>
      <c r="FB515" s="29"/>
      <c r="FC515" s="29"/>
      <c r="FD515" s="29"/>
      <c r="FE515" s="29"/>
      <c r="FF515" s="29"/>
      <c r="FG515" s="29"/>
      <c r="FH515" s="29"/>
      <c r="FI515" s="29"/>
      <c r="FJ515" s="29"/>
      <c r="FK515" s="29"/>
      <c r="FL515" s="29"/>
      <c r="FM515" s="140"/>
      <c r="FN515" s="140"/>
      <c r="FO515" s="141"/>
    </row>
    <row r="516" spans="1:171" x14ac:dyDescent="0.3">
      <c r="A516" s="137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140"/>
      <c r="P516" s="140"/>
      <c r="Q516" s="140"/>
      <c r="R516" s="141"/>
      <c r="S516" s="137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  <c r="AF516" s="29"/>
      <c r="AG516" s="140"/>
      <c r="AH516" s="140"/>
      <c r="AI516" s="141"/>
      <c r="AJ516" s="137"/>
      <c r="AK516" s="29"/>
      <c r="AL516" s="29"/>
      <c r="AM516" s="29"/>
      <c r="AN516" s="29"/>
      <c r="AO516" s="29"/>
      <c r="AP516" s="29"/>
      <c r="AQ516" s="29"/>
      <c r="AR516" s="29"/>
      <c r="AS516" s="29"/>
      <c r="AT516" s="29"/>
      <c r="AU516" s="29"/>
      <c r="AV516" s="29"/>
      <c r="AW516" s="29"/>
      <c r="AX516" s="140"/>
      <c r="AY516" s="140"/>
      <c r="AZ516" s="141"/>
      <c r="BA516" s="137"/>
      <c r="BB516" s="29"/>
      <c r="BC516" s="29"/>
      <c r="BD516" s="29"/>
      <c r="BE516" s="29"/>
      <c r="BF516" s="29"/>
      <c r="BG516" s="29"/>
      <c r="BH516" s="29"/>
      <c r="BI516" s="29"/>
      <c r="BJ516" s="29"/>
      <c r="BK516" s="29"/>
      <c r="BL516" s="29"/>
      <c r="BM516" s="29"/>
      <c r="BN516" s="29"/>
      <c r="BO516" s="140"/>
      <c r="BP516" s="140"/>
      <c r="BQ516" s="141"/>
      <c r="BR516" s="137"/>
      <c r="BS516" s="29"/>
      <c r="BT516" s="29"/>
      <c r="BU516" s="29"/>
      <c r="BV516" s="29"/>
      <c r="BW516" s="29"/>
      <c r="BX516" s="29"/>
      <c r="BY516" s="29"/>
      <c r="BZ516" s="29"/>
      <c r="CA516" s="29"/>
      <c r="CB516" s="29"/>
      <c r="CC516" s="29"/>
      <c r="CD516" s="29"/>
      <c r="CE516" s="29"/>
      <c r="CF516" s="140"/>
      <c r="CG516" s="140"/>
      <c r="CH516" s="141"/>
      <c r="CI516" s="137"/>
      <c r="CJ516" s="29"/>
      <c r="CK516" s="29"/>
      <c r="CL516" s="29"/>
      <c r="CM516" s="29"/>
      <c r="CN516" s="29"/>
      <c r="CO516" s="29"/>
      <c r="CP516" s="29"/>
      <c r="CQ516" s="29"/>
      <c r="CR516" s="29"/>
      <c r="CS516" s="29"/>
      <c r="CT516" s="29"/>
      <c r="CU516" s="29"/>
      <c r="CV516" s="29"/>
      <c r="CW516" s="140"/>
      <c r="CX516" s="140"/>
      <c r="CY516" s="141"/>
      <c r="CZ516" s="137"/>
      <c r="DA516" s="29"/>
      <c r="DB516" s="29"/>
      <c r="DC516" s="29"/>
      <c r="DD516" s="29"/>
      <c r="DE516" s="29"/>
      <c r="DF516" s="29"/>
      <c r="DG516" s="29"/>
      <c r="DH516" s="29"/>
      <c r="DI516" s="29"/>
      <c r="DJ516" s="29"/>
      <c r="DK516" s="29"/>
      <c r="DL516" s="29"/>
      <c r="DM516" s="29"/>
      <c r="DN516" s="140"/>
      <c r="DO516" s="140"/>
      <c r="DP516" s="141"/>
      <c r="DQ516" s="137"/>
      <c r="DR516" s="29"/>
      <c r="DS516" s="29"/>
      <c r="DT516" s="29"/>
      <c r="DU516" s="29"/>
      <c r="DV516" s="29"/>
      <c r="DW516" s="29"/>
      <c r="DX516" s="29"/>
      <c r="DY516" s="29"/>
      <c r="DZ516" s="29"/>
      <c r="EA516" s="29"/>
      <c r="EB516" s="29"/>
      <c r="EC516" s="29"/>
      <c r="ED516" s="29"/>
      <c r="EE516" s="140"/>
      <c r="EF516" s="140"/>
      <c r="EG516" s="141"/>
      <c r="EH516" s="137"/>
      <c r="EI516" s="29"/>
      <c r="EJ516" s="29"/>
      <c r="EK516" s="29"/>
      <c r="EL516" s="29"/>
      <c r="EM516" s="29"/>
      <c r="EN516" s="29"/>
      <c r="EO516" s="29"/>
      <c r="EP516" s="29"/>
      <c r="EQ516" s="29"/>
      <c r="ER516" s="29"/>
      <c r="ES516" s="29"/>
      <c r="ET516" s="29"/>
      <c r="EU516" s="29"/>
      <c r="EV516" s="140"/>
      <c r="EW516" s="140"/>
      <c r="EX516" s="144"/>
      <c r="EY516" s="137"/>
      <c r="EZ516" s="29"/>
      <c r="FA516" s="29"/>
      <c r="FB516" s="29"/>
      <c r="FC516" s="29"/>
      <c r="FD516" s="29"/>
      <c r="FE516" s="29"/>
      <c r="FF516" s="29"/>
      <c r="FG516" s="29"/>
      <c r="FH516" s="29"/>
      <c r="FI516" s="29"/>
      <c r="FJ516" s="29"/>
      <c r="FK516" s="29"/>
      <c r="FL516" s="29"/>
      <c r="FM516" s="140"/>
      <c r="FN516" s="140"/>
      <c r="FO516" s="141"/>
    </row>
    <row r="517" spans="1:171" x14ac:dyDescent="0.3">
      <c r="A517" s="137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140"/>
      <c r="P517" s="140"/>
      <c r="Q517" s="140"/>
      <c r="R517" s="141"/>
      <c r="S517" s="137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  <c r="AF517" s="29"/>
      <c r="AG517" s="140"/>
      <c r="AH517" s="140"/>
      <c r="AI517" s="141"/>
      <c r="AJ517" s="137"/>
      <c r="AK517" s="29"/>
      <c r="AL517" s="29"/>
      <c r="AM517" s="29"/>
      <c r="AN517" s="29"/>
      <c r="AO517" s="29"/>
      <c r="AP517" s="29"/>
      <c r="AQ517" s="29"/>
      <c r="AR517" s="29"/>
      <c r="AS517" s="29"/>
      <c r="AT517" s="29"/>
      <c r="AU517" s="29"/>
      <c r="AV517" s="29"/>
      <c r="AW517" s="29"/>
      <c r="AX517" s="140"/>
      <c r="AY517" s="140"/>
      <c r="AZ517" s="141"/>
      <c r="BA517" s="137"/>
      <c r="BB517" s="29"/>
      <c r="BC517" s="29"/>
      <c r="BD517" s="29"/>
      <c r="BE517" s="29"/>
      <c r="BF517" s="29"/>
      <c r="BG517" s="29"/>
      <c r="BH517" s="29"/>
      <c r="BI517" s="29"/>
      <c r="BJ517" s="29"/>
      <c r="BK517" s="29"/>
      <c r="BL517" s="29"/>
      <c r="BM517" s="29"/>
      <c r="BN517" s="29"/>
      <c r="BO517" s="140"/>
      <c r="BP517" s="140"/>
      <c r="BQ517" s="141"/>
      <c r="BR517" s="137"/>
      <c r="BS517" s="29"/>
      <c r="BT517" s="29"/>
      <c r="BU517" s="29"/>
      <c r="BV517" s="29"/>
      <c r="BW517" s="29"/>
      <c r="BX517" s="29"/>
      <c r="BY517" s="29"/>
      <c r="BZ517" s="29"/>
      <c r="CA517" s="29"/>
      <c r="CB517" s="29"/>
      <c r="CC517" s="29"/>
      <c r="CD517" s="29"/>
      <c r="CE517" s="29"/>
      <c r="CF517" s="140"/>
      <c r="CG517" s="140"/>
      <c r="CH517" s="141"/>
      <c r="CI517" s="137"/>
      <c r="CJ517" s="29"/>
      <c r="CK517" s="29"/>
      <c r="CL517" s="29"/>
      <c r="CM517" s="29"/>
      <c r="CN517" s="29"/>
      <c r="CO517" s="29"/>
      <c r="CP517" s="29"/>
      <c r="CQ517" s="29"/>
      <c r="CR517" s="29"/>
      <c r="CS517" s="29"/>
      <c r="CT517" s="29"/>
      <c r="CU517" s="29"/>
      <c r="CV517" s="29"/>
      <c r="CW517" s="140"/>
      <c r="CX517" s="140"/>
      <c r="CY517" s="141"/>
      <c r="CZ517" s="137"/>
      <c r="DA517" s="29"/>
      <c r="DB517" s="29"/>
      <c r="DC517" s="29"/>
      <c r="DD517" s="29"/>
      <c r="DE517" s="29"/>
      <c r="DF517" s="29"/>
      <c r="DG517" s="29"/>
      <c r="DH517" s="29"/>
      <c r="DI517" s="29"/>
      <c r="DJ517" s="29"/>
      <c r="DK517" s="29"/>
      <c r="DL517" s="29"/>
      <c r="DM517" s="29"/>
      <c r="DN517" s="140"/>
      <c r="DO517" s="140"/>
      <c r="DP517" s="141"/>
      <c r="DQ517" s="137"/>
      <c r="DR517" s="29"/>
      <c r="DS517" s="29"/>
      <c r="DT517" s="29"/>
      <c r="DU517" s="29"/>
      <c r="DV517" s="29"/>
      <c r="DW517" s="29"/>
      <c r="DX517" s="29"/>
      <c r="DY517" s="29"/>
      <c r="DZ517" s="29"/>
      <c r="EA517" s="29"/>
      <c r="EB517" s="29"/>
      <c r="EC517" s="29"/>
      <c r="ED517" s="29"/>
      <c r="EE517" s="140"/>
      <c r="EF517" s="140"/>
      <c r="EG517" s="141"/>
      <c r="EH517" s="137"/>
      <c r="EI517" s="29"/>
      <c r="EJ517" s="29"/>
      <c r="EK517" s="29"/>
      <c r="EL517" s="29"/>
      <c r="EM517" s="29"/>
      <c r="EN517" s="29"/>
      <c r="EO517" s="29"/>
      <c r="EP517" s="29"/>
      <c r="EQ517" s="29"/>
      <c r="ER517" s="29"/>
      <c r="ES517" s="29"/>
      <c r="ET517" s="29"/>
      <c r="EU517" s="29"/>
      <c r="EV517" s="140"/>
      <c r="EW517" s="140"/>
      <c r="EX517" s="144"/>
      <c r="EY517" s="137"/>
      <c r="EZ517" s="29"/>
      <c r="FA517" s="29"/>
      <c r="FB517" s="29"/>
      <c r="FC517" s="29"/>
      <c r="FD517" s="29"/>
      <c r="FE517" s="29"/>
      <c r="FF517" s="29"/>
      <c r="FG517" s="29"/>
      <c r="FH517" s="29"/>
      <c r="FI517" s="29"/>
      <c r="FJ517" s="29"/>
      <c r="FK517" s="29"/>
      <c r="FL517" s="29"/>
      <c r="FM517" s="140"/>
      <c r="FN517" s="140"/>
      <c r="FO517" s="141"/>
    </row>
    <row r="518" spans="1:171" x14ac:dyDescent="0.3">
      <c r="A518" s="137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140"/>
      <c r="P518" s="140"/>
      <c r="Q518" s="140"/>
      <c r="R518" s="141"/>
      <c r="S518" s="137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  <c r="AF518" s="29"/>
      <c r="AG518" s="140"/>
      <c r="AH518" s="140"/>
      <c r="AI518" s="141"/>
      <c r="AJ518" s="137"/>
      <c r="AK518" s="29"/>
      <c r="AL518" s="29"/>
      <c r="AM518" s="29"/>
      <c r="AN518" s="29"/>
      <c r="AO518" s="29"/>
      <c r="AP518" s="29"/>
      <c r="AQ518" s="29"/>
      <c r="AR518" s="29"/>
      <c r="AS518" s="29"/>
      <c r="AT518" s="29"/>
      <c r="AU518" s="29"/>
      <c r="AV518" s="29"/>
      <c r="AW518" s="29"/>
      <c r="AX518" s="140"/>
      <c r="AY518" s="140"/>
      <c r="AZ518" s="141"/>
      <c r="BA518" s="137"/>
      <c r="BB518" s="29"/>
      <c r="BC518" s="29"/>
      <c r="BD518" s="29"/>
      <c r="BE518" s="29"/>
      <c r="BF518" s="29"/>
      <c r="BG518" s="29"/>
      <c r="BH518" s="29"/>
      <c r="BI518" s="29"/>
      <c r="BJ518" s="29"/>
      <c r="BK518" s="29"/>
      <c r="BL518" s="29"/>
      <c r="BM518" s="29"/>
      <c r="BN518" s="29"/>
      <c r="BO518" s="140"/>
      <c r="BP518" s="140"/>
      <c r="BQ518" s="141"/>
      <c r="BR518" s="137"/>
      <c r="BS518" s="29"/>
      <c r="BT518" s="29"/>
      <c r="BU518" s="29"/>
      <c r="BV518" s="29"/>
      <c r="BW518" s="29"/>
      <c r="BX518" s="29"/>
      <c r="BY518" s="29"/>
      <c r="BZ518" s="29"/>
      <c r="CA518" s="29"/>
      <c r="CB518" s="29"/>
      <c r="CC518" s="29"/>
      <c r="CD518" s="29"/>
      <c r="CE518" s="29"/>
      <c r="CF518" s="140"/>
      <c r="CG518" s="140"/>
      <c r="CH518" s="141"/>
      <c r="CI518" s="137"/>
      <c r="CJ518" s="29"/>
      <c r="CK518" s="29"/>
      <c r="CL518" s="29"/>
      <c r="CM518" s="29"/>
      <c r="CN518" s="29"/>
      <c r="CO518" s="29"/>
      <c r="CP518" s="29"/>
      <c r="CQ518" s="29"/>
      <c r="CR518" s="29"/>
      <c r="CS518" s="29"/>
      <c r="CT518" s="29"/>
      <c r="CU518" s="29"/>
      <c r="CV518" s="29"/>
      <c r="CW518" s="140"/>
      <c r="CX518" s="140"/>
      <c r="CY518" s="141"/>
      <c r="CZ518" s="137"/>
      <c r="DA518" s="29"/>
      <c r="DB518" s="29"/>
      <c r="DC518" s="29"/>
      <c r="DD518" s="29"/>
      <c r="DE518" s="29"/>
      <c r="DF518" s="29"/>
      <c r="DG518" s="29"/>
      <c r="DH518" s="29"/>
      <c r="DI518" s="29"/>
      <c r="DJ518" s="29"/>
      <c r="DK518" s="29"/>
      <c r="DL518" s="29"/>
      <c r="DM518" s="29"/>
      <c r="DN518" s="140"/>
      <c r="DO518" s="140"/>
      <c r="DP518" s="141"/>
      <c r="DQ518" s="137"/>
      <c r="DR518" s="29"/>
      <c r="DS518" s="29"/>
      <c r="DT518" s="29"/>
      <c r="DU518" s="29"/>
      <c r="DV518" s="29"/>
      <c r="DW518" s="29"/>
      <c r="DX518" s="29"/>
      <c r="DY518" s="29"/>
      <c r="DZ518" s="29"/>
      <c r="EA518" s="29"/>
      <c r="EB518" s="29"/>
      <c r="EC518" s="29"/>
      <c r="ED518" s="29"/>
      <c r="EE518" s="140"/>
      <c r="EF518" s="140"/>
      <c r="EG518" s="141"/>
      <c r="EH518" s="137"/>
      <c r="EI518" s="29"/>
      <c r="EJ518" s="29"/>
      <c r="EK518" s="29"/>
      <c r="EL518" s="29"/>
      <c r="EM518" s="29"/>
      <c r="EN518" s="29"/>
      <c r="EO518" s="29"/>
      <c r="EP518" s="29"/>
      <c r="EQ518" s="29"/>
      <c r="ER518" s="29"/>
      <c r="ES518" s="29"/>
      <c r="ET518" s="29"/>
      <c r="EU518" s="29"/>
      <c r="EV518" s="140"/>
      <c r="EW518" s="140"/>
      <c r="EX518" s="144"/>
      <c r="EY518" s="137"/>
      <c r="EZ518" s="29"/>
      <c r="FA518" s="29"/>
      <c r="FB518" s="29"/>
      <c r="FC518" s="29"/>
      <c r="FD518" s="29"/>
      <c r="FE518" s="29"/>
      <c r="FF518" s="29"/>
      <c r="FG518" s="29"/>
      <c r="FH518" s="29"/>
      <c r="FI518" s="29"/>
      <c r="FJ518" s="29"/>
      <c r="FK518" s="29"/>
      <c r="FL518" s="29"/>
      <c r="FM518" s="140"/>
      <c r="FN518" s="140"/>
      <c r="FO518" s="141"/>
    </row>
    <row r="519" spans="1:171" x14ac:dyDescent="0.3">
      <c r="A519" s="137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140"/>
      <c r="P519" s="140"/>
      <c r="Q519" s="140"/>
      <c r="R519" s="141"/>
      <c r="S519" s="137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140"/>
      <c r="AH519" s="140"/>
      <c r="AI519" s="141"/>
      <c r="AJ519" s="137"/>
      <c r="AK519" s="29"/>
      <c r="AL519" s="29"/>
      <c r="AM519" s="29"/>
      <c r="AN519" s="29"/>
      <c r="AO519" s="29"/>
      <c r="AP519" s="29"/>
      <c r="AQ519" s="29"/>
      <c r="AR519" s="29"/>
      <c r="AS519" s="29"/>
      <c r="AT519" s="29"/>
      <c r="AU519" s="29"/>
      <c r="AV519" s="29"/>
      <c r="AW519" s="29"/>
      <c r="AX519" s="140"/>
      <c r="AY519" s="140"/>
      <c r="AZ519" s="141"/>
      <c r="BA519" s="137"/>
      <c r="BB519" s="29"/>
      <c r="BC519" s="29"/>
      <c r="BD519" s="29"/>
      <c r="BE519" s="29"/>
      <c r="BF519" s="29"/>
      <c r="BG519" s="29"/>
      <c r="BH519" s="29"/>
      <c r="BI519" s="29"/>
      <c r="BJ519" s="29"/>
      <c r="BK519" s="29"/>
      <c r="BL519" s="29"/>
      <c r="BM519" s="29"/>
      <c r="BN519" s="29"/>
      <c r="BO519" s="140"/>
      <c r="BP519" s="140"/>
      <c r="BQ519" s="141"/>
      <c r="BR519" s="137"/>
      <c r="BS519" s="29"/>
      <c r="BT519" s="29"/>
      <c r="BU519" s="29"/>
      <c r="BV519" s="29"/>
      <c r="BW519" s="29"/>
      <c r="BX519" s="29"/>
      <c r="BY519" s="29"/>
      <c r="BZ519" s="29"/>
      <c r="CA519" s="29"/>
      <c r="CB519" s="29"/>
      <c r="CC519" s="29"/>
      <c r="CD519" s="29"/>
      <c r="CE519" s="29"/>
      <c r="CF519" s="140"/>
      <c r="CG519" s="140"/>
      <c r="CH519" s="141"/>
      <c r="CI519" s="137"/>
      <c r="CJ519" s="29"/>
      <c r="CK519" s="29"/>
      <c r="CL519" s="29"/>
      <c r="CM519" s="29"/>
      <c r="CN519" s="29"/>
      <c r="CO519" s="29"/>
      <c r="CP519" s="29"/>
      <c r="CQ519" s="29"/>
      <c r="CR519" s="29"/>
      <c r="CS519" s="29"/>
      <c r="CT519" s="29"/>
      <c r="CU519" s="29"/>
      <c r="CV519" s="29"/>
      <c r="CW519" s="140"/>
      <c r="CX519" s="140"/>
      <c r="CY519" s="141"/>
      <c r="CZ519" s="137"/>
      <c r="DA519" s="29"/>
      <c r="DB519" s="29"/>
      <c r="DC519" s="29"/>
      <c r="DD519" s="29"/>
      <c r="DE519" s="29"/>
      <c r="DF519" s="29"/>
      <c r="DG519" s="29"/>
      <c r="DH519" s="29"/>
      <c r="DI519" s="29"/>
      <c r="DJ519" s="29"/>
      <c r="DK519" s="29"/>
      <c r="DL519" s="29"/>
      <c r="DM519" s="29"/>
      <c r="DN519" s="140"/>
      <c r="DO519" s="140"/>
      <c r="DP519" s="141"/>
      <c r="DQ519" s="137"/>
      <c r="DR519" s="29"/>
      <c r="DS519" s="29"/>
      <c r="DT519" s="29"/>
      <c r="DU519" s="29"/>
      <c r="DV519" s="29"/>
      <c r="DW519" s="29"/>
      <c r="DX519" s="29"/>
      <c r="DY519" s="29"/>
      <c r="DZ519" s="29"/>
      <c r="EA519" s="29"/>
      <c r="EB519" s="29"/>
      <c r="EC519" s="29"/>
      <c r="ED519" s="29"/>
      <c r="EE519" s="140"/>
      <c r="EF519" s="140"/>
      <c r="EG519" s="141"/>
      <c r="EH519" s="137"/>
      <c r="EI519" s="29"/>
      <c r="EJ519" s="29"/>
      <c r="EK519" s="29"/>
      <c r="EL519" s="29"/>
      <c r="EM519" s="29"/>
      <c r="EN519" s="29"/>
      <c r="EO519" s="29"/>
      <c r="EP519" s="29"/>
      <c r="EQ519" s="29"/>
      <c r="ER519" s="29"/>
      <c r="ES519" s="29"/>
      <c r="ET519" s="29"/>
      <c r="EU519" s="29"/>
      <c r="EV519" s="140"/>
      <c r="EW519" s="140"/>
      <c r="EX519" s="144"/>
      <c r="EY519" s="137"/>
      <c r="EZ519" s="29"/>
      <c r="FA519" s="29"/>
      <c r="FB519" s="29"/>
      <c r="FC519" s="29"/>
      <c r="FD519" s="29"/>
      <c r="FE519" s="29"/>
      <c r="FF519" s="29"/>
      <c r="FG519" s="29"/>
      <c r="FH519" s="29"/>
      <c r="FI519" s="29"/>
      <c r="FJ519" s="29"/>
      <c r="FK519" s="29"/>
      <c r="FL519" s="29"/>
      <c r="FM519" s="140"/>
      <c r="FN519" s="140"/>
      <c r="FO519" s="141"/>
    </row>
    <row r="520" spans="1:171" x14ac:dyDescent="0.3">
      <c r="A520" s="137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140"/>
      <c r="P520" s="140"/>
      <c r="Q520" s="140"/>
      <c r="R520" s="141"/>
      <c r="S520" s="137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140"/>
      <c r="AH520" s="140"/>
      <c r="AI520" s="141"/>
      <c r="AJ520" s="137"/>
      <c r="AK520" s="29"/>
      <c r="AL520" s="29"/>
      <c r="AM520" s="29"/>
      <c r="AN520" s="29"/>
      <c r="AO520" s="29"/>
      <c r="AP520" s="29"/>
      <c r="AQ520" s="29"/>
      <c r="AR520" s="29"/>
      <c r="AS520" s="29"/>
      <c r="AT520" s="29"/>
      <c r="AU520" s="29"/>
      <c r="AV520" s="29"/>
      <c r="AW520" s="29"/>
      <c r="AX520" s="140"/>
      <c r="AY520" s="140"/>
      <c r="AZ520" s="141"/>
      <c r="BA520" s="137"/>
      <c r="BB520" s="29"/>
      <c r="BC520" s="29"/>
      <c r="BD520" s="29"/>
      <c r="BE520" s="29"/>
      <c r="BF520" s="29"/>
      <c r="BG520" s="29"/>
      <c r="BH520" s="29"/>
      <c r="BI520" s="29"/>
      <c r="BJ520" s="29"/>
      <c r="BK520" s="29"/>
      <c r="BL520" s="29"/>
      <c r="BM520" s="29"/>
      <c r="BN520" s="29"/>
      <c r="BO520" s="140"/>
      <c r="BP520" s="140"/>
      <c r="BQ520" s="141"/>
      <c r="BR520" s="137"/>
      <c r="BS520" s="29"/>
      <c r="BT520" s="29"/>
      <c r="BU520" s="29"/>
      <c r="BV520" s="29"/>
      <c r="BW520" s="29"/>
      <c r="BX520" s="29"/>
      <c r="BY520" s="29"/>
      <c r="BZ520" s="29"/>
      <c r="CA520" s="29"/>
      <c r="CB520" s="29"/>
      <c r="CC520" s="29"/>
      <c r="CD520" s="29"/>
      <c r="CE520" s="29"/>
      <c r="CF520" s="140"/>
      <c r="CG520" s="140"/>
      <c r="CH520" s="141"/>
      <c r="CI520" s="137"/>
      <c r="CJ520" s="29"/>
      <c r="CK520" s="29"/>
      <c r="CL520" s="29"/>
      <c r="CM520" s="29"/>
      <c r="CN520" s="29"/>
      <c r="CO520" s="29"/>
      <c r="CP520" s="29"/>
      <c r="CQ520" s="29"/>
      <c r="CR520" s="29"/>
      <c r="CS520" s="29"/>
      <c r="CT520" s="29"/>
      <c r="CU520" s="29"/>
      <c r="CV520" s="29"/>
      <c r="CW520" s="140"/>
      <c r="CX520" s="140"/>
      <c r="CY520" s="141"/>
      <c r="CZ520" s="137"/>
      <c r="DA520" s="29"/>
      <c r="DB520" s="29"/>
      <c r="DC520" s="29"/>
      <c r="DD520" s="29"/>
      <c r="DE520" s="29"/>
      <c r="DF520" s="29"/>
      <c r="DG520" s="29"/>
      <c r="DH520" s="29"/>
      <c r="DI520" s="29"/>
      <c r="DJ520" s="29"/>
      <c r="DK520" s="29"/>
      <c r="DL520" s="29"/>
      <c r="DM520" s="29"/>
      <c r="DN520" s="140"/>
      <c r="DO520" s="140"/>
      <c r="DP520" s="141"/>
      <c r="DQ520" s="137"/>
      <c r="DR520" s="29"/>
      <c r="DS520" s="29"/>
      <c r="DT520" s="29"/>
      <c r="DU520" s="29"/>
      <c r="DV520" s="29"/>
      <c r="DW520" s="29"/>
      <c r="DX520" s="29"/>
      <c r="DY520" s="29"/>
      <c r="DZ520" s="29"/>
      <c r="EA520" s="29"/>
      <c r="EB520" s="29"/>
      <c r="EC520" s="29"/>
      <c r="ED520" s="29"/>
      <c r="EE520" s="140"/>
      <c r="EF520" s="140"/>
      <c r="EG520" s="141"/>
      <c r="EH520" s="137"/>
      <c r="EI520" s="29"/>
      <c r="EJ520" s="29"/>
      <c r="EK520" s="29"/>
      <c r="EL520" s="29"/>
      <c r="EM520" s="29"/>
      <c r="EN520" s="29"/>
      <c r="EO520" s="29"/>
      <c r="EP520" s="29"/>
      <c r="EQ520" s="29"/>
      <c r="ER520" s="29"/>
      <c r="ES520" s="29"/>
      <c r="ET520" s="29"/>
      <c r="EU520" s="29"/>
      <c r="EV520" s="140"/>
      <c r="EW520" s="140"/>
      <c r="EX520" s="144"/>
      <c r="EY520" s="137"/>
      <c r="EZ520" s="29"/>
      <c r="FA520" s="29"/>
      <c r="FB520" s="29"/>
      <c r="FC520" s="29"/>
      <c r="FD520" s="29"/>
      <c r="FE520" s="29"/>
      <c r="FF520" s="29"/>
      <c r="FG520" s="29"/>
      <c r="FH520" s="29"/>
      <c r="FI520" s="29"/>
      <c r="FJ520" s="29"/>
      <c r="FK520" s="29"/>
      <c r="FL520" s="29"/>
      <c r="FM520" s="140"/>
      <c r="FN520" s="140"/>
      <c r="FO520" s="141"/>
    </row>
    <row r="521" spans="1:171" x14ac:dyDescent="0.3">
      <c r="A521" s="137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140"/>
      <c r="P521" s="140"/>
      <c r="Q521" s="140"/>
      <c r="R521" s="141"/>
      <c r="S521" s="137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140"/>
      <c r="AH521" s="140"/>
      <c r="AI521" s="141"/>
      <c r="AJ521" s="137"/>
      <c r="AK521" s="29"/>
      <c r="AL521" s="29"/>
      <c r="AM521" s="29"/>
      <c r="AN521" s="29"/>
      <c r="AO521" s="29"/>
      <c r="AP521" s="29"/>
      <c r="AQ521" s="29"/>
      <c r="AR521" s="29"/>
      <c r="AS521" s="29"/>
      <c r="AT521" s="29"/>
      <c r="AU521" s="29"/>
      <c r="AV521" s="29"/>
      <c r="AW521" s="29"/>
      <c r="AX521" s="140"/>
      <c r="AY521" s="140"/>
      <c r="AZ521" s="141"/>
      <c r="BA521" s="137"/>
      <c r="BB521" s="29"/>
      <c r="BC521" s="29"/>
      <c r="BD521" s="29"/>
      <c r="BE521" s="29"/>
      <c r="BF521" s="29"/>
      <c r="BG521" s="29"/>
      <c r="BH521" s="29"/>
      <c r="BI521" s="29"/>
      <c r="BJ521" s="29"/>
      <c r="BK521" s="29"/>
      <c r="BL521" s="29"/>
      <c r="BM521" s="29"/>
      <c r="BN521" s="29"/>
      <c r="BO521" s="140"/>
      <c r="BP521" s="140"/>
      <c r="BQ521" s="141"/>
      <c r="BR521" s="137"/>
      <c r="BS521" s="29"/>
      <c r="BT521" s="29"/>
      <c r="BU521" s="29"/>
      <c r="BV521" s="29"/>
      <c r="BW521" s="29"/>
      <c r="BX521" s="29"/>
      <c r="BY521" s="29"/>
      <c r="BZ521" s="29"/>
      <c r="CA521" s="29"/>
      <c r="CB521" s="29"/>
      <c r="CC521" s="29"/>
      <c r="CD521" s="29"/>
      <c r="CE521" s="29"/>
      <c r="CF521" s="140"/>
      <c r="CG521" s="140"/>
      <c r="CH521" s="141"/>
      <c r="CI521" s="137"/>
      <c r="CJ521" s="29"/>
      <c r="CK521" s="29"/>
      <c r="CL521" s="29"/>
      <c r="CM521" s="29"/>
      <c r="CN521" s="29"/>
      <c r="CO521" s="29"/>
      <c r="CP521" s="29"/>
      <c r="CQ521" s="29"/>
      <c r="CR521" s="29"/>
      <c r="CS521" s="29"/>
      <c r="CT521" s="29"/>
      <c r="CU521" s="29"/>
      <c r="CV521" s="29"/>
      <c r="CW521" s="140"/>
      <c r="CX521" s="140"/>
      <c r="CY521" s="141"/>
      <c r="CZ521" s="137"/>
      <c r="DA521" s="29"/>
      <c r="DB521" s="29"/>
      <c r="DC521" s="29"/>
      <c r="DD521" s="29"/>
      <c r="DE521" s="29"/>
      <c r="DF521" s="29"/>
      <c r="DG521" s="29"/>
      <c r="DH521" s="29"/>
      <c r="DI521" s="29"/>
      <c r="DJ521" s="29"/>
      <c r="DK521" s="29"/>
      <c r="DL521" s="29"/>
      <c r="DM521" s="29"/>
      <c r="DN521" s="140"/>
      <c r="DO521" s="140"/>
      <c r="DP521" s="141"/>
      <c r="DQ521" s="137"/>
      <c r="DR521" s="29"/>
      <c r="DS521" s="29"/>
      <c r="DT521" s="29"/>
      <c r="DU521" s="29"/>
      <c r="DV521" s="29"/>
      <c r="DW521" s="29"/>
      <c r="DX521" s="29"/>
      <c r="DY521" s="29"/>
      <c r="DZ521" s="29"/>
      <c r="EA521" s="29"/>
      <c r="EB521" s="29"/>
      <c r="EC521" s="29"/>
      <c r="ED521" s="29"/>
      <c r="EE521" s="140"/>
      <c r="EF521" s="140"/>
      <c r="EG521" s="141"/>
      <c r="EH521" s="137"/>
      <c r="EI521" s="29"/>
      <c r="EJ521" s="29"/>
      <c r="EK521" s="29"/>
      <c r="EL521" s="29"/>
      <c r="EM521" s="29"/>
      <c r="EN521" s="29"/>
      <c r="EO521" s="29"/>
      <c r="EP521" s="29"/>
      <c r="EQ521" s="29"/>
      <c r="ER521" s="29"/>
      <c r="ES521" s="29"/>
      <c r="ET521" s="29"/>
      <c r="EU521" s="29"/>
      <c r="EV521" s="140"/>
      <c r="EW521" s="140"/>
      <c r="EX521" s="144"/>
      <c r="EY521" s="137"/>
      <c r="EZ521" s="29"/>
      <c r="FA521" s="29"/>
      <c r="FB521" s="29"/>
      <c r="FC521" s="29"/>
      <c r="FD521" s="29"/>
      <c r="FE521" s="29"/>
      <c r="FF521" s="29"/>
      <c r="FG521" s="29"/>
      <c r="FH521" s="29"/>
      <c r="FI521" s="29"/>
      <c r="FJ521" s="29"/>
      <c r="FK521" s="29"/>
      <c r="FL521" s="29"/>
      <c r="FM521" s="140"/>
      <c r="FN521" s="140"/>
      <c r="FO521" s="141"/>
    </row>
    <row r="522" spans="1:171" x14ac:dyDescent="0.3">
      <c r="A522" s="137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140"/>
      <c r="P522" s="140"/>
      <c r="Q522" s="140"/>
      <c r="R522" s="141"/>
      <c r="S522" s="137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  <c r="AF522" s="29"/>
      <c r="AG522" s="140"/>
      <c r="AH522" s="140"/>
      <c r="AI522" s="141"/>
      <c r="AJ522" s="137"/>
      <c r="AK522" s="29"/>
      <c r="AL522" s="29"/>
      <c r="AM522" s="29"/>
      <c r="AN522" s="29"/>
      <c r="AO522" s="29"/>
      <c r="AP522" s="29"/>
      <c r="AQ522" s="29"/>
      <c r="AR522" s="29"/>
      <c r="AS522" s="29"/>
      <c r="AT522" s="29"/>
      <c r="AU522" s="29"/>
      <c r="AV522" s="29"/>
      <c r="AW522" s="29"/>
      <c r="AX522" s="140"/>
      <c r="AY522" s="140"/>
      <c r="AZ522" s="141"/>
      <c r="BA522" s="137"/>
      <c r="BB522" s="29"/>
      <c r="BC522" s="29"/>
      <c r="BD522" s="29"/>
      <c r="BE522" s="29"/>
      <c r="BF522" s="29"/>
      <c r="BG522" s="29"/>
      <c r="BH522" s="29"/>
      <c r="BI522" s="29"/>
      <c r="BJ522" s="29"/>
      <c r="BK522" s="29"/>
      <c r="BL522" s="29"/>
      <c r="BM522" s="29"/>
      <c r="BN522" s="29"/>
      <c r="BO522" s="140"/>
      <c r="BP522" s="140"/>
      <c r="BQ522" s="141"/>
      <c r="BR522" s="137"/>
      <c r="BS522" s="29"/>
      <c r="BT522" s="29"/>
      <c r="BU522" s="29"/>
      <c r="BV522" s="29"/>
      <c r="BW522" s="29"/>
      <c r="BX522" s="29"/>
      <c r="BY522" s="29"/>
      <c r="BZ522" s="29"/>
      <c r="CA522" s="29"/>
      <c r="CB522" s="29"/>
      <c r="CC522" s="29"/>
      <c r="CD522" s="29"/>
      <c r="CE522" s="29"/>
      <c r="CF522" s="140"/>
      <c r="CG522" s="140"/>
      <c r="CH522" s="141"/>
      <c r="CI522" s="137"/>
      <c r="CJ522" s="29"/>
      <c r="CK522" s="29"/>
      <c r="CL522" s="29"/>
      <c r="CM522" s="29"/>
      <c r="CN522" s="29"/>
      <c r="CO522" s="29"/>
      <c r="CP522" s="29"/>
      <c r="CQ522" s="29"/>
      <c r="CR522" s="29"/>
      <c r="CS522" s="29"/>
      <c r="CT522" s="29"/>
      <c r="CU522" s="29"/>
      <c r="CV522" s="29"/>
      <c r="CW522" s="140"/>
      <c r="CX522" s="140"/>
      <c r="CY522" s="141"/>
      <c r="CZ522" s="137"/>
      <c r="DA522" s="29"/>
      <c r="DB522" s="29"/>
      <c r="DC522" s="29"/>
      <c r="DD522" s="29"/>
      <c r="DE522" s="29"/>
      <c r="DF522" s="29"/>
      <c r="DG522" s="29"/>
      <c r="DH522" s="29"/>
      <c r="DI522" s="29"/>
      <c r="DJ522" s="29"/>
      <c r="DK522" s="29"/>
      <c r="DL522" s="29"/>
      <c r="DM522" s="29"/>
      <c r="DN522" s="140"/>
      <c r="DO522" s="140"/>
      <c r="DP522" s="141"/>
      <c r="DQ522" s="137"/>
      <c r="DR522" s="29"/>
      <c r="DS522" s="29"/>
      <c r="DT522" s="29"/>
      <c r="DU522" s="29"/>
      <c r="DV522" s="29"/>
      <c r="DW522" s="29"/>
      <c r="DX522" s="29"/>
      <c r="DY522" s="29"/>
      <c r="DZ522" s="29"/>
      <c r="EA522" s="29"/>
      <c r="EB522" s="29"/>
      <c r="EC522" s="29"/>
      <c r="ED522" s="29"/>
      <c r="EE522" s="140"/>
      <c r="EF522" s="140"/>
      <c r="EG522" s="141"/>
      <c r="EH522" s="137"/>
      <c r="EI522" s="29"/>
      <c r="EJ522" s="29"/>
      <c r="EK522" s="29"/>
      <c r="EL522" s="29"/>
      <c r="EM522" s="29"/>
      <c r="EN522" s="29"/>
      <c r="EO522" s="29"/>
      <c r="EP522" s="29"/>
      <c r="EQ522" s="29"/>
      <c r="ER522" s="29"/>
      <c r="ES522" s="29"/>
      <c r="ET522" s="29"/>
      <c r="EU522" s="29"/>
      <c r="EV522" s="140"/>
      <c r="EW522" s="140"/>
      <c r="EX522" s="144"/>
      <c r="EY522" s="137"/>
      <c r="EZ522" s="29"/>
      <c r="FA522" s="29"/>
      <c r="FB522" s="29"/>
      <c r="FC522" s="29"/>
      <c r="FD522" s="29"/>
      <c r="FE522" s="29"/>
      <c r="FF522" s="29"/>
      <c r="FG522" s="29"/>
      <c r="FH522" s="29"/>
      <c r="FI522" s="29"/>
      <c r="FJ522" s="29"/>
      <c r="FK522" s="29"/>
      <c r="FL522" s="29"/>
      <c r="FM522" s="140"/>
      <c r="FN522" s="140"/>
      <c r="FO522" s="141"/>
    </row>
    <row r="523" spans="1:171" x14ac:dyDescent="0.3">
      <c r="A523" s="137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140"/>
      <c r="P523" s="140"/>
      <c r="Q523" s="140"/>
      <c r="R523" s="141"/>
      <c r="S523" s="137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140"/>
      <c r="AH523" s="140"/>
      <c r="AI523" s="141"/>
      <c r="AJ523" s="137"/>
      <c r="AK523" s="29"/>
      <c r="AL523" s="29"/>
      <c r="AM523" s="29"/>
      <c r="AN523" s="29"/>
      <c r="AO523" s="29"/>
      <c r="AP523" s="29"/>
      <c r="AQ523" s="29"/>
      <c r="AR523" s="29"/>
      <c r="AS523" s="29"/>
      <c r="AT523" s="29"/>
      <c r="AU523" s="29"/>
      <c r="AV523" s="29"/>
      <c r="AW523" s="29"/>
      <c r="AX523" s="140"/>
      <c r="AY523" s="140"/>
      <c r="AZ523" s="141"/>
      <c r="BA523" s="137"/>
      <c r="BB523" s="29"/>
      <c r="BC523" s="29"/>
      <c r="BD523" s="29"/>
      <c r="BE523" s="29"/>
      <c r="BF523" s="29"/>
      <c r="BG523" s="29"/>
      <c r="BH523" s="29"/>
      <c r="BI523" s="29"/>
      <c r="BJ523" s="29"/>
      <c r="BK523" s="29"/>
      <c r="BL523" s="29"/>
      <c r="BM523" s="29"/>
      <c r="BN523" s="29"/>
      <c r="BO523" s="140"/>
      <c r="BP523" s="140"/>
      <c r="BQ523" s="141"/>
      <c r="BR523" s="137"/>
      <c r="BS523" s="29"/>
      <c r="BT523" s="29"/>
      <c r="BU523" s="29"/>
      <c r="BV523" s="29"/>
      <c r="BW523" s="29"/>
      <c r="BX523" s="29"/>
      <c r="BY523" s="29"/>
      <c r="BZ523" s="29"/>
      <c r="CA523" s="29"/>
      <c r="CB523" s="29"/>
      <c r="CC523" s="29"/>
      <c r="CD523" s="29"/>
      <c r="CE523" s="29"/>
      <c r="CF523" s="140"/>
      <c r="CG523" s="140"/>
      <c r="CH523" s="141"/>
      <c r="CI523" s="137"/>
      <c r="CJ523" s="29"/>
      <c r="CK523" s="29"/>
      <c r="CL523" s="29"/>
      <c r="CM523" s="29"/>
      <c r="CN523" s="29"/>
      <c r="CO523" s="29"/>
      <c r="CP523" s="29"/>
      <c r="CQ523" s="29"/>
      <c r="CR523" s="29"/>
      <c r="CS523" s="29"/>
      <c r="CT523" s="29"/>
      <c r="CU523" s="29"/>
      <c r="CV523" s="29"/>
      <c r="CW523" s="140"/>
      <c r="CX523" s="140"/>
      <c r="CY523" s="141"/>
      <c r="CZ523" s="137"/>
      <c r="DA523" s="29"/>
      <c r="DB523" s="29"/>
      <c r="DC523" s="29"/>
      <c r="DD523" s="29"/>
      <c r="DE523" s="29"/>
      <c r="DF523" s="29"/>
      <c r="DG523" s="29"/>
      <c r="DH523" s="29"/>
      <c r="DI523" s="29"/>
      <c r="DJ523" s="29"/>
      <c r="DK523" s="29"/>
      <c r="DL523" s="29"/>
      <c r="DM523" s="29"/>
      <c r="DN523" s="140"/>
      <c r="DO523" s="140"/>
      <c r="DP523" s="141"/>
      <c r="DQ523" s="137"/>
      <c r="DR523" s="29"/>
      <c r="DS523" s="29"/>
      <c r="DT523" s="29"/>
      <c r="DU523" s="29"/>
      <c r="DV523" s="29"/>
      <c r="DW523" s="29"/>
      <c r="DX523" s="29"/>
      <c r="DY523" s="29"/>
      <c r="DZ523" s="29"/>
      <c r="EA523" s="29"/>
      <c r="EB523" s="29"/>
      <c r="EC523" s="29"/>
      <c r="ED523" s="29"/>
      <c r="EE523" s="140"/>
      <c r="EF523" s="140"/>
      <c r="EG523" s="141"/>
      <c r="EH523" s="137"/>
      <c r="EI523" s="29"/>
      <c r="EJ523" s="29"/>
      <c r="EK523" s="29"/>
      <c r="EL523" s="29"/>
      <c r="EM523" s="29"/>
      <c r="EN523" s="29"/>
      <c r="EO523" s="29"/>
      <c r="EP523" s="29"/>
      <c r="EQ523" s="29"/>
      <c r="ER523" s="29"/>
      <c r="ES523" s="29"/>
      <c r="ET523" s="29"/>
      <c r="EU523" s="29"/>
      <c r="EV523" s="140"/>
      <c r="EW523" s="140"/>
      <c r="EX523" s="144"/>
      <c r="EY523" s="137"/>
      <c r="EZ523" s="29"/>
      <c r="FA523" s="29"/>
      <c r="FB523" s="29"/>
      <c r="FC523" s="29"/>
      <c r="FD523" s="29"/>
      <c r="FE523" s="29"/>
      <c r="FF523" s="29"/>
      <c r="FG523" s="29"/>
      <c r="FH523" s="29"/>
      <c r="FI523" s="29"/>
      <c r="FJ523" s="29"/>
      <c r="FK523" s="29"/>
      <c r="FL523" s="29"/>
      <c r="FM523" s="140"/>
      <c r="FN523" s="140"/>
      <c r="FO523" s="141"/>
    </row>
    <row r="524" spans="1:171" x14ac:dyDescent="0.3">
      <c r="A524" s="137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140"/>
      <c r="P524" s="140"/>
      <c r="Q524" s="140"/>
      <c r="R524" s="141"/>
      <c r="S524" s="137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  <c r="AF524" s="29"/>
      <c r="AG524" s="140"/>
      <c r="AH524" s="140"/>
      <c r="AI524" s="141"/>
      <c r="AJ524" s="137"/>
      <c r="AK524" s="29"/>
      <c r="AL524" s="29"/>
      <c r="AM524" s="29"/>
      <c r="AN524" s="29"/>
      <c r="AO524" s="29"/>
      <c r="AP524" s="29"/>
      <c r="AQ524" s="29"/>
      <c r="AR524" s="29"/>
      <c r="AS524" s="29"/>
      <c r="AT524" s="29"/>
      <c r="AU524" s="29"/>
      <c r="AV524" s="29"/>
      <c r="AW524" s="29"/>
      <c r="AX524" s="140"/>
      <c r="AY524" s="140"/>
      <c r="AZ524" s="141"/>
      <c r="BA524" s="137"/>
      <c r="BB524" s="29"/>
      <c r="BC524" s="29"/>
      <c r="BD524" s="29"/>
      <c r="BE524" s="29"/>
      <c r="BF524" s="29"/>
      <c r="BG524" s="29"/>
      <c r="BH524" s="29"/>
      <c r="BI524" s="29"/>
      <c r="BJ524" s="29"/>
      <c r="BK524" s="29"/>
      <c r="BL524" s="29"/>
      <c r="BM524" s="29"/>
      <c r="BN524" s="29"/>
      <c r="BO524" s="140"/>
      <c r="BP524" s="140"/>
      <c r="BQ524" s="141"/>
      <c r="BR524" s="137"/>
      <c r="BS524" s="29"/>
      <c r="BT524" s="29"/>
      <c r="BU524" s="29"/>
      <c r="BV524" s="29"/>
      <c r="BW524" s="29"/>
      <c r="BX524" s="29"/>
      <c r="BY524" s="29"/>
      <c r="BZ524" s="29"/>
      <c r="CA524" s="29"/>
      <c r="CB524" s="29"/>
      <c r="CC524" s="29"/>
      <c r="CD524" s="29"/>
      <c r="CE524" s="29"/>
      <c r="CF524" s="140"/>
      <c r="CG524" s="140"/>
      <c r="CH524" s="141"/>
      <c r="CI524" s="137"/>
      <c r="CJ524" s="29"/>
      <c r="CK524" s="29"/>
      <c r="CL524" s="29"/>
      <c r="CM524" s="29"/>
      <c r="CN524" s="29"/>
      <c r="CO524" s="29"/>
      <c r="CP524" s="29"/>
      <c r="CQ524" s="29"/>
      <c r="CR524" s="29"/>
      <c r="CS524" s="29"/>
      <c r="CT524" s="29"/>
      <c r="CU524" s="29"/>
      <c r="CV524" s="29"/>
      <c r="CW524" s="140"/>
      <c r="CX524" s="140"/>
      <c r="CY524" s="141"/>
      <c r="CZ524" s="137"/>
      <c r="DA524" s="29"/>
      <c r="DB524" s="29"/>
      <c r="DC524" s="29"/>
      <c r="DD524" s="29"/>
      <c r="DE524" s="29"/>
      <c r="DF524" s="29"/>
      <c r="DG524" s="29"/>
      <c r="DH524" s="29"/>
      <c r="DI524" s="29"/>
      <c r="DJ524" s="29"/>
      <c r="DK524" s="29"/>
      <c r="DL524" s="29"/>
      <c r="DM524" s="29"/>
      <c r="DN524" s="140"/>
      <c r="DO524" s="140"/>
      <c r="DP524" s="141"/>
      <c r="DQ524" s="137"/>
      <c r="DR524" s="29"/>
      <c r="DS524" s="29"/>
      <c r="DT524" s="29"/>
      <c r="DU524" s="29"/>
      <c r="DV524" s="29"/>
      <c r="DW524" s="29"/>
      <c r="DX524" s="29"/>
      <c r="DY524" s="29"/>
      <c r="DZ524" s="29"/>
      <c r="EA524" s="29"/>
      <c r="EB524" s="29"/>
      <c r="EC524" s="29"/>
      <c r="ED524" s="29"/>
      <c r="EE524" s="140"/>
      <c r="EF524" s="140"/>
      <c r="EG524" s="141"/>
      <c r="EH524" s="137"/>
      <c r="EI524" s="29"/>
      <c r="EJ524" s="29"/>
      <c r="EK524" s="29"/>
      <c r="EL524" s="29"/>
      <c r="EM524" s="29"/>
      <c r="EN524" s="29"/>
      <c r="EO524" s="29"/>
      <c r="EP524" s="29"/>
      <c r="EQ524" s="29"/>
      <c r="ER524" s="29"/>
      <c r="ES524" s="29"/>
      <c r="ET524" s="29"/>
      <c r="EU524" s="29"/>
      <c r="EV524" s="140"/>
      <c r="EW524" s="140"/>
      <c r="EX524" s="144"/>
      <c r="EY524" s="137"/>
      <c r="EZ524" s="29"/>
      <c r="FA524" s="29"/>
      <c r="FB524" s="29"/>
      <c r="FC524" s="29"/>
      <c r="FD524" s="29"/>
      <c r="FE524" s="29"/>
      <c r="FF524" s="29"/>
      <c r="FG524" s="29"/>
      <c r="FH524" s="29"/>
      <c r="FI524" s="29"/>
      <c r="FJ524" s="29"/>
      <c r="FK524" s="29"/>
      <c r="FL524" s="29"/>
      <c r="FM524" s="140"/>
      <c r="FN524" s="140"/>
      <c r="FO524" s="141"/>
    </row>
    <row r="525" spans="1:171" x14ac:dyDescent="0.3">
      <c r="A525" s="137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140"/>
      <c r="P525" s="140"/>
      <c r="Q525" s="140"/>
      <c r="R525" s="141"/>
      <c r="S525" s="137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  <c r="AF525" s="29"/>
      <c r="AG525" s="140"/>
      <c r="AH525" s="140"/>
      <c r="AI525" s="141"/>
      <c r="AJ525" s="137"/>
      <c r="AK525" s="29"/>
      <c r="AL525" s="29"/>
      <c r="AM525" s="29"/>
      <c r="AN525" s="29"/>
      <c r="AO525" s="29"/>
      <c r="AP525" s="29"/>
      <c r="AQ525" s="29"/>
      <c r="AR525" s="29"/>
      <c r="AS525" s="29"/>
      <c r="AT525" s="29"/>
      <c r="AU525" s="29"/>
      <c r="AV525" s="29"/>
      <c r="AW525" s="29"/>
      <c r="AX525" s="140"/>
      <c r="AY525" s="140"/>
      <c r="AZ525" s="141"/>
      <c r="BA525" s="137"/>
      <c r="BB525" s="29"/>
      <c r="BC525" s="29"/>
      <c r="BD525" s="29"/>
      <c r="BE525" s="29"/>
      <c r="BF525" s="29"/>
      <c r="BG525" s="29"/>
      <c r="BH525" s="29"/>
      <c r="BI525" s="29"/>
      <c r="BJ525" s="29"/>
      <c r="BK525" s="29"/>
      <c r="BL525" s="29"/>
      <c r="BM525" s="29"/>
      <c r="BN525" s="29"/>
      <c r="BO525" s="140"/>
      <c r="BP525" s="140"/>
      <c r="BQ525" s="141"/>
      <c r="BR525" s="137"/>
      <c r="BS525" s="29"/>
      <c r="BT525" s="29"/>
      <c r="BU525" s="29"/>
      <c r="BV525" s="29"/>
      <c r="BW525" s="29"/>
      <c r="BX525" s="29"/>
      <c r="BY525" s="29"/>
      <c r="BZ525" s="29"/>
      <c r="CA525" s="29"/>
      <c r="CB525" s="29"/>
      <c r="CC525" s="29"/>
      <c r="CD525" s="29"/>
      <c r="CE525" s="29"/>
      <c r="CF525" s="140"/>
      <c r="CG525" s="140"/>
      <c r="CH525" s="141"/>
      <c r="CI525" s="137"/>
      <c r="CJ525" s="29"/>
      <c r="CK525" s="29"/>
      <c r="CL525" s="29"/>
      <c r="CM525" s="29"/>
      <c r="CN525" s="29"/>
      <c r="CO525" s="29"/>
      <c r="CP525" s="29"/>
      <c r="CQ525" s="29"/>
      <c r="CR525" s="29"/>
      <c r="CS525" s="29"/>
      <c r="CT525" s="29"/>
      <c r="CU525" s="29"/>
      <c r="CV525" s="29"/>
      <c r="CW525" s="140"/>
      <c r="CX525" s="140"/>
      <c r="CY525" s="141"/>
      <c r="CZ525" s="137"/>
      <c r="DA525" s="29"/>
      <c r="DB525" s="29"/>
      <c r="DC525" s="29"/>
      <c r="DD525" s="29"/>
      <c r="DE525" s="29"/>
      <c r="DF525" s="29"/>
      <c r="DG525" s="29"/>
      <c r="DH525" s="29"/>
      <c r="DI525" s="29"/>
      <c r="DJ525" s="29"/>
      <c r="DK525" s="29"/>
      <c r="DL525" s="29"/>
      <c r="DM525" s="29"/>
      <c r="DN525" s="140"/>
      <c r="DO525" s="140"/>
      <c r="DP525" s="141"/>
      <c r="DQ525" s="137"/>
      <c r="DR525" s="29"/>
      <c r="DS525" s="29"/>
      <c r="DT525" s="29"/>
      <c r="DU525" s="29"/>
      <c r="DV525" s="29"/>
      <c r="DW525" s="29"/>
      <c r="DX525" s="29"/>
      <c r="DY525" s="29"/>
      <c r="DZ525" s="29"/>
      <c r="EA525" s="29"/>
      <c r="EB525" s="29"/>
      <c r="EC525" s="29"/>
      <c r="ED525" s="29"/>
      <c r="EE525" s="140"/>
      <c r="EF525" s="140"/>
      <c r="EG525" s="141"/>
      <c r="EH525" s="137"/>
      <c r="EI525" s="29"/>
      <c r="EJ525" s="29"/>
      <c r="EK525" s="29"/>
      <c r="EL525" s="29"/>
      <c r="EM525" s="29"/>
      <c r="EN525" s="29"/>
      <c r="EO525" s="29"/>
      <c r="EP525" s="29"/>
      <c r="EQ525" s="29"/>
      <c r="ER525" s="29"/>
      <c r="ES525" s="29"/>
      <c r="ET525" s="29"/>
      <c r="EU525" s="29"/>
      <c r="EV525" s="140"/>
      <c r="EW525" s="140"/>
      <c r="EX525" s="144"/>
      <c r="EY525" s="137"/>
      <c r="EZ525" s="29"/>
      <c r="FA525" s="29"/>
      <c r="FB525" s="29"/>
      <c r="FC525" s="29"/>
      <c r="FD525" s="29"/>
      <c r="FE525" s="29"/>
      <c r="FF525" s="29"/>
      <c r="FG525" s="29"/>
      <c r="FH525" s="29"/>
      <c r="FI525" s="29"/>
      <c r="FJ525" s="29"/>
      <c r="FK525" s="29"/>
      <c r="FL525" s="29"/>
      <c r="FM525" s="140"/>
      <c r="FN525" s="140"/>
      <c r="FO525" s="141"/>
    </row>
    <row r="526" spans="1:171" x14ac:dyDescent="0.3">
      <c r="A526" s="137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140"/>
      <c r="P526" s="140"/>
      <c r="Q526" s="140"/>
      <c r="R526" s="141"/>
      <c r="S526" s="137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  <c r="AF526" s="29"/>
      <c r="AG526" s="140"/>
      <c r="AH526" s="140"/>
      <c r="AI526" s="141"/>
      <c r="AJ526" s="137"/>
      <c r="AK526" s="29"/>
      <c r="AL526" s="29"/>
      <c r="AM526" s="29"/>
      <c r="AN526" s="29"/>
      <c r="AO526" s="29"/>
      <c r="AP526" s="29"/>
      <c r="AQ526" s="29"/>
      <c r="AR526" s="29"/>
      <c r="AS526" s="29"/>
      <c r="AT526" s="29"/>
      <c r="AU526" s="29"/>
      <c r="AV526" s="29"/>
      <c r="AW526" s="29"/>
      <c r="AX526" s="140"/>
      <c r="AY526" s="140"/>
      <c r="AZ526" s="141"/>
      <c r="BA526" s="137"/>
      <c r="BB526" s="29"/>
      <c r="BC526" s="29"/>
      <c r="BD526" s="29"/>
      <c r="BE526" s="29"/>
      <c r="BF526" s="29"/>
      <c r="BG526" s="29"/>
      <c r="BH526" s="29"/>
      <c r="BI526" s="29"/>
      <c r="BJ526" s="29"/>
      <c r="BK526" s="29"/>
      <c r="BL526" s="29"/>
      <c r="BM526" s="29"/>
      <c r="BN526" s="29"/>
      <c r="BO526" s="140"/>
      <c r="BP526" s="140"/>
      <c r="BQ526" s="141"/>
      <c r="BR526" s="137"/>
      <c r="BS526" s="29"/>
      <c r="BT526" s="29"/>
      <c r="BU526" s="29"/>
      <c r="BV526" s="29"/>
      <c r="BW526" s="29"/>
      <c r="BX526" s="29"/>
      <c r="BY526" s="29"/>
      <c r="BZ526" s="29"/>
      <c r="CA526" s="29"/>
      <c r="CB526" s="29"/>
      <c r="CC526" s="29"/>
      <c r="CD526" s="29"/>
      <c r="CE526" s="29"/>
      <c r="CF526" s="140"/>
      <c r="CG526" s="140"/>
      <c r="CH526" s="141"/>
      <c r="CI526" s="137"/>
      <c r="CJ526" s="29"/>
      <c r="CK526" s="29"/>
      <c r="CL526" s="29"/>
      <c r="CM526" s="29"/>
      <c r="CN526" s="29"/>
      <c r="CO526" s="29"/>
      <c r="CP526" s="29"/>
      <c r="CQ526" s="29"/>
      <c r="CR526" s="29"/>
      <c r="CS526" s="29"/>
      <c r="CT526" s="29"/>
      <c r="CU526" s="29"/>
      <c r="CV526" s="29"/>
      <c r="CW526" s="140"/>
      <c r="CX526" s="140"/>
      <c r="CY526" s="141"/>
      <c r="CZ526" s="137"/>
      <c r="DA526" s="29"/>
      <c r="DB526" s="29"/>
      <c r="DC526" s="29"/>
      <c r="DD526" s="29"/>
      <c r="DE526" s="29"/>
      <c r="DF526" s="29"/>
      <c r="DG526" s="29"/>
      <c r="DH526" s="29"/>
      <c r="DI526" s="29"/>
      <c r="DJ526" s="29"/>
      <c r="DK526" s="29"/>
      <c r="DL526" s="29"/>
      <c r="DM526" s="29"/>
      <c r="DN526" s="140"/>
      <c r="DO526" s="140"/>
      <c r="DP526" s="141"/>
      <c r="DQ526" s="137"/>
      <c r="DR526" s="29"/>
      <c r="DS526" s="29"/>
      <c r="DT526" s="29"/>
      <c r="DU526" s="29"/>
      <c r="DV526" s="29"/>
      <c r="DW526" s="29"/>
      <c r="DX526" s="29"/>
      <c r="DY526" s="29"/>
      <c r="DZ526" s="29"/>
      <c r="EA526" s="29"/>
      <c r="EB526" s="29"/>
      <c r="EC526" s="29"/>
      <c r="ED526" s="29"/>
      <c r="EE526" s="140"/>
      <c r="EF526" s="140"/>
      <c r="EG526" s="141"/>
      <c r="EH526" s="137"/>
      <c r="EI526" s="29"/>
      <c r="EJ526" s="29"/>
      <c r="EK526" s="29"/>
      <c r="EL526" s="29"/>
      <c r="EM526" s="29"/>
      <c r="EN526" s="29"/>
      <c r="EO526" s="29"/>
      <c r="EP526" s="29"/>
      <c r="EQ526" s="29"/>
      <c r="ER526" s="29"/>
      <c r="ES526" s="29"/>
      <c r="ET526" s="29"/>
      <c r="EU526" s="29"/>
      <c r="EV526" s="140"/>
      <c r="EW526" s="140"/>
      <c r="EX526" s="144"/>
      <c r="EY526" s="137"/>
      <c r="EZ526" s="29"/>
      <c r="FA526" s="29"/>
      <c r="FB526" s="29"/>
      <c r="FC526" s="29"/>
      <c r="FD526" s="29"/>
      <c r="FE526" s="29"/>
      <c r="FF526" s="29"/>
      <c r="FG526" s="29"/>
      <c r="FH526" s="29"/>
      <c r="FI526" s="29"/>
      <c r="FJ526" s="29"/>
      <c r="FK526" s="29"/>
      <c r="FL526" s="29"/>
      <c r="FM526" s="140"/>
      <c r="FN526" s="140"/>
      <c r="FO526" s="141"/>
    </row>
    <row r="527" spans="1:171" x14ac:dyDescent="0.3">
      <c r="A527" s="137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140"/>
      <c r="P527" s="140"/>
      <c r="Q527" s="140"/>
      <c r="R527" s="141"/>
      <c r="S527" s="137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140"/>
      <c r="AH527" s="140"/>
      <c r="AI527" s="141"/>
      <c r="AJ527" s="137"/>
      <c r="AK527" s="29"/>
      <c r="AL527" s="29"/>
      <c r="AM527" s="29"/>
      <c r="AN527" s="29"/>
      <c r="AO527" s="29"/>
      <c r="AP527" s="29"/>
      <c r="AQ527" s="29"/>
      <c r="AR527" s="29"/>
      <c r="AS527" s="29"/>
      <c r="AT527" s="29"/>
      <c r="AU527" s="29"/>
      <c r="AV527" s="29"/>
      <c r="AW527" s="29"/>
      <c r="AX527" s="140"/>
      <c r="AY527" s="140"/>
      <c r="AZ527" s="141"/>
      <c r="BA527" s="137"/>
      <c r="BB527" s="29"/>
      <c r="BC527" s="29"/>
      <c r="BD527" s="29"/>
      <c r="BE527" s="29"/>
      <c r="BF527" s="29"/>
      <c r="BG527" s="29"/>
      <c r="BH527" s="29"/>
      <c r="BI527" s="29"/>
      <c r="BJ527" s="29"/>
      <c r="BK527" s="29"/>
      <c r="BL527" s="29"/>
      <c r="BM527" s="29"/>
      <c r="BN527" s="29"/>
      <c r="BO527" s="140"/>
      <c r="BP527" s="140"/>
      <c r="BQ527" s="141"/>
      <c r="BR527" s="137"/>
      <c r="BS527" s="29"/>
      <c r="BT527" s="29"/>
      <c r="BU527" s="29"/>
      <c r="BV527" s="29"/>
      <c r="BW527" s="29"/>
      <c r="BX527" s="29"/>
      <c r="BY527" s="29"/>
      <c r="BZ527" s="29"/>
      <c r="CA527" s="29"/>
      <c r="CB527" s="29"/>
      <c r="CC527" s="29"/>
      <c r="CD527" s="29"/>
      <c r="CE527" s="29"/>
      <c r="CF527" s="140"/>
      <c r="CG527" s="140"/>
      <c r="CH527" s="141"/>
      <c r="CI527" s="137"/>
      <c r="CJ527" s="29"/>
      <c r="CK527" s="29"/>
      <c r="CL527" s="29"/>
      <c r="CM527" s="29"/>
      <c r="CN527" s="29"/>
      <c r="CO527" s="29"/>
      <c r="CP527" s="29"/>
      <c r="CQ527" s="29"/>
      <c r="CR527" s="29"/>
      <c r="CS527" s="29"/>
      <c r="CT527" s="29"/>
      <c r="CU527" s="29"/>
      <c r="CV527" s="29"/>
      <c r="CW527" s="140"/>
      <c r="CX527" s="140"/>
      <c r="CY527" s="141"/>
      <c r="CZ527" s="137"/>
      <c r="DA527" s="29"/>
      <c r="DB527" s="29"/>
      <c r="DC527" s="29"/>
      <c r="DD527" s="29"/>
      <c r="DE527" s="29"/>
      <c r="DF527" s="29"/>
      <c r="DG527" s="29"/>
      <c r="DH527" s="29"/>
      <c r="DI527" s="29"/>
      <c r="DJ527" s="29"/>
      <c r="DK527" s="29"/>
      <c r="DL527" s="29"/>
      <c r="DM527" s="29"/>
      <c r="DN527" s="140"/>
      <c r="DO527" s="140"/>
      <c r="DP527" s="141"/>
      <c r="DQ527" s="137"/>
      <c r="DR527" s="29"/>
      <c r="DS527" s="29"/>
      <c r="DT527" s="29"/>
      <c r="DU527" s="29"/>
      <c r="DV527" s="29"/>
      <c r="DW527" s="29"/>
      <c r="DX527" s="29"/>
      <c r="DY527" s="29"/>
      <c r="DZ527" s="29"/>
      <c r="EA527" s="29"/>
      <c r="EB527" s="29"/>
      <c r="EC527" s="29"/>
      <c r="ED527" s="29"/>
      <c r="EE527" s="140"/>
      <c r="EF527" s="140"/>
      <c r="EG527" s="141"/>
      <c r="EH527" s="137"/>
      <c r="EI527" s="29"/>
      <c r="EJ527" s="29"/>
      <c r="EK527" s="29"/>
      <c r="EL527" s="29"/>
      <c r="EM527" s="29"/>
      <c r="EN527" s="29"/>
      <c r="EO527" s="29"/>
      <c r="EP527" s="29"/>
      <c r="EQ527" s="29"/>
      <c r="ER527" s="29"/>
      <c r="ES527" s="29"/>
      <c r="ET527" s="29"/>
      <c r="EU527" s="29"/>
      <c r="EV527" s="140"/>
      <c r="EW527" s="140"/>
      <c r="EX527" s="144"/>
      <c r="EY527" s="137"/>
      <c r="EZ527" s="29"/>
      <c r="FA527" s="29"/>
      <c r="FB527" s="29"/>
      <c r="FC527" s="29"/>
      <c r="FD527" s="29"/>
      <c r="FE527" s="29"/>
      <c r="FF527" s="29"/>
      <c r="FG527" s="29"/>
      <c r="FH527" s="29"/>
      <c r="FI527" s="29"/>
      <c r="FJ527" s="29"/>
      <c r="FK527" s="29"/>
      <c r="FL527" s="29"/>
      <c r="FM527" s="140"/>
      <c r="FN527" s="140"/>
      <c r="FO527" s="141"/>
    </row>
    <row r="528" spans="1:171" x14ac:dyDescent="0.3">
      <c r="A528" s="137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140"/>
      <c r="P528" s="140"/>
      <c r="Q528" s="140"/>
      <c r="R528" s="141"/>
      <c r="S528" s="137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140"/>
      <c r="AH528" s="140"/>
      <c r="AI528" s="141"/>
      <c r="AJ528" s="137"/>
      <c r="AK528" s="29"/>
      <c r="AL528" s="29"/>
      <c r="AM528" s="29"/>
      <c r="AN528" s="29"/>
      <c r="AO528" s="29"/>
      <c r="AP528" s="29"/>
      <c r="AQ528" s="29"/>
      <c r="AR528" s="29"/>
      <c r="AS528" s="29"/>
      <c r="AT528" s="29"/>
      <c r="AU528" s="29"/>
      <c r="AV528" s="29"/>
      <c r="AW528" s="29"/>
      <c r="AX528" s="140"/>
      <c r="AY528" s="140"/>
      <c r="AZ528" s="141"/>
      <c r="BA528" s="137"/>
      <c r="BB528" s="29"/>
      <c r="BC528" s="29"/>
      <c r="BD528" s="29"/>
      <c r="BE528" s="29"/>
      <c r="BF528" s="29"/>
      <c r="BG528" s="29"/>
      <c r="BH528" s="29"/>
      <c r="BI528" s="29"/>
      <c r="BJ528" s="29"/>
      <c r="BK528" s="29"/>
      <c r="BL528" s="29"/>
      <c r="BM528" s="29"/>
      <c r="BN528" s="29"/>
      <c r="BO528" s="140"/>
      <c r="BP528" s="140"/>
      <c r="BQ528" s="141"/>
      <c r="BR528" s="137"/>
      <c r="BS528" s="29"/>
      <c r="BT528" s="29"/>
      <c r="BU528" s="29"/>
      <c r="BV528" s="29"/>
      <c r="BW528" s="29"/>
      <c r="BX528" s="29"/>
      <c r="BY528" s="29"/>
      <c r="BZ528" s="29"/>
      <c r="CA528" s="29"/>
      <c r="CB528" s="29"/>
      <c r="CC528" s="29"/>
      <c r="CD528" s="29"/>
      <c r="CE528" s="29"/>
      <c r="CF528" s="140"/>
      <c r="CG528" s="140"/>
      <c r="CH528" s="141"/>
      <c r="CI528" s="137"/>
      <c r="CJ528" s="29"/>
      <c r="CK528" s="29"/>
      <c r="CL528" s="29"/>
      <c r="CM528" s="29"/>
      <c r="CN528" s="29"/>
      <c r="CO528" s="29"/>
      <c r="CP528" s="29"/>
      <c r="CQ528" s="29"/>
      <c r="CR528" s="29"/>
      <c r="CS528" s="29"/>
      <c r="CT528" s="29"/>
      <c r="CU528" s="29"/>
      <c r="CV528" s="29"/>
      <c r="CW528" s="140"/>
      <c r="CX528" s="140"/>
      <c r="CY528" s="141"/>
      <c r="CZ528" s="137"/>
      <c r="DA528" s="29"/>
      <c r="DB528" s="29"/>
      <c r="DC528" s="29"/>
      <c r="DD528" s="29"/>
      <c r="DE528" s="29"/>
      <c r="DF528" s="29"/>
      <c r="DG528" s="29"/>
      <c r="DH528" s="29"/>
      <c r="DI528" s="29"/>
      <c r="DJ528" s="29"/>
      <c r="DK528" s="29"/>
      <c r="DL528" s="29"/>
      <c r="DM528" s="29"/>
      <c r="DN528" s="140"/>
      <c r="DO528" s="140"/>
      <c r="DP528" s="141"/>
      <c r="DQ528" s="137"/>
      <c r="DR528" s="29"/>
      <c r="DS528" s="29"/>
      <c r="DT528" s="29"/>
      <c r="DU528" s="29"/>
      <c r="DV528" s="29"/>
      <c r="DW528" s="29"/>
      <c r="DX528" s="29"/>
      <c r="DY528" s="29"/>
      <c r="DZ528" s="29"/>
      <c r="EA528" s="29"/>
      <c r="EB528" s="29"/>
      <c r="EC528" s="29"/>
      <c r="ED528" s="29"/>
      <c r="EE528" s="140"/>
      <c r="EF528" s="140"/>
      <c r="EG528" s="141"/>
      <c r="EH528" s="137"/>
      <c r="EI528" s="29"/>
      <c r="EJ528" s="29"/>
      <c r="EK528" s="29"/>
      <c r="EL528" s="29"/>
      <c r="EM528" s="29"/>
      <c r="EN528" s="29"/>
      <c r="EO528" s="29"/>
      <c r="EP528" s="29"/>
      <c r="EQ528" s="29"/>
      <c r="ER528" s="29"/>
      <c r="ES528" s="29"/>
      <c r="ET528" s="29"/>
      <c r="EU528" s="29"/>
      <c r="EV528" s="140"/>
      <c r="EW528" s="140"/>
      <c r="EX528" s="144"/>
      <c r="EY528" s="137"/>
      <c r="EZ528" s="29"/>
      <c r="FA528" s="29"/>
      <c r="FB528" s="29"/>
      <c r="FC528" s="29"/>
      <c r="FD528" s="29"/>
      <c r="FE528" s="29"/>
      <c r="FF528" s="29"/>
      <c r="FG528" s="29"/>
      <c r="FH528" s="29"/>
      <c r="FI528" s="29"/>
      <c r="FJ528" s="29"/>
      <c r="FK528" s="29"/>
      <c r="FL528" s="29"/>
      <c r="FM528" s="140"/>
      <c r="FN528" s="140"/>
      <c r="FO528" s="141"/>
    </row>
    <row r="529" spans="1:171" x14ac:dyDescent="0.3">
      <c r="A529" s="137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140"/>
      <c r="P529" s="140"/>
      <c r="Q529" s="140"/>
      <c r="R529" s="141"/>
      <c r="S529" s="137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140"/>
      <c r="AH529" s="140"/>
      <c r="AI529" s="141"/>
      <c r="AJ529" s="137"/>
      <c r="AK529" s="29"/>
      <c r="AL529" s="29"/>
      <c r="AM529" s="29"/>
      <c r="AN529" s="29"/>
      <c r="AO529" s="29"/>
      <c r="AP529" s="29"/>
      <c r="AQ529" s="29"/>
      <c r="AR529" s="29"/>
      <c r="AS529" s="29"/>
      <c r="AT529" s="29"/>
      <c r="AU529" s="29"/>
      <c r="AV529" s="29"/>
      <c r="AW529" s="29"/>
      <c r="AX529" s="140"/>
      <c r="AY529" s="140"/>
      <c r="AZ529" s="141"/>
      <c r="BA529" s="137"/>
      <c r="BB529" s="29"/>
      <c r="BC529" s="29"/>
      <c r="BD529" s="29"/>
      <c r="BE529" s="29"/>
      <c r="BF529" s="29"/>
      <c r="BG529" s="29"/>
      <c r="BH529" s="29"/>
      <c r="BI529" s="29"/>
      <c r="BJ529" s="29"/>
      <c r="BK529" s="29"/>
      <c r="BL529" s="29"/>
      <c r="BM529" s="29"/>
      <c r="BN529" s="29"/>
      <c r="BO529" s="140"/>
      <c r="BP529" s="140"/>
      <c r="BQ529" s="141"/>
      <c r="BR529" s="137"/>
      <c r="BS529" s="29"/>
      <c r="BT529" s="29"/>
      <c r="BU529" s="29"/>
      <c r="BV529" s="29"/>
      <c r="BW529" s="29"/>
      <c r="BX529" s="29"/>
      <c r="BY529" s="29"/>
      <c r="BZ529" s="29"/>
      <c r="CA529" s="29"/>
      <c r="CB529" s="29"/>
      <c r="CC529" s="29"/>
      <c r="CD529" s="29"/>
      <c r="CE529" s="29"/>
      <c r="CF529" s="140"/>
      <c r="CG529" s="140"/>
      <c r="CH529" s="141"/>
      <c r="CI529" s="137"/>
      <c r="CJ529" s="29"/>
      <c r="CK529" s="29"/>
      <c r="CL529" s="29"/>
      <c r="CM529" s="29"/>
      <c r="CN529" s="29"/>
      <c r="CO529" s="29"/>
      <c r="CP529" s="29"/>
      <c r="CQ529" s="29"/>
      <c r="CR529" s="29"/>
      <c r="CS529" s="29"/>
      <c r="CT529" s="29"/>
      <c r="CU529" s="29"/>
      <c r="CV529" s="29"/>
      <c r="CW529" s="140"/>
      <c r="CX529" s="140"/>
      <c r="CY529" s="141"/>
      <c r="CZ529" s="137"/>
      <c r="DA529" s="29"/>
      <c r="DB529" s="29"/>
      <c r="DC529" s="29"/>
      <c r="DD529" s="29"/>
      <c r="DE529" s="29"/>
      <c r="DF529" s="29"/>
      <c r="DG529" s="29"/>
      <c r="DH529" s="29"/>
      <c r="DI529" s="29"/>
      <c r="DJ529" s="29"/>
      <c r="DK529" s="29"/>
      <c r="DL529" s="29"/>
      <c r="DM529" s="29"/>
      <c r="DN529" s="140"/>
      <c r="DO529" s="140"/>
      <c r="DP529" s="141"/>
      <c r="DQ529" s="137"/>
      <c r="DR529" s="29"/>
      <c r="DS529" s="29"/>
      <c r="DT529" s="29"/>
      <c r="DU529" s="29"/>
      <c r="DV529" s="29"/>
      <c r="DW529" s="29"/>
      <c r="DX529" s="29"/>
      <c r="DY529" s="29"/>
      <c r="DZ529" s="29"/>
      <c r="EA529" s="29"/>
      <c r="EB529" s="29"/>
      <c r="EC529" s="29"/>
      <c r="ED529" s="29"/>
      <c r="EE529" s="140"/>
      <c r="EF529" s="140"/>
      <c r="EG529" s="141"/>
      <c r="EH529" s="137"/>
      <c r="EI529" s="29"/>
      <c r="EJ529" s="29"/>
      <c r="EK529" s="29"/>
      <c r="EL529" s="29"/>
      <c r="EM529" s="29"/>
      <c r="EN529" s="29"/>
      <c r="EO529" s="29"/>
      <c r="EP529" s="29"/>
      <c r="EQ529" s="29"/>
      <c r="ER529" s="29"/>
      <c r="ES529" s="29"/>
      <c r="ET529" s="29"/>
      <c r="EU529" s="29"/>
      <c r="EV529" s="140"/>
      <c r="EW529" s="140"/>
      <c r="EX529" s="144"/>
      <c r="EY529" s="137"/>
      <c r="EZ529" s="29"/>
      <c r="FA529" s="29"/>
      <c r="FB529" s="29"/>
      <c r="FC529" s="29"/>
      <c r="FD529" s="29"/>
      <c r="FE529" s="29"/>
      <c r="FF529" s="29"/>
      <c r="FG529" s="29"/>
      <c r="FH529" s="29"/>
      <c r="FI529" s="29"/>
      <c r="FJ529" s="29"/>
      <c r="FK529" s="29"/>
      <c r="FL529" s="29"/>
      <c r="FM529" s="140"/>
      <c r="FN529" s="140"/>
      <c r="FO529" s="141"/>
    </row>
    <row r="530" spans="1:171" x14ac:dyDescent="0.3">
      <c r="A530" s="137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140"/>
      <c r="P530" s="140"/>
      <c r="Q530" s="140"/>
      <c r="R530" s="141"/>
      <c r="S530" s="137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140"/>
      <c r="AH530" s="140"/>
      <c r="AI530" s="141"/>
      <c r="AJ530" s="137"/>
      <c r="AK530" s="29"/>
      <c r="AL530" s="29"/>
      <c r="AM530" s="29"/>
      <c r="AN530" s="29"/>
      <c r="AO530" s="29"/>
      <c r="AP530" s="29"/>
      <c r="AQ530" s="29"/>
      <c r="AR530" s="29"/>
      <c r="AS530" s="29"/>
      <c r="AT530" s="29"/>
      <c r="AU530" s="29"/>
      <c r="AV530" s="29"/>
      <c r="AW530" s="29"/>
      <c r="AX530" s="140"/>
      <c r="AY530" s="140"/>
      <c r="AZ530" s="141"/>
      <c r="BA530" s="137"/>
      <c r="BB530" s="29"/>
      <c r="BC530" s="29"/>
      <c r="BD530" s="29"/>
      <c r="BE530" s="29"/>
      <c r="BF530" s="29"/>
      <c r="BG530" s="29"/>
      <c r="BH530" s="29"/>
      <c r="BI530" s="29"/>
      <c r="BJ530" s="29"/>
      <c r="BK530" s="29"/>
      <c r="BL530" s="29"/>
      <c r="BM530" s="29"/>
      <c r="BN530" s="29"/>
      <c r="BO530" s="140"/>
      <c r="BP530" s="140"/>
      <c r="BQ530" s="141"/>
      <c r="BR530" s="137"/>
      <c r="BS530" s="29"/>
      <c r="BT530" s="29"/>
      <c r="BU530" s="29"/>
      <c r="BV530" s="29"/>
      <c r="BW530" s="29"/>
      <c r="BX530" s="29"/>
      <c r="BY530" s="29"/>
      <c r="BZ530" s="29"/>
      <c r="CA530" s="29"/>
      <c r="CB530" s="29"/>
      <c r="CC530" s="29"/>
      <c r="CD530" s="29"/>
      <c r="CE530" s="29"/>
      <c r="CF530" s="140"/>
      <c r="CG530" s="140"/>
      <c r="CH530" s="141"/>
      <c r="CI530" s="137"/>
      <c r="CJ530" s="29"/>
      <c r="CK530" s="29"/>
      <c r="CL530" s="29"/>
      <c r="CM530" s="29"/>
      <c r="CN530" s="29"/>
      <c r="CO530" s="29"/>
      <c r="CP530" s="29"/>
      <c r="CQ530" s="29"/>
      <c r="CR530" s="29"/>
      <c r="CS530" s="29"/>
      <c r="CT530" s="29"/>
      <c r="CU530" s="29"/>
      <c r="CV530" s="29"/>
      <c r="CW530" s="140"/>
      <c r="CX530" s="140"/>
      <c r="CY530" s="141"/>
      <c r="CZ530" s="137"/>
      <c r="DA530" s="29"/>
      <c r="DB530" s="29"/>
      <c r="DC530" s="29"/>
      <c r="DD530" s="29"/>
      <c r="DE530" s="29"/>
      <c r="DF530" s="29"/>
      <c r="DG530" s="29"/>
      <c r="DH530" s="29"/>
      <c r="DI530" s="29"/>
      <c r="DJ530" s="29"/>
      <c r="DK530" s="29"/>
      <c r="DL530" s="29"/>
      <c r="DM530" s="29"/>
      <c r="DN530" s="140"/>
      <c r="DO530" s="140"/>
      <c r="DP530" s="141"/>
      <c r="DQ530" s="137"/>
      <c r="DR530" s="29"/>
      <c r="DS530" s="29"/>
      <c r="DT530" s="29"/>
      <c r="DU530" s="29"/>
      <c r="DV530" s="29"/>
      <c r="DW530" s="29"/>
      <c r="DX530" s="29"/>
      <c r="DY530" s="29"/>
      <c r="DZ530" s="29"/>
      <c r="EA530" s="29"/>
      <c r="EB530" s="29"/>
      <c r="EC530" s="29"/>
      <c r="ED530" s="29"/>
      <c r="EE530" s="140"/>
      <c r="EF530" s="140"/>
      <c r="EG530" s="141"/>
      <c r="EH530" s="137"/>
      <c r="EI530" s="29"/>
      <c r="EJ530" s="29"/>
      <c r="EK530" s="29"/>
      <c r="EL530" s="29"/>
      <c r="EM530" s="29"/>
      <c r="EN530" s="29"/>
      <c r="EO530" s="29"/>
      <c r="EP530" s="29"/>
      <c r="EQ530" s="29"/>
      <c r="ER530" s="29"/>
      <c r="ES530" s="29"/>
      <c r="ET530" s="29"/>
      <c r="EU530" s="29"/>
      <c r="EV530" s="140"/>
      <c r="EW530" s="140"/>
      <c r="EX530" s="144"/>
      <c r="EY530" s="137"/>
      <c r="EZ530" s="29"/>
      <c r="FA530" s="29"/>
      <c r="FB530" s="29"/>
      <c r="FC530" s="29"/>
      <c r="FD530" s="29"/>
      <c r="FE530" s="29"/>
      <c r="FF530" s="29"/>
      <c r="FG530" s="29"/>
      <c r="FH530" s="29"/>
      <c r="FI530" s="29"/>
      <c r="FJ530" s="29"/>
      <c r="FK530" s="29"/>
      <c r="FL530" s="29"/>
      <c r="FM530" s="140"/>
      <c r="FN530" s="140"/>
      <c r="FO530" s="141"/>
    </row>
    <row r="531" spans="1:171" x14ac:dyDescent="0.3">
      <c r="A531" s="137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140"/>
      <c r="P531" s="140"/>
      <c r="Q531" s="140"/>
      <c r="R531" s="141"/>
      <c r="S531" s="137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140"/>
      <c r="AH531" s="140"/>
      <c r="AI531" s="141"/>
      <c r="AJ531" s="137"/>
      <c r="AK531" s="29"/>
      <c r="AL531" s="29"/>
      <c r="AM531" s="29"/>
      <c r="AN531" s="29"/>
      <c r="AO531" s="29"/>
      <c r="AP531" s="29"/>
      <c r="AQ531" s="29"/>
      <c r="AR531" s="29"/>
      <c r="AS531" s="29"/>
      <c r="AT531" s="29"/>
      <c r="AU531" s="29"/>
      <c r="AV531" s="29"/>
      <c r="AW531" s="29"/>
      <c r="AX531" s="140"/>
      <c r="AY531" s="140"/>
      <c r="AZ531" s="141"/>
      <c r="BA531" s="137"/>
      <c r="BB531" s="29"/>
      <c r="BC531" s="29"/>
      <c r="BD531" s="29"/>
      <c r="BE531" s="29"/>
      <c r="BF531" s="29"/>
      <c r="BG531" s="29"/>
      <c r="BH531" s="29"/>
      <c r="BI531" s="29"/>
      <c r="BJ531" s="29"/>
      <c r="BK531" s="29"/>
      <c r="BL531" s="29"/>
      <c r="BM531" s="29"/>
      <c r="BN531" s="29"/>
      <c r="BO531" s="140"/>
      <c r="BP531" s="140"/>
      <c r="BQ531" s="141"/>
      <c r="BR531" s="137"/>
      <c r="BS531" s="29"/>
      <c r="BT531" s="29"/>
      <c r="BU531" s="29"/>
      <c r="BV531" s="29"/>
      <c r="BW531" s="29"/>
      <c r="BX531" s="29"/>
      <c r="BY531" s="29"/>
      <c r="BZ531" s="29"/>
      <c r="CA531" s="29"/>
      <c r="CB531" s="29"/>
      <c r="CC531" s="29"/>
      <c r="CD531" s="29"/>
      <c r="CE531" s="29"/>
      <c r="CF531" s="140"/>
      <c r="CG531" s="140"/>
      <c r="CH531" s="141"/>
      <c r="CI531" s="137"/>
      <c r="CJ531" s="29"/>
      <c r="CK531" s="29"/>
      <c r="CL531" s="29"/>
      <c r="CM531" s="29"/>
      <c r="CN531" s="29"/>
      <c r="CO531" s="29"/>
      <c r="CP531" s="29"/>
      <c r="CQ531" s="29"/>
      <c r="CR531" s="29"/>
      <c r="CS531" s="29"/>
      <c r="CT531" s="29"/>
      <c r="CU531" s="29"/>
      <c r="CV531" s="29"/>
      <c r="CW531" s="140"/>
      <c r="CX531" s="140"/>
      <c r="CY531" s="141"/>
      <c r="CZ531" s="137"/>
      <c r="DA531" s="29"/>
      <c r="DB531" s="29"/>
      <c r="DC531" s="29"/>
      <c r="DD531" s="29"/>
      <c r="DE531" s="29"/>
      <c r="DF531" s="29"/>
      <c r="DG531" s="29"/>
      <c r="DH531" s="29"/>
      <c r="DI531" s="29"/>
      <c r="DJ531" s="29"/>
      <c r="DK531" s="29"/>
      <c r="DL531" s="29"/>
      <c r="DM531" s="29"/>
      <c r="DN531" s="140"/>
      <c r="DO531" s="140"/>
      <c r="DP531" s="141"/>
      <c r="DQ531" s="137"/>
      <c r="DR531" s="29"/>
      <c r="DS531" s="29"/>
      <c r="DT531" s="29"/>
      <c r="DU531" s="29"/>
      <c r="DV531" s="29"/>
      <c r="DW531" s="29"/>
      <c r="DX531" s="29"/>
      <c r="DY531" s="29"/>
      <c r="DZ531" s="29"/>
      <c r="EA531" s="29"/>
      <c r="EB531" s="29"/>
      <c r="EC531" s="29"/>
      <c r="ED531" s="29"/>
      <c r="EE531" s="140"/>
      <c r="EF531" s="140"/>
      <c r="EG531" s="141"/>
      <c r="EH531" s="137"/>
      <c r="EI531" s="29"/>
      <c r="EJ531" s="29"/>
      <c r="EK531" s="29"/>
      <c r="EL531" s="29"/>
      <c r="EM531" s="29"/>
      <c r="EN531" s="29"/>
      <c r="EO531" s="29"/>
      <c r="EP531" s="29"/>
      <c r="EQ531" s="29"/>
      <c r="ER531" s="29"/>
      <c r="ES531" s="29"/>
      <c r="ET531" s="29"/>
      <c r="EU531" s="29"/>
      <c r="EV531" s="140"/>
      <c r="EW531" s="140"/>
      <c r="EX531" s="144"/>
      <c r="EY531" s="137"/>
      <c r="EZ531" s="29"/>
      <c r="FA531" s="29"/>
      <c r="FB531" s="29"/>
      <c r="FC531" s="29"/>
      <c r="FD531" s="29"/>
      <c r="FE531" s="29"/>
      <c r="FF531" s="29"/>
      <c r="FG531" s="29"/>
      <c r="FH531" s="29"/>
      <c r="FI531" s="29"/>
      <c r="FJ531" s="29"/>
      <c r="FK531" s="29"/>
      <c r="FL531" s="29"/>
      <c r="FM531" s="140"/>
      <c r="FN531" s="140"/>
      <c r="FO531" s="141"/>
    </row>
    <row r="532" spans="1:171" x14ac:dyDescent="0.3">
      <c r="A532" s="137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140"/>
      <c r="P532" s="140"/>
      <c r="Q532" s="140"/>
      <c r="R532" s="141"/>
      <c r="S532" s="137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140"/>
      <c r="AH532" s="140"/>
      <c r="AI532" s="141"/>
      <c r="AJ532" s="137"/>
      <c r="AK532" s="29"/>
      <c r="AL532" s="29"/>
      <c r="AM532" s="29"/>
      <c r="AN532" s="29"/>
      <c r="AO532" s="29"/>
      <c r="AP532" s="29"/>
      <c r="AQ532" s="29"/>
      <c r="AR532" s="29"/>
      <c r="AS532" s="29"/>
      <c r="AT532" s="29"/>
      <c r="AU532" s="29"/>
      <c r="AV532" s="29"/>
      <c r="AW532" s="29"/>
      <c r="AX532" s="140"/>
      <c r="AY532" s="140"/>
      <c r="AZ532" s="141"/>
      <c r="BA532" s="137"/>
      <c r="BB532" s="29"/>
      <c r="BC532" s="29"/>
      <c r="BD532" s="29"/>
      <c r="BE532" s="29"/>
      <c r="BF532" s="29"/>
      <c r="BG532" s="29"/>
      <c r="BH532" s="29"/>
      <c r="BI532" s="29"/>
      <c r="BJ532" s="29"/>
      <c r="BK532" s="29"/>
      <c r="BL532" s="29"/>
      <c r="BM532" s="29"/>
      <c r="BN532" s="29"/>
      <c r="BO532" s="140"/>
      <c r="BP532" s="140"/>
      <c r="BQ532" s="141"/>
      <c r="BR532" s="137"/>
      <c r="BS532" s="29"/>
      <c r="BT532" s="29"/>
      <c r="BU532" s="29"/>
      <c r="BV532" s="29"/>
      <c r="BW532" s="29"/>
      <c r="BX532" s="29"/>
      <c r="BY532" s="29"/>
      <c r="BZ532" s="29"/>
      <c r="CA532" s="29"/>
      <c r="CB532" s="29"/>
      <c r="CC532" s="29"/>
      <c r="CD532" s="29"/>
      <c r="CE532" s="29"/>
      <c r="CF532" s="140"/>
      <c r="CG532" s="140"/>
      <c r="CH532" s="141"/>
      <c r="CI532" s="137"/>
      <c r="CJ532" s="29"/>
      <c r="CK532" s="29"/>
      <c r="CL532" s="29"/>
      <c r="CM532" s="29"/>
      <c r="CN532" s="29"/>
      <c r="CO532" s="29"/>
      <c r="CP532" s="29"/>
      <c r="CQ532" s="29"/>
      <c r="CR532" s="29"/>
      <c r="CS532" s="29"/>
      <c r="CT532" s="29"/>
      <c r="CU532" s="29"/>
      <c r="CV532" s="29"/>
      <c r="CW532" s="140"/>
      <c r="CX532" s="140"/>
      <c r="CY532" s="141"/>
      <c r="CZ532" s="137"/>
      <c r="DA532" s="29"/>
      <c r="DB532" s="29"/>
      <c r="DC532" s="29"/>
      <c r="DD532" s="29"/>
      <c r="DE532" s="29"/>
      <c r="DF532" s="29"/>
      <c r="DG532" s="29"/>
      <c r="DH532" s="29"/>
      <c r="DI532" s="29"/>
      <c r="DJ532" s="29"/>
      <c r="DK532" s="29"/>
      <c r="DL532" s="29"/>
      <c r="DM532" s="29"/>
      <c r="DN532" s="140"/>
      <c r="DO532" s="140"/>
      <c r="DP532" s="141"/>
      <c r="DQ532" s="137"/>
      <c r="DR532" s="29"/>
      <c r="DS532" s="29"/>
      <c r="DT532" s="29"/>
      <c r="DU532" s="29"/>
      <c r="DV532" s="29"/>
      <c r="DW532" s="29"/>
      <c r="DX532" s="29"/>
      <c r="DY532" s="29"/>
      <c r="DZ532" s="29"/>
      <c r="EA532" s="29"/>
      <c r="EB532" s="29"/>
      <c r="EC532" s="29"/>
      <c r="ED532" s="29"/>
      <c r="EE532" s="140"/>
      <c r="EF532" s="140"/>
      <c r="EG532" s="141"/>
      <c r="EH532" s="137"/>
      <c r="EI532" s="29"/>
      <c r="EJ532" s="29"/>
      <c r="EK532" s="29"/>
      <c r="EL532" s="29"/>
      <c r="EM532" s="29"/>
      <c r="EN532" s="29"/>
      <c r="EO532" s="29"/>
      <c r="EP532" s="29"/>
      <c r="EQ532" s="29"/>
      <c r="ER532" s="29"/>
      <c r="ES532" s="29"/>
      <c r="ET532" s="29"/>
      <c r="EU532" s="29"/>
      <c r="EV532" s="140"/>
      <c r="EW532" s="140"/>
      <c r="EX532" s="144"/>
      <c r="EY532" s="137"/>
      <c r="EZ532" s="29"/>
      <c r="FA532" s="29"/>
      <c r="FB532" s="29"/>
      <c r="FC532" s="29"/>
      <c r="FD532" s="29"/>
      <c r="FE532" s="29"/>
      <c r="FF532" s="29"/>
      <c r="FG532" s="29"/>
      <c r="FH532" s="29"/>
      <c r="FI532" s="29"/>
      <c r="FJ532" s="29"/>
      <c r="FK532" s="29"/>
      <c r="FL532" s="29"/>
      <c r="FM532" s="140"/>
      <c r="FN532" s="140"/>
      <c r="FO532" s="141"/>
    </row>
    <row r="533" spans="1:171" x14ac:dyDescent="0.3">
      <c r="A533" s="137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140"/>
      <c r="P533" s="140"/>
      <c r="Q533" s="140"/>
      <c r="R533" s="141"/>
      <c r="S533" s="137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140"/>
      <c r="AH533" s="140"/>
      <c r="AI533" s="141"/>
      <c r="AJ533" s="137"/>
      <c r="AK533" s="29"/>
      <c r="AL533" s="29"/>
      <c r="AM533" s="29"/>
      <c r="AN533" s="29"/>
      <c r="AO533" s="29"/>
      <c r="AP533" s="29"/>
      <c r="AQ533" s="29"/>
      <c r="AR533" s="29"/>
      <c r="AS533" s="29"/>
      <c r="AT533" s="29"/>
      <c r="AU533" s="29"/>
      <c r="AV533" s="29"/>
      <c r="AW533" s="29"/>
      <c r="AX533" s="140"/>
      <c r="AY533" s="140"/>
      <c r="AZ533" s="141"/>
      <c r="BA533" s="137"/>
      <c r="BB533" s="29"/>
      <c r="BC533" s="29"/>
      <c r="BD533" s="29"/>
      <c r="BE533" s="29"/>
      <c r="BF533" s="29"/>
      <c r="BG533" s="29"/>
      <c r="BH533" s="29"/>
      <c r="BI533" s="29"/>
      <c r="BJ533" s="29"/>
      <c r="BK533" s="29"/>
      <c r="BL533" s="29"/>
      <c r="BM533" s="29"/>
      <c r="BN533" s="29"/>
      <c r="BO533" s="140"/>
      <c r="BP533" s="140"/>
      <c r="BQ533" s="141"/>
      <c r="BR533" s="137"/>
      <c r="BS533" s="29"/>
      <c r="BT533" s="29"/>
      <c r="BU533" s="29"/>
      <c r="BV533" s="29"/>
      <c r="BW533" s="29"/>
      <c r="BX533" s="29"/>
      <c r="BY533" s="29"/>
      <c r="BZ533" s="29"/>
      <c r="CA533" s="29"/>
      <c r="CB533" s="29"/>
      <c r="CC533" s="29"/>
      <c r="CD533" s="29"/>
      <c r="CE533" s="29"/>
      <c r="CF533" s="140"/>
      <c r="CG533" s="140"/>
      <c r="CH533" s="141"/>
      <c r="CI533" s="137"/>
      <c r="CJ533" s="29"/>
      <c r="CK533" s="29"/>
      <c r="CL533" s="29"/>
      <c r="CM533" s="29"/>
      <c r="CN533" s="29"/>
      <c r="CO533" s="29"/>
      <c r="CP533" s="29"/>
      <c r="CQ533" s="29"/>
      <c r="CR533" s="29"/>
      <c r="CS533" s="29"/>
      <c r="CT533" s="29"/>
      <c r="CU533" s="29"/>
      <c r="CV533" s="29"/>
      <c r="CW533" s="140"/>
      <c r="CX533" s="140"/>
      <c r="CY533" s="141"/>
      <c r="CZ533" s="137"/>
      <c r="DA533" s="29"/>
      <c r="DB533" s="29"/>
      <c r="DC533" s="29"/>
      <c r="DD533" s="29"/>
      <c r="DE533" s="29"/>
      <c r="DF533" s="29"/>
      <c r="DG533" s="29"/>
      <c r="DH533" s="29"/>
      <c r="DI533" s="29"/>
      <c r="DJ533" s="29"/>
      <c r="DK533" s="29"/>
      <c r="DL533" s="29"/>
      <c r="DM533" s="29"/>
      <c r="DN533" s="140"/>
      <c r="DO533" s="140"/>
      <c r="DP533" s="141"/>
      <c r="DQ533" s="137"/>
      <c r="DR533" s="29"/>
      <c r="DS533" s="29"/>
      <c r="DT533" s="29"/>
      <c r="DU533" s="29"/>
      <c r="DV533" s="29"/>
      <c r="DW533" s="29"/>
      <c r="DX533" s="29"/>
      <c r="DY533" s="29"/>
      <c r="DZ533" s="29"/>
      <c r="EA533" s="29"/>
      <c r="EB533" s="29"/>
      <c r="EC533" s="29"/>
      <c r="ED533" s="29"/>
      <c r="EE533" s="140"/>
      <c r="EF533" s="140"/>
      <c r="EG533" s="141"/>
      <c r="EH533" s="137"/>
      <c r="EI533" s="29"/>
      <c r="EJ533" s="29"/>
      <c r="EK533" s="29"/>
      <c r="EL533" s="29"/>
      <c r="EM533" s="29"/>
      <c r="EN533" s="29"/>
      <c r="EO533" s="29"/>
      <c r="EP533" s="29"/>
      <c r="EQ533" s="29"/>
      <c r="ER533" s="29"/>
      <c r="ES533" s="29"/>
      <c r="ET533" s="29"/>
      <c r="EU533" s="29"/>
      <c r="EV533" s="140"/>
      <c r="EW533" s="140"/>
      <c r="EX533" s="144"/>
      <c r="EY533" s="137"/>
      <c r="EZ533" s="29"/>
      <c r="FA533" s="29"/>
      <c r="FB533" s="29"/>
      <c r="FC533" s="29"/>
      <c r="FD533" s="29"/>
      <c r="FE533" s="29"/>
      <c r="FF533" s="29"/>
      <c r="FG533" s="29"/>
      <c r="FH533" s="29"/>
      <c r="FI533" s="29"/>
      <c r="FJ533" s="29"/>
      <c r="FK533" s="29"/>
      <c r="FL533" s="29"/>
      <c r="FM533" s="140"/>
      <c r="FN533" s="140"/>
      <c r="FO533" s="141"/>
    </row>
    <row r="534" spans="1:171" x14ac:dyDescent="0.3">
      <c r="A534" s="137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140"/>
      <c r="P534" s="140"/>
      <c r="Q534" s="140"/>
      <c r="R534" s="141"/>
      <c r="S534" s="137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140"/>
      <c r="AH534" s="140"/>
      <c r="AI534" s="141"/>
      <c r="AJ534" s="137"/>
      <c r="AK534" s="29"/>
      <c r="AL534" s="29"/>
      <c r="AM534" s="29"/>
      <c r="AN534" s="29"/>
      <c r="AO534" s="29"/>
      <c r="AP534" s="29"/>
      <c r="AQ534" s="29"/>
      <c r="AR534" s="29"/>
      <c r="AS534" s="29"/>
      <c r="AT534" s="29"/>
      <c r="AU534" s="29"/>
      <c r="AV534" s="29"/>
      <c r="AW534" s="29"/>
      <c r="AX534" s="140"/>
      <c r="AY534" s="140"/>
      <c r="AZ534" s="141"/>
      <c r="BA534" s="137"/>
      <c r="BB534" s="29"/>
      <c r="BC534" s="29"/>
      <c r="BD534" s="29"/>
      <c r="BE534" s="29"/>
      <c r="BF534" s="29"/>
      <c r="BG534" s="29"/>
      <c r="BH534" s="29"/>
      <c r="BI534" s="29"/>
      <c r="BJ534" s="29"/>
      <c r="BK534" s="29"/>
      <c r="BL534" s="29"/>
      <c r="BM534" s="29"/>
      <c r="BN534" s="29"/>
      <c r="BO534" s="140"/>
      <c r="BP534" s="140"/>
      <c r="BQ534" s="141"/>
      <c r="BR534" s="137"/>
      <c r="BS534" s="29"/>
      <c r="BT534" s="29"/>
      <c r="BU534" s="29"/>
      <c r="BV534" s="29"/>
      <c r="BW534" s="29"/>
      <c r="BX534" s="29"/>
      <c r="BY534" s="29"/>
      <c r="BZ534" s="29"/>
      <c r="CA534" s="29"/>
      <c r="CB534" s="29"/>
      <c r="CC534" s="29"/>
      <c r="CD534" s="29"/>
      <c r="CE534" s="29"/>
      <c r="CF534" s="140"/>
      <c r="CG534" s="140"/>
      <c r="CH534" s="141"/>
      <c r="CI534" s="137"/>
      <c r="CJ534" s="29"/>
      <c r="CK534" s="29"/>
      <c r="CL534" s="29"/>
      <c r="CM534" s="29"/>
      <c r="CN534" s="29"/>
      <c r="CO534" s="29"/>
      <c r="CP534" s="29"/>
      <c r="CQ534" s="29"/>
      <c r="CR534" s="29"/>
      <c r="CS534" s="29"/>
      <c r="CT534" s="29"/>
      <c r="CU534" s="29"/>
      <c r="CV534" s="29"/>
      <c r="CW534" s="140"/>
      <c r="CX534" s="140"/>
      <c r="CY534" s="141"/>
      <c r="CZ534" s="137"/>
      <c r="DA534" s="29"/>
      <c r="DB534" s="29"/>
      <c r="DC534" s="29"/>
      <c r="DD534" s="29"/>
      <c r="DE534" s="29"/>
      <c r="DF534" s="29"/>
      <c r="DG534" s="29"/>
      <c r="DH534" s="29"/>
      <c r="DI534" s="29"/>
      <c r="DJ534" s="29"/>
      <c r="DK534" s="29"/>
      <c r="DL534" s="29"/>
      <c r="DM534" s="29"/>
      <c r="DN534" s="140"/>
      <c r="DO534" s="140"/>
      <c r="DP534" s="141"/>
      <c r="DQ534" s="137"/>
      <c r="DR534" s="29"/>
      <c r="DS534" s="29"/>
      <c r="DT534" s="29"/>
      <c r="DU534" s="29"/>
      <c r="DV534" s="29"/>
      <c r="DW534" s="29"/>
      <c r="DX534" s="29"/>
      <c r="DY534" s="29"/>
      <c r="DZ534" s="29"/>
      <c r="EA534" s="29"/>
      <c r="EB534" s="29"/>
      <c r="EC534" s="29"/>
      <c r="ED534" s="29"/>
      <c r="EE534" s="140"/>
      <c r="EF534" s="140"/>
      <c r="EG534" s="141"/>
      <c r="EH534" s="137"/>
      <c r="EI534" s="29"/>
      <c r="EJ534" s="29"/>
      <c r="EK534" s="29"/>
      <c r="EL534" s="29"/>
      <c r="EM534" s="29"/>
      <c r="EN534" s="29"/>
      <c r="EO534" s="29"/>
      <c r="EP534" s="29"/>
      <c r="EQ534" s="29"/>
      <c r="ER534" s="29"/>
      <c r="ES534" s="29"/>
      <c r="ET534" s="29"/>
      <c r="EU534" s="29"/>
      <c r="EV534" s="140"/>
      <c r="EW534" s="140"/>
      <c r="EX534" s="144"/>
      <c r="EY534" s="137"/>
      <c r="EZ534" s="29"/>
      <c r="FA534" s="29"/>
      <c r="FB534" s="29"/>
      <c r="FC534" s="29"/>
      <c r="FD534" s="29"/>
      <c r="FE534" s="29"/>
      <c r="FF534" s="29"/>
      <c r="FG534" s="29"/>
      <c r="FH534" s="29"/>
      <c r="FI534" s="29"/>
      <c r="FJ534" s="29"/>
      <c r="FK534" s="29"/>
      <c r="FL534" s="29"/>
      <c r="FM534" s="140"/>
      <c r="FN534" s="140"/>
      <c r="FO534" s="141"/>
    </row>
    <row r="535" spans="1:171" x14ac:dyDescent="0.3">
      <c r="A535" s="137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140"/>
      <c r="P535" s="140"/>
      <c r="Q535" s="140"/>
      <c r="R535" s="141"/>
      <c r="S535" s="137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140"/>
      <c r="AH535" s="140"/>
      <c r="AI535" s="141"/>
      <c r="AJ535" s="137"/>
      <c r="AK535" s="29"/>
      <c r="AL535" s="29"/>
      <c r="AM535" s="29"/>
      <c r="AN535" s="29"/>
      <c r="AO535" s="29"/>
      <c r="AP535" s="29"/>
      <c r="AQ535" s="29"/>
      <c r="AR535" s="29"/>
      <c r="AS535" s="29"/>
      <c r="AT535" s="29"/>
      <c r="AU535" s="29"/>
      <c r="AV535" s="29"/>
      <c r="AW535" s="29"/>
      <c r="AX535" s="140"/>
      <c r="AY535" s="140"/>
      <c r="AZ535" s="141"/>
      <c r="BA535" s="137"/>
      <c r="BB535" s="29"/>
      <c r="BC535" s="29"/>
      <c r="BD535" s="29"/>
      <c r="BE535" s="29"/>
      <c r="BF535" s="29"/>
      <c r="BG535" s="29"/>
      <c r="BH535" s="29"/>
      <c r="BI535" s="29"/>
      <c r="BJ535" s="29"/>
      <c r="BK535" s="29"/>
      <c r="BL535" s="29"/>
      <c r="BM535" s="29"/>
      <c r="BN535" s="29"/>
      <c r="BO535" s="140"/>
      <c r="BP535" s="140"/>
      <c r="BQ535" s="141"/>
      <c r="BR535" s="137"/>
      <c r="BS535" s="29"/>
      <c r="BT535" s="29"/>
      <c r="BU535" s="29"/>
      <c r="BV535" s="29"/>
      <c r="BW535" s="29"/>
      <c r="BX535" s="29"/>
      <c r="BY535" s="29"/>
      <c r="BZ535" s="29"/>
      <c r="CA535" s="29"/>
      <c r="CB535" s="29"/>
      <c r="CC535" s="29"/>
      <c r="CD535" s="29"/>
      <c r="CE535" s="29"/>
      <c r="CF535" s="140"/>
      <c r="CG535" s="140"/>
      <c r="CH535" s="141"/>
      <c r="CI535" s="137"/>
      <c r="CJ535" s="29"/>
      <c r="CK535" s="29"/>
      <c r="CL535" s="29"/>
      <c r="CM535" s="29"/>
      <c r="CN535" s="29"/>
      <c r="CO535" s="29"/>
      <c r="CP535" s="29"/>
      <c r="CQ535" s="29"/>
      <c r="CR535" s="29"/>
      <c r="CS535" s="29"/>
      <c r="CT535" s="29"/>
      <c r="CU535" s="29"/>
      <c r="CV535" s="29"/>
      <c r="CW535" s="140"/>
      <c r="CX535" s="140"/>
      <c r="CY535" s="141"/>
      <c r="CZ535" s="137"/>
      <c r="DA535" s="29"/>
      <c r="DB535" s="29"/>
      <c r="DC535" s="29"/>
      <c r="DD535" s="29"/>
      <c r="DE535" s="29"/>
      <c r="DF535" s="29"/>
      <c r="DG535" s="29"/>
      <c r="DH535" s="29"/>
      <c r="DI535" s="29"/>
      <c r="DJ535" s="29"/>
      <c r="DK535" s="29"/>
      <c r="DL535" s="29"/>
      <c r="DM535" s="29"/>
      <c r="DN535" s="140"/>
      <c r="DO535" s="140"/>
      <c r="DP535" s="141"/>
      <c r="DQ535" s="137"/>
      <c r="DR535" s="29"/>
      <c r="DS535" s="29"/>
      <c r="DT535" s="29"/>
      <c r="DU535" s="29"/>
      <c r="DV535" s="29"/>
      <c r="DW535" s="29"/>
      <c r="DX535" s="29"/>
      <c r="DY535" s="29"/>
      <c r="DZ535" s="29"/>
      <c r="EA535" s="29"/>
      <c r="EB535" s="29"/>
      <c r="EC535" s="29"/>
      <c r="ED535" s="29"/>
      <c r="EE535" s="140"/>
      <c r="EF535" s="140"/>
      <c r="EG535" s="141"/>
      <c r="EH535" s="137"/>
      <c r="EI535" s="29"/>
      <c r="EJ535" s="29"/>
      <c r="EK535" s="29"/>
      <c r="EL535" s="29"/>
      <c r="EM535" s="29"/>
      <c r="EN535" s="29"/>
      <c r="EO535" s="29"/>
      <c r="EP535" s="29"/>
      <c r="EQ535" s="29"/>
      <c r="ER535" s="29"/>
      <c r="ES535" s="29"/>
      <c r="ET535" s="29"/>
      <c r="EU535" s="29"/>
      <c r="EV535" s="140"/>
      <c r="EW535" s="140"/>
      <c r="EX535" s="144"/>
      <c r="EY535" s="137"/>
      <c r="EZ535" s="29"/>
      <c r="FA535" s="29"/>
      <c r="FB535" s="29"/>
      <c r="FC535" s="29"/>
      <c r="FD535" s="29"/>
      <c r="FE535" s="29"/>
      <c r="FF535" s="29"/>
      <c r="FG535" s="29"/>
      <c r="FH535" s="29"/>
      <c r="FI535" s="29"/>
      <c r="FJ535" s="29"/>
      <c r="FK535" s="29"/>
      <c r="FL535" s="29"/>
      <c r="FM535" s="140"/>
      <c r="FN535" s="140"/>
      <c r="FO535" s="141"/>
    </row>
    <row r="536" spans="1:171" x14ac:dyDescent="0.3">
      <c r="A536" s="137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140"/>
      <c r="P536" s="140"/>
      <c r="Q536" s="140"/>
      <c r="R536" s="141"/>
      <c r="S536" s="137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140"/>
      <c r="AH536" s="140"/>
      <c r="AI536" s="141"/>
      <c r="AJ536" s="137"/>
      <c r="AK536" s="29"/>
      <c r="AL536" s="29"/>
      <c r="AM536" s="29"/>
      <c r="AN536" s="29"/>
      <c r="AO536" s="29"/>
      <c r="AP536" s="29"/>
      <c r="AQ536" s="29"/>
      <c r="AR536" s="29"/>
      <c r="AS536" s="29"/>
      <c r="AT536" s="29"/>
      <c r="AU536" s="29"/>
      <c r="AV536" s="29"/>
      <c r="AW536" s="29"/>
      <c r="AX536" s="140"/>
      <c r="AY536" s="140"/>
      <c r="AZ536" s="141"/>
      <c r="BA536" s="137"/>
      <c r="BB536" s="29"/>
      <c r="BC536" s="29"/>
      <c r="BD536" s="29"/>
      <c r="BE536" s="29"/>
      <c r="BF536" s="29"/>
      <c r="BG536" s="29"/>
      <c r="BH536" s="29"/>
      <c r="BI536" s="29"/>
      <c r="BJ536" s="29"/>
      <c r="BK536" s="29"/>
      <c r="BL536" s="29"/>
      <c r="BM536" s="29"/>
      <c r="BN536" s="29"/>
      <c r="BO536" s="140"/>
      <c r="BP536" s="140"/>
      <c r="BQ536" s="141"/>
      <c r="BR536" s="137"/>
      <c r="BS536" s="29"/>
      <c r="BT536" s="29"/>
      <c r="BU536" s="29"/>
      <c r="BV536" s="29"/>
      <c r="BW536" s="29"/>
      <c r="BX536" s="29"/>
      <c r="BY536" s="29"/>
      <c r="BZ536" s="29"/>
      <c r="CA536" s="29"/>
      <c r="CB536" s="29"/>
      <c r="CC536" s="29"/>
      <c r="CD536" s="29"/>
      <c r="CE536" s="29"/>
      <c r="CF536" s="140"/>
      <c r="CG536" s="140"/>
      <c r="CH536" s="141"/>
      <c r="CI536" s="137"/>
      <c r="CJ536" s="29"/>
      <c r="CK536" s="29"/>
      <c r="CL536" s="29"/>
      <c r="CM536" s="29"/>
      <c r="CN536" s="29"/>
      <c r="CO536" s="29"/>
      <c r="CP536" s="29"/>
      <c r="CQ536" s="29"/>
      <c r="CR536" s="29"/>
      <c r="CS536" s="29"/>
      <c r="CT536" s="29"/>
      <c r="CU536" s="29"/>
      <c r="CV536" s="29"/>
      <c r="CW536" s="140"/>
      <c r="CX536" s="140"/>
      <c r="CY536" s="141"/>
      <c r="CZ536" s="137"/>
      <c r="DA536" s="29"/>
      <c r="DB536" s="29"/>
      <c r="DC536" s="29"/>
      <c r="DD536" s="29"/>
      <c r="DE536" s="29"/>
      <c r="DF536" s="29"/>
      <c r="DG536" s="29"/>
      <c r="DH536" s="29"/>
      <c r="DI536" s="29"/>
      <c r="DJ536" s="29"/>
      <c r="DK536" s="29"/>
      <c r="DL536" s="29"/>
      <c r="DM536" s="29"/>
      <c r="DN536" s="140"/>
      <c r="DO536" s="140"/>
      <c r="DP536" s="141"/>
      <c r="DQ536" s="137"/>
      <c r="DR536" s="29"/>
      <c r="DS536" s="29"/>
      <c r="DT536" s="29"/>
      <c r="DU536" s="29"/>
      <c r="DV536" s="29"/>
      <c r="DW536" s="29"/>
      <c r="DX536" s="29"/>
      <c r="DY536" s="29"/>
      <c r="DZ536" s="29"/>
      <c r="EA536" s="29"/>
      <c r="EB536" s="29"/>
      <c r="EC536" s="29"/>
      <c r="ED536" s="29"/>
      <c r="EE536" s="140"/>
      <c r="EF536" s="140"/>
      <c r="EG536" s="141"/>
      <c r="EH536" s="137"/>
      <c r="EI536" s="29"/>
      <c r="EJ536" s="29"/>
      <c r="EK536" s="29"/>
      <c r="EL536" s="29"/>
      <c r="EM536" s="29"/>
      <c r="EN536" s="29"/>
      <c r="EO536" s="29"/>
      <c r="EP536" s="29"/>
      <c r="EQ536" s="29"/>
      <c r="ER536" s="29"/>
      <c r="ES536" s="29"/>
      <c r="ET536" s="29"/>
      <c r="EU536" s="29"/>
      <c r="EV536" s="140"/>
      <c r="EW536" s="140"/>
      <c r="EX536" s="144"/>
      <c r="EY536" s="137"/>
      <c r="EZ536" s="29"/>
      <c r="FA536" s="29"/>
      <c r="FB536" s="29"/>
      <c r="FC536" s="29"/>
      <c r="FD536" s="29"/>
      <c r="FE536" s="29"/>
      <c r="FF536" s="29"/>
      <c r="FG536" s="29"/>
      <c r="FH536" s="29"/>
      <c r="FI536" s="29"/>
      <c r="FJ536" s="29"/>
      <c r="FK536" s="29"/>
      <c r="FL536" s="29"/>
      <c r="FM536" s="140"/>
      <c r="FN536" s="140"/>
      <c r="FO536" s="141"/>
    </row>
    <row r="537" spans="1:171" x14ac:dyDescent="0.3">
      <c r="A537" s="137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140"/>
      <c r="P537" s="140"/>
      <c r="Q537" s="140"/>
      <c r="R537" s="141"/>
      <c r="S537" s="137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140"/>
      <c r="AH537" s="140"/>
      <c r="AI537" s="141"/>
      <c r="AJ537" s="137"/>
      <c r="AK537" s="29"/>
      <c r="AL537" s="29"/>
      <c r="AM537" s="29"/>
      <c r="AN537" s="29"/>
      <c r="AO537" s="29"/>
      <c r="AP537" s="29"/>
      <c r="AQ537" s="29"/>
      <c r="AR537" s="29"/>
      <c r="AS537" s="29"/>
      <c r="AT537" s="29"/>
      <c r="AU537" s="29"/>
      <c r="AV537" s="29"/>
      <c r="AW537" s="29"/>
      <c r="AX537" s="140"/>
      <c r="AY537" s="140"/>
      <c r="AZ537" s="141"/>
      <c r="BA537" s="137"/>
      <c r="BB537" s="29"/>
      <c r="BC537" s="29"/>
      <c r="BD537" s="29"/>
      <c r="BE537" s="29"/>
      <c r="BF537" s="29"/>
      <c r="BG537" s="29"/>
      <c r="BH537" s="29"/>
      <c r="BI537" s="29"/>
      <c r="BJ537" s="29"/>
      <c r="BK537" s="29"/>
      <c r="BL537" s="29"/>
      <c r="BM537" s="29"/>
      <c r="BN537" s="29"/>
      <c r="BO537" s="140"/>
      <c r="BP537" s="140"/>
      <c r="BQ537" s="141"/>
      <c r="BR537" s="137"/>
      <c r="BS537" s="29"/>
      <c r="BT537" s="29"/>
      <c r="BU537" s="29"/>
      <c r="BV537" s="29"/>
      <c r="BW537" s="29"/>
      <c r="BX537" s="29"/>
      <c r="BY537" s="29"/>
      <c r="BZ537" s="29"/>
      <c r="CA537" s="29"/>
      <c r="CB537" s="29"/>
      <c r="CC537" s="29"/>
      <c r="CD537" s="29"/>
      <c r="CE537" s="29"/>
      <c r="CF537" s="140"/>
      <c r="CG537" s="140"/>
      <c r="CH537" s="141"/>
      <c r="CI537" s="137"/>
      <c r="CJ537" s="29"/>
      <c r="CK537" s="29"/>
      <c r="CL537" s="29"/>
      <c r="CM537" s="29"/>
      <c r="CN537" s="29"/>
      <c r="CO537" s="29"/>
      <c r="CP537" s="29"/>
      <c r="CQ537" s="29"/>
      <c r="CR537" s="29"/>
      <c r="CS537" s="29"/>
      <c r="CT537" s="29"/>
      <c r="CU537" s="29"/>
      <c r="CV537" s="29"/>
      <c r="CW537" s="140"/>
      <c r="CX537" s="140"/>
      <c r="CY537" s="141"/>
      <c r="CZ537" s="137"/>
      <c r="DA537" s="29"/>
      <c r="DB537" s="29"/>
      <c r="DC537" s="29"/>
      <c r="DD537" s="29"/>
      <c r="DE537" s="29"/>
      <c r="DF537" s="29"/>
      <c r="DG537" s="29"/>
      <c r="DH537" s="29"/>
      <c r="DI537" s="29"/>
      <c r="DJ537" s="29"/>
      <c r="DK537" s="29"/>
      <c r="DL537" s="29"/>
      <c r="DM537" s="29"/>
      <c r="DN537" s="140"/>
      <c r="DO537" s="140"/>
      <c r="DP537" s="141"/>
      <c r="DQ537" s="137"/>
      <c r="DR537" s="29"/>
      <c r="DS537" s="29"/>
      <c r="DT537" s="29"/>
      <c r="DU537" s="29"/>
      <c r="DV537" s="29"/>
      <c r="DW537" s="29"/>
      <c r="DX537" s="29"/>
      <c r="DY537" s="29"/>
      <c r="DZ537" s="29"/>
      <c r="EA537" s="29"/>
      <c r="EB537" s="29"/>
      <c r="EC537" s="29"/>
      <c r="ED537" s="29"/>
      <c r="EE537" s="140"/>
      <c r="EF537" s="140"/>
      <c r="EG537" s="141"/>
      <c r="EH537" s="137"/>
      <c r="EI537" s="29"/>
      <c r="EJ537" s="29"/>
      <c r="EK537" s="29"/>
      <c r="EL537" s="29"/>
      <c r="EM537" s="29"/>
      <c r="EN537" s="29"/>
      <c r="EO537" s="29"/>
      <c r="EP537" s="29"/>
      <c r="EQ537" s="29"/>
      <c r="ER537" s="29"/>
      <c r="ES537" s="29"/>
      <c r="ET537" s="29"/>
      <c r="EU537" s="29"/>
      <c r="EV537" s="140"/>
      <c r="EW537" s="140"/>
      <c r="EX537" s="144"/>
      <c r="EY537" s="137"/>
      <c r="EZ537" s="29"/>
      <c r="FA537" s="29"/>
      <c r="FB537" s="29"/>
      <c r="FC537" s="29"/>
      <c r="FD537" s="29"/>
      <c r="FE537" s="29"/>
      <c r="FF537" s="29"/>
      <c r="FG537" s="29"/>
      <c r="FH537" s="29"/>
      <c r="FI537" s="29"/>
      <c r="FJ537" s="29"/>
      <c r="FK537" s="29"/>
      <c r="FL537" s="29"/>
      <c r="FM537" s="140"/>
      <c r="FN537" s="140"/>
      <c r="FO537" s="141"/>
    </row>
    <row r="538" spans="1:171" x14ac:dyDescent="0.3">
      <c r="A538" s="137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140"/>
      <c r="P538" s="140"/>
      <c r="Q538" s="140"/>
      <c r="R538" s="141"/>
      <c r="S538" s="137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140"/>
      <c r="AH538" s="140"/>
      <c r="AI538" s="141"/>
      <c r="AJ538" s="137"/>
      <c r="AK538" s="29"/>
      <c r="AL538" s="29"/>
      <c r="AM538" s="29"/>
      <c r="AN538" s="29"/>
      <c r="AO538" s="29"/>
      <c r="AP538" s="29"/>
      <c r="AQ538" s="29"/>
      <c r="AR538" s="29"/>
      <c r="AS538" s="29"/>
      <c r="AT538" s="29"/>
      <c r="AU538" s="29"/>
      <c r="AV538" s="29"/>
      <c r="AW538" s="29"/>
      <c r="AX538" s="140"/>
      <c r="AY538" s="140"/>
      <c r="AZ538" s="141"/>
      <c r="BA538" s="137"/>
      <c r="BB538" s="29"/>
      <c r="BC538" s="29"/>
      <c r="BD538" s="29"/>
      <c r="BE538" s="29"/>
      <c r="BF538" s="29"/>
      <c r="BG538" s="29"/>
      <c r="BH538" s="29"/>
      <c r="BI538" s="29"/>
      <c r="BJ538" s="29"/>
      <c r="BK538" s="29"/>
      <c r="BL538" s="29"/>
      <c r="BM538" s="29"/>
      <c r="BN538" s="29"/>
      <c r="BO538" s="140"/>
      <c r="BP538" s="140"/>
      <c r="BQ538" s="141"/>
      <c r="BR538" s="137"/>
      <c r="BS538" s="29"/>
      <c r="BT538" s="29"/>
      <c r="BU538" s="29"/>
      <c r="BV538" s="29"/>
      <c r="BW538" s="29"/>
      <c r="BX538" s="29"/>
      <c r="BY538" s="29"/>
      <c r="BZ538" s="29"/>
      <c r="CA538" s="29"/>
      <c r="CB538" s="29"/>
      <c r="CC538" s="29"/>
      <c r="CD538" s="29"/>
      <c r="CE538" s="29"/>
      <c r="CF538" s="140"/>
      <c r="CG538" s="140"/>
      <c r="CH538" s="141"/>
      <c r="CI538" s="137"/>
      <c r="CJ538" s="29"/>
      <c r="CK538" s="29"/>
      <c r="CL538" s="29"/>
      <c r="CM538" s="29"/>
      <c r="CN538" s="29"/>
      <c r="CO538" s="29"/>
      <c r="CP538" s="29"/>
      <c r="CQ538" s="29"/>
      <c r="CR538" s="29"/>
      <c r="CS538" s="29"/>
      <c r="CT538" s="29"/>
      <c r="CU538" s="29"/>
      <c r="CV538" s="29"/>
      <c r="CW538" s="140"/>
      <c r="CX538" s="140"/>
      <c r="CY538" s="141"/>
      <c r="CZ538" s="137"/>
      <c r="DA538" s="29"/>
      <c r="DB538" s="29"/>
      <c r="DC538" s="29"/>
      <c r="DD538" s="29"/>
      <c r="DE538" s="29"/>
      <c r="DF538" s="29"/>
      <c r="DG538" s="29"/>
      <c r="DH538" s="29"/>
      <c r="DI538" s="29"/>
      <c r="DJ538" s="29"/>
      <c r="DK538" s="29"/>
      <c r="DL538" s="29"/>
      <c r="DM538" s="29"/>
      <c r="DN538" s="140"/>
      <c r="DO538" s="140"/>
      <c r="DP538" s="141"/>
      <c r="DQ538" s="137"/>
      <c r="DR538" s="29"/>
      <c r="DS538" s="29"/>
      <c r="DT538" s="29"/>
      <c r="DU538" s="29"/>
      <c r="DV538" s="29"/>
      <c r="DW538" s="29"/>
      <c r="DX538" s="29"/>
      <c r="DY538" s="29"/>
      <c r="DZ538" s="29"/>
      <c r="EA538" s="29"/>
      <c r="EB538" s="29"/>
      <c r="EC538" s="29"/>
      <c r="ED538" s="29"/>
      <c r="EE538" s="140"/>
      <c r="EF538" s="140"/>
      <c r="EG538" s="141"/>
      <c r="EH538" s="137"/>
      <c r="EI538" s="29"/>
      <c r="EJ538" s="29"/>
      <c r="EK538" s="29"/>
      <c r="EL538" s="29"/>
      <c r="EM538" s="29"/>
      <c r="EN538" s="29"/>
      <c r="EO538" s="29"/>
      <c r="EP538" s="29"/>
      <c r="EQ538" s="29"/>
      <c r="ER538" s="29"/>
      <c r="ES538" s="29"/>
      <c r="ET538" s="29"/>
      <c r="EU538" s="29"/>
      <c r="EV538" s="140"/>
      <c r="EW538" s="140"/>
      <c r="EX538" s="144"/>
      <c r="EY538" s="137"/>
      <c r="EZ538" s="29"/>
      <c r="FA538" s="29"/>
      <c r="FB538" s="29"/>
      <c r="FC538" s="29"/>
      <c r="FD538" s="29"/>
      <c r="FE538" s="29"/>
      <c r="FF538" s="29"/>
      <c r="FG538" s="29"/>
      <c r="FH538" s="29"/>
      <c r="FI538" s="29"/>
      <c r="FJ538" s="29"/>
      <c r="FK538" s="29"/>
      <c r="FL538" s="29"/>
      <c r="FM538" s="140"/>
      <c r="FN538" s="140"/>
      <c r="FO538" s="141"/>
    </row>
    <row r="539" spans="1:171" x14ac:dyDescent="0.3">
      <c r="A539" s="137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140"/>
      <c r="P539" s="140"/>
      <c r="Q539" s="140"/>
      <c r="R539" s="141"/>
      <c r="S539" s="137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140"/>
      <c r="AH539" s="140"/>
      <c r="AI539" s="141"/>
      <c r="AJ539" s="137"/>
      <c r="AK539" s="29"/>
      <c r="AL539" s="29"/>
      <c r="AM539" s="29"/>
      <c r="AN539" s="29"/>
      <c r="AO539" s="29"/>
      <c r="AP539" s="29"/>
      <c r="AQ539" s="29"/>
      <c r="AR539" s="29"/>
      <c r="AS539" s="29"/>
      <c r="AT539" s="29"/>
      <c r="AU539" s="29"/>
      <c r="AV539" s="29"/>
      <c r="AW539" s="29"/>
      <c r="AX539" s="140"/>
      <c r="AY539" s="140"/>
      <c r="AZ539" s="141"/>
      <c r="BA539" s="137"/>
      <c r="BB539" s="29"/>
      <c r="BC539" s="29"/>
      <c r="BD539" s="29"/>
      <c r="BE539" s="29"/>
      <c r="BF539" s="29"/>
      <c r="BG539" s="29"/>
      <c r="BH539" s="29"/>
      <c r="BI539" s="29"/>
      <c r="BJ539" s="29"/>
      <c r="BK539" s="29"/>
      <c r="BL539" s="29"/>
      <c r="BM539" s="29"/>
      <c r="BN539" s="29"/>
      <c r="BO539" s="140"/>
      <c r="BP539" s="140"/>
      <c r="BQ539" s="141"/>
      <c r="BR539" s="137"/>
      <c r="BS539" s="29"/>
      <c r="BT539" s="29"/>
      <c r="BU539" s="29"/>
      <c r="BV539" s="29"/>
      <c r="BW539" s="29"/>
      <c r="BX539" s="29"/>
      <c r="BY539" s="29"/>
      <c r="BZ539" s="29"/>
      <c r="CA539" s="29"/>
      <c r="CB539" s="29"/>
      <c r="CC539" s="29"/>
      <c r="CD539" s="29"/>
      <c r="CE539" s="29"/>
      <c r="CF539" s="140"/>
      <c r="CG539" s="140"/>
      <c r="CH539" s="141"/>
      <c r="CI539" s="137"/>
      <c r="CJ539" s="29"/>
      <c r="CK539" s="29"/>
      <c r="CL539" s="29"/>
      <c r="CM539" s="29"/>
      <c r="CN539" s="29"/>
      <c r="CO539" s="29"/>
      <c r="CP539" s="29"/>
      <c r="CQ539" s="29"/>
      <c r="CR539" s="29"/>
      <c r="CS539" s="29"/>
      <c r="CT539" s="29"/>
      <c r="CU539" s="29"/>
      <c r="CV539" s="29"/>
      <c r="CW539" s="140"/>
      <c r="CX539" s="140"/>
      <c r="CY539" s="141"/>
      <c r="CZ539" s="137"/>
      <c r="DA539" s="29"/>
      <c r="DB539" s="29"/>
      <c r="DC539" s="29"/>
      <c r="DD539" s="29"/>
      <c r="DE539" s="29"/>
      <c r="DF539" s="29"/>
      <c r="DG539" s="29"/>
      <c r="DH539" s="29"/>
      <c r="DI539" s="29"/>
      <c r="DJ539" s="29"/>
      <c r="DK539" s="29"/>
      <c r="DL539" s="29"/>
      <c r="DM539" s="29"/>
      <c r="DN539" s="140"/>
      <c r="DO539" s="140"/>
      <c r="DP539" s="141"/>
      <c r="DQ539" s="137"/>
      <c r="DR539" s="29"/>
      <c r="DS539" s="29"/>
      <c r="DT539" s="29"/>
      <c r="DU539" s="29"/>
      <c r="DV539" s="29"/>
      <c r="DW539" s="29"/>
      <c r="DX539" s="29"/>
      <c r="DY539" s="29"/>
      <c r="DZ539" s="29"/>
      <c r="EA539" s="29"/>
      <c r="EB539" s="29"/>
      <c r="EC539" s="29"/>
      <c r="ED539" s="29"/>
      <c r="EE539" s="140"/>
      <c r="EF539" s="140"/>
      <c r="EG539" s="141"/>
      <c r="EH539" s="137"/>
      <c r="EI539" s="29"/>
      <c r="EJ539" s="29"/>
      <c r="EK539" s="29"/>
      <c r="EL539" s="29"/>
      <c r="EM539" s="29"/>
      <c r="EN539" s="29"/>
      <c r="EO539" s="29"/>
      <c r="EP539" s="29"/>
      <c r="EQ539" s="29"/>
      <c r="ER539" s="29"/>
      <c r="ES539" s="29"/>
      <c r="ET539" s="29"/>
      <c r="EU539" s="29"/>
      <c r="EV539" s="140"/>
      <c r="EW539" s="140"/>
      <c r="EX539" s="144"/>
      <c r="EY539" s="137"/>
      <c r="EZ539" s="29"/>
      <c r="FA539" s="29"/>
      <c r="FB539" s="29"/>
      <c r="FC539" s="29"/>
      <c r="FD539" s="29"/>
      <c r="FE539" s="29"/>
      <c r="FF539" s="29"/>
      <c r="FG539" s="29"/>
      <c r="FH539" s="29"/>
      <c r="FI539" s="29"/>
      <c r="FJ539" s="29"/>
      <c r="FK539" s="29"/>
      <c r="FL539" s="29"/>
      <c r="FM539" s="140"/>
      <c r="FN539" s="140"/>
      <c r="FO539" s="141"/>
    </row>
    <row r="540" spans="1:171" x14ac:dyDescent="0.3">
      <c r="A540" s="137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140"/>
      <c r="P540" s="140"/>
      <c r="Q540" s="140"/>
      <c r="R540" s="141"/>
      <c r="S540" s="137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140"/>
      <c r="AH540" s="140"/>
      <c r="AI540" s="141"/>
      <c r="AJ540" s="137"/>
      <c r="AK540" s="29"/>
      <c r="AL540" s="29"/>
      <c r="AM540" s="29"/>
      <c r="AN540" s="29"/>
      <c r="AO540" s="29"/>
      <c r="AP540" s="29"/>
      <c r="AQ540" s="29"/>
      <c r="AR540" s="29"/>
      <c r="AS540" s="29"/>
      <c r="AT540" s="29"/>
      <c r="AU540" s="29"/>
      <c r="AV540" s="29"/>
      <c r="AW540" s="29"/>
      <c r="AX540" s="140"/>
      <c r="AY540" s="140"/>
      <c r="AZ540" s="141"/>
      <c r="BA540" s="137"/>
      <c r="BB540" s="29"/>
      <c r="BC540" s="29"/>
      <c r="BD540" s="29"/>
      <c r="BE540" s="29"/>
      <c r="BF540" s="29"/>
      <c r="BG540" s="29"/>
      <c r="BH540" s="29"/>
      <c r="BI540" s="29"/>
      <c r="BJ540" s="29"/>
      <c r="BK540" s="29"/>
      <c r="BL540" s="29"/>
      <c r="BM540" s="29"/>
      <c r="BN540" s="29"/>
      <c r="BO540" s="140"/>
      <c r="BP540" s="140"/>
      <c r="BQ540" s="141"/>
      <c r="BR540" s="137"/>
      <c r="BS540" s="29"/>
      <c r="BT540" s="29"/>
      <c r="BU540" s="29"/>
      <c r="BV540" s="29"/>
      <c r="BW540" s="29"/>
      <c r="BX540" s="29"/>
      <c r="BY540" s="29"/>
      <c r="BZ540" s="29"/>
      <c r="CA540" s="29"/>
      <c r="CB540" s="29"/>
      <c r="CC540" s="29"/>
      <c r="CD540" s="29"/>
      <c r="CE540" s="29"/>
      <c r="CF540" s="140"/>
      <c r="CG540" s="140"/>
      <c r="CH540" s="141"/>
      <c r="CI540" s="137"/>
      <c r="CJ540" s="29"/>
      <c r="CK540" s="29"/>
      <c r="CL540" s="29"/>
      <c r="CM540" s="29"/>
      <c r="CN540" s="29"/>
      <c r="CO540" s="29"/>
      <c r="CP540" s="29"/>
      <c r="CQ540" s="29"/>
      <c r="CR540" s="29"/>
      <c r="CS540" s="29"/>
      <c r="CT540" s="29"/>
      <c r="CU540" s="29"/>
      <c r="CV540" s="29"/>
      <c r="CW540" s="140"/>
      <c r="CX540" s="140"/>
      <c r="CY540" s="141"/>
      <c r="CZ540" s="137"/>
      <c r="DA540" s="29"/>
      <c r="DB540" s="29"/>
      <c r="DC540" s="29"/>
      <c r="DD540" s="29"/>
      <c r="DE540" s="29"/>
      <c r="DF540" s="29"/>
      <c r="DG540" s="29"/>
      <c r="DH540" s="29"/>
      <c r="DI540" s="29"/>
      <c r="DJ540" s="29"/>
      <c r="DK540" s="29"/>
      <c r="DL540" s="29"/>
      <c r="DM540" s="29"/>
      <c r="DN540" s="140"/>
      <c r="DO540" s="140"/>
      <c r="DP540" s="141"/>
      <c r="DQ540" s="137"/>
      <c r="DR540" s="29"/>
      <c r="DS540" s="29"/>
      <c r="DT540" s="29"/>
      <c r="DU540" s="29"/>
      <c r="DV540" s="29"/>
      <c r="DW540" s="29"/>
      <c r="DX540" s="29"/>
      <c r="DY540" s="29"/>
      <c r="DZ540" s="29"/>
      <c r="EA540" s="29"/>
      <c r="EB540" s="29"/>
      <c r="EC540" s="29"/>
      <c r="ED540" s="29"/>
      <c r="EE540" s="140"/>
      <c r="EF540" s="140"/>
      <c r="EG540" s="141"/>
      <c r="EH540" s="137"/>
      <c r="EI540" s="29"/>
      <c r="EJ540" s="29"/>
      <c r="EK540" s="29"/>
      <c r="EL540" s="29"/>
      <c r="EM540" s="29"/>
      <c r="EN540" s="29"/>
      <c r="EO540" s="29"/>
      <c r="EP540" s="29"/>
      <c r="EQ540" s="29"/>
      <c r="ER540" s="29"/>
      <c r="ES540" s="29"/>
      <c r="ET540" s="29"/>
      <c r="EU540" s="29"/>
      <c r="EV540" s="140"/>
      <c r="EW540" s="140"/>
      <c r="EX540" s="144"/>
      <c r="EY540" s="137"/>
      <c r="EZ540" s="29"/>
      <c r="FA540" s="29"/>
      <c r="FB540" s="29"/>
      <c r="FC540" s="29"/>
      <c r="FD540" s="29"/>
      <c r="FE540" s="29"/>
      <c r="FF540" s="29"/>
      <c r="FG540" s="29"/>
      <c r="FH540" s="29"/>
      <c r="FI540" s="29"/>
      <c r="FJ540" s="29"/>
      <c r="FK540" s="29"/>
      <c r="FL540" s="29"/>
      <c r="FM540" s="140"/>
      <c r="FN540" s="140"/>
      <c r="FO540" s="141"/>
    </row>
    <row r="541" spans="1:171" x14ac:dyDescent="0.3">
      <c r="A541" s="137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140"/>
      <c r="P541" s="140"/>
      <c r="Q541" s="140"/>
      <c r="R541" s="141"/>
      <c r="S541" s="137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140"/>
      <c r="AH541" s="140"/>
      <c r="AI541" s="141"/>
      <c r="AJ541" s="137"/>
      <c r="AK541" s="29"/>
      <c r="AL541" s="29"/>
      <c r="AM541" s="29"/>
      <c r="AN541" s="29"/>
      <c r="AO541" s="29"/>
      <c r="AP541" s="29"/>
      <c r="AQ541" s="29"/>
      <c r="AR541" s="29"/>
      <c r="AS541" s="29"/>
      <c r="AT541" s="29"/>
      <c r="AU541" s="29"/>
      <c r="AV541" s="29"/>
      <c r="AW541" s="29"/>
      <c r="AX541" s="140"/>
      <c r="AY541" s="140"/>
      <c r="AZ541" s="141"/>
      <c r="BA541" s="137"/>
      <c r="BB541" s="29"/>
      <c r="BC541" s="29"/>
      <c r="BD541" s="29"/>
      <c r="BE541" s="29"/>
      <c r="BF541" s="29"/>
      <c r="BG541" s="29"/>
      <c r="BH541" s="29"/>
      <c r="BI541" s="29"/>
      <c r="BJ541" s="29"/>
      <c r="BK541" s="29"/>
      <c r="BL541" s="29"/>
      <c r="BM541" s="29"/>
      <c r="BN541" s="29"/>
      <c r="BO541" s="140"/>
      <c r="BP541" s="140"/>
      <c r="BQ541" s="141"/>
      <c r="BR541" s="137"/>
      <c r="BS541" s="29"/>
      <c r="BT541" s="29"/>
      <c r="BU541" s="29"/>
      <c r="BV541" s="29"/>
      <c r="BW541" s="29"/>
      <c r="BX541" s="29"/>
      <c r="BY541" s="29"/>
      <c r="BZ541" s="29"/>
      <c r="CA541" s="29"/>
      <c r="CB541" s="29"/>
      <c r="CC541" s="29"/>
      <c r="CD541" s="29"/>
      <c r="CE541" s="29"/>
      <c r="CF541" s="140"/>
      <c r="CG541" s="140"/>
      <c r="CH541" s="141"/>
      <c r="CI541" s="137"/>
      <c r="CJ541" s="29"/>
      <c r="CK541" s="29"/>
      <c r="CL541" s="29"/>
      <c r="CM541" s="29"/>
      <c r="CN541" s="29"/>
      <c r="CO541" s="29"/>
      <c r="CP541" s="29"/>
      <c r="CQ541" s="29"/>
      <c r="CR541" s="29"/>
      <c r="CS541" s="29"/>
      <c r="CT541" s="29"/>
      <c r="CU541" s="29"/>
      <c r="CV541" s="29"/>
      <c r="CW541" s="140"/>
      <c r="CX541" s="140"/>
      <c r="CY541" s="141"/>
      <c r="CZ541" s="137"/>
      <c r="DA541" s="29"/>
      <c r="DB541" s="29"/>
      <c r="DC541" s="29"/>
      <c r="DD541" s="29"/>
      <c r="DE541" s="29"/>
      <c r="DF541" s="29"/>
      <c r="DG541" s="29"/>
      <c r="DH541" s="29"/>
      <c r="DI541" s="29"/>
      <c r="DJ541" s="29"/>
      <c r="DK541" s="29"/>
      <c r="DL541" s="29"/>
      <c r="DM541" s="29"/>
      <c r="DN541" s="140"/>
      <c r="DO541" s="140"/>
      <c r="DP541" s="141"/>
      <c r="DQ541" s="137"/>
      <c r="DR541" s="29"/>
      <c r="DS541" s="29"/>
      <c r="DT541" s="29"/>
      <c r="DU541" s="29"/>
      <c r="DV541" s="29"/>
      <c r="DW541" s="29"/>
      <c r="DX541" s="29"/>
      <c r="DY541" s="29"/>
      <c r="DZ541" s="29"/>
      <c r="EA541" s="29"/>
      <c r="EB541" s="29"/>
      <c r="EC541" s="29"/>
      <c r="ED541" s="29"/>
      <c r="EE541" s="140"/>
      <c r="EF541" s="140"/>
      <c r="EG541" s="141"/>
      <c r="EH541" s="137"/>
      <c r="EI541" s="29"/>
      <c r="EJ541" s="29"/>
      <c r="EK541" s="29"/>
      <c r="EL541" s="29"/>
      <c r="EM541" s="29"/>
      <c r="EN541" s="29"/>
      <c r="EO541" s="29"/>
      <c r="EP541" s="29"/>
      <c r="EQ541" s="29"/>
      <c r="ER541" s="29"/>
      <c r="ES541" s="29"/>
      <c r="ET541" s="29"/>
      <c r="EU541" s="29"/>
      <c r="EV541" s="140"/>
      <c r="EW541" s="140"/>
      <c r="EX541" s="144"/>
      <c r="EY541" s="137"/>
      <c r="EZ541" s="29"/>
      <c r="FA541" s="29"/>
      <c r="FB541" s="29"/>
      <c r="FC541" s="29"/>
      <c r="FD541" s="29"/>
      <c r="FE541" s="29"/>
      <c r="FF541" s="29"/>
      <c r="FG541" s="29"/>
      <c r="FH541" s="29"/>
      <c r="FI541" s="29"/>
      <c r="FJ541" s="29"/>
      <c r="FK541" s="29"/>
      <c r="FL541" s="29"/>
      <c r="FM541" s="140"/>
      <c r="FN541" s="140"/>
      <c r="FO541" s="141"/>
    </row>
    <row r="542" spans="1:171" x14ac:dyDescent="0.3">
      <c r="A542" s="137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140"/>
      <c r="P542" s="140"/>
      <c r="Q542" s="140"/>
      <c r="R542" s="141"/>
      <c r="S542" s="137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140"/>
      <c r="AH542" s="140"/>
      <c r="AI542" s="141"/>
      <c r="AJ542" s="137"/>
      <c r="AK542" s="29"/>
      <c r="AL542" s="29"/>
      <c r="AM542" s="29"/>
      <c r="AN542" s="29"/>
      <c r="AO542" s="29"/>
      <c r="AP542" s="29"/>
      <c r="AQ542" s="29"/>
      <c r="AR542" s="29"/>
      <c r="AS542" s="29"/>
      <c r="AT542" s="29"/>
      <c r="AU542" s="29"/>
      <c r="AV542" s="29"/>
      <c r="AW542" s="29"/>
      <c r="AX542" s="140"/>
      <c r="AY542" s="140"/>
      <c r="AZ542" s="141"/>
      <c r="BA542" s="137"/>
      <c r="BB542" s="29"/>
      <c r="BC542" s="29"/>
      <c r="BD542" s="29"/>
      <c r="BE542" s="29"/>
      <c r="BF542" s="29"/>
      <c r="BG542" s="29"/>
      <c r="BH542" s="29"/>
      <c r="BI542" s="29"/>
      <c r="BJ542" s="29"/>
      <c r="BK542" s="29"/>
      <c r="BL542" s="29"/>
      <c r="BM542" s="29"/>
      <c r="BN542" s="29"/>
      <c r="BO542" s="140"/>
      <c r="BP542" s="140"/>
      <c r="BQ542" s="141"/>
      <c r="BR542" s="137"/>
      <c r="BS542" s="29"/>
      <c r="BT542" s="29"/>
      <c r="BU542" s="29"/>
      <c r="BV542" s="29"/>
      <c r="BW542" s="29"/>
      <c r="BX542" s="29"/>
      <c r="BY542" s="29"/>
      <c r="BZ542" s="29"/>
      <c r="CA542" s="29"/>
      <c r="CB542" s="29"/>
      <c r="CC542" s="29"/>
      <c r="CD542" s="29"/>
      <c r="CE542" s="29"/>
      <c r="CF542" s="140"/>
      <c r="CG542" s="140"/>
      <c r="CH542" s="141"/>
      <c r="CI542" s="137"/>
      <c r="CJ542" s="29"/>
      <c r="CK542" s="29"/>
      <c r="CL542" s="29"/>
      <c r="CM542" s="29"/>
      <c r="CN542" s="29"/>
      <c r="CO542" s="29"/>
      <c r="CP542" s="29"/>
      <c r="CQ542" s="29"/>
      <c r="CR542" s="29"/>
      <c r="CS542" s="29"/>
      <c r="CT542" s="29"/>
      <c r="CU542" s="29"/>
      <c r="CV542" s="29"/>
      <c r="CW542" s="140"/>
      <c r="CX542" s="140"/>
      <c r="CY542" s="141"/>
      <c r="CZ542" s="137"/>
      <c r="DA542" s="29"/>
      <c r="DB542" s="29"/>
      <c r="DC542" s="29"/>
      <c r="DD542" s="29"/>
      <c r="DE542" s="29"/>
      <c r="DF542" s="29"/>
      <c r="DG542" s="29"/>
      <c r="DH542" s="29"/>
      <c r="DI542" s="29"/>
      <c r="DJ542" s="29"/>
      <c r="DK542" s="29"/>
      <c r="DL542" s="29"/>
      <c r="DM542" s="29"/>
      <c r="DN542" s="140"/>
      <c r="DO542" s="140"/>
      <c r="DP542" s="141"/>
      <c r="DQ542" s="137"/>
      <c r="DR542" s="29"/>
      <c r="DS542" s="29"/>
      <c r="DT542" s="29"/>
      <c r="DU542" s="29"/>
      <c r="DV542" s="29"/>
      <c r="DW542" s="29"/>
      <c r="DX542" s="29"/>
      <c r="DY542" s="29"/>
      <c r="DZ542" s="29"/>
      <c r="EA542" s="29"/>
      <c r="EB542" s="29"/>
      <c r="EC542" s="29"/>
      <c r="ED542" s="29"/>
      <c r="EE542" s="140"/>
      <c r="EF542" s="140"/>
      <c r="EG542" s="141"/>
      <c r="EH542" s="137"/>
      <c r="EI542" s="29"/>
      <c r="EJ542" s="29"/>
      <c r="EK542" s="29"/>
      <c r="EL542" s="29"/>
      <c r="EM542" s="29"/>
      <c r="EN542" s="29"/>
      <c r="EO542" s="29"/>
      <c r="EP542" s="29"/>
      <c r="EQ542" s="29"/>
      <c r="ER542" s="29"/>
      <c r="ES542" s="29"/>
      <c r="ET542" s="29"/>
      <c r="EU542" s="29"/>
      <c r="EV542" s="140"/>
      <c r="EW542" s="140"/>
      <c r="EX542" s="144"/>
      <c r="EY542" s="137"/>
      <c r="EZ542" s="29"/>
      <c r="FA542" s="29"/>
      <c r="FB542" s="29"/>
      <c r="FC542" s="29"/>
      <c r="FD542" s="29"/>
      <c r="FE542" s="29"/>
      <c r="FF542" s="29"/>
      <c r="FG542" s="29"/>
      <c r="FH542" s="29"/>
      <c r="FI542" s="29"/>
      <c r="FJ542" s="29"/>
      <c r="FK542" s="29"/>
      <c r="FL542" s="29"/>
      <c r="FM542" s="140"/>
      <c r="FN542" s="140"/>
      <c r="FO542" s="141"/>
    </row>
    <row r="543" spans="1:171" x14ac:dyDescent="0.3">
      <c r="A543" s="137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140"/>
      <c r="P543" s="140"/>
      <c r="Q543" s="140"/>
      <c r="R543" s="141"/>
      <c r="S543" s="137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140"/>
      <c r="AH543" s="140"/>
      <c r="AI543" s="141"/>
      <c r="AJ543" s="137"/>
      <c r="AK543" s="29"/>
      <c r="AL543" s="29"/>
      <c r="AM543" s="29"/>
      <c r="AN543" s="29"/>
      <c r="AO543" s="29"/>
      <c r="AP543" s="29"/>
      <c r="AQ543" s="29"/>
      <c r="AR543" s="29"/>
      <c r="AS543" s="29"/>
      <c r="AT543" s="29"/>
      <c r="AU543" s="29"/>
      <c r="AV543" s="29"/>
      <c r="AW543" s="29"/>
      <c r="AX543" s="140"/>
      <c r="AY543" s="140"/>
      <c r="AZ543" s="141"/>
      <c r="BA543" s="137"/>
      <c r="BB543" s="29"/>
      <c r="BC543" s="29"/>
      <c r="BD543" s="29"/>
      <c r="BE543" s="29"/>
      <c r="BF543" s="29"/>
      <c r="BG543" s="29"/>
      <c r="BH543" s="29"/>
      <c r="BI543" s="29"/>
      <c r="BJ543" s="29"/>
      <c r="BK543" s="29"/>
      <c r="BL543" s="29"/>
      <c r="BM543" s="29"/>
      <c r="BN543" s="29"/>
      <c r="BO543" s="140"/>
      <c r="BP543" s="140"/>
      <c r="BQ543" s="141"/>
      <c r="BR543" s="137"/>
      <c r="BS543" s="29"/>
      <c r="BT543" s="29"/>
      <c r="BU543" s="29"/>
      <c r="BV543" s="29"/>
      <c r="BW543" s="29"/>
      <c r="BX543" s="29"/>
      <c r="BY543" s="29"/>
      <c r="BZ543" s="29"/>
      <c r="CA543" s="29"/>
      <c r="CB543" s="29"/>
      <c r="CC543" s="29"/>
      <c r="CD543" s="29"/>
      <c r="CE543" s="29"/>
      <c r="CF543" s="140"/>
      <c r="CG543" s="140"/>
      <c r="CH543" s="141"/>
      <c r="CI543" s="137"/>
      <c r="CJ543" s="29"/>
      <c r="CK543" s="29"/>
      <c r="CL543" s="29"/>
      <c r="CM543" s="29"/>
      <c r="CN543" s="29"/>
      <c r="CO543" s="29"/>
      <c r="CP543" s="29"/>
      <c r="CQ543" s="29"/>
      <c r="CR543" s="29"/>
      <c r="CS543" s="29"/>
      <c r="CT543" s="29"/>
      <c r="CU543" s="29"/>
      <c r="CV543" s="29"/>
      <c r="CW543" s="140"/>
      <c r="CX543" s="140"/>
      <c r="CY543" s="141"/>
      <c r="CZ543" s="137"/>
      <c r="DA543" s="29"/>
      <c r="DB543" s="29"/>
      <c r="DC543" s="29"/>
      <c r="DD543" s="29"/>
      <c r="DE543" s="29"/>
      <c r="DF543" s="29"/>
      <c r="DG543" s="29"/>
      <c r="DH543" s="29"/>
      <c r="DI543" s="29"/>
      <c r="DJ543" s="29"/>
      <c r="DK543" s="29"/>
      <c r="DL543" s="29"/>
      <c r="DM543" s="29"/>
      <c r="DN543" s="140"/>
      <c r="DO543" s="140"/>
      <c r="DP543" s="141"/>
      <c r="DQ543" s="137"/>
      <c r="DR543" s="29"/>
      <c r="DS543" s="29"/>
      <c r="DT543" s="29"/>
      <c r="DU543" s="29"/>
      <c r="DV543" s="29"/>
      <c r="DW543" s="29"/>
      <c r="DX543" s="29"/>
      <c r="DY543" s="29"/>
      <c r="DZ543" s="29"/>
      <c r="EA543" s="29"/>
      <c r="EB543" s="29"/>
      <c r="EC543" s="29"/>
      <c r="ED543" s="29"/>
      <c r="EE543" s="140"/>
      <c r="EF543" s="140"/>
      <c r="EG543" s="141"/>
      <c r="EH543" s="137"/>
      <c r="EI543" s="29"/>
      <c r="EJ543" s="29"/>
      <c r="EK543" s="29"/>
      <c r="EL543" s="29"/>
      <c r="EM543" s="29"/>
      <c r="EN543" s="29"/>
      <c r="EO543" s="29"/>
      <c r="EP543" s="29"/>
      <c r="EQ543" s="29"/>
      <c r="ER543" s="29"/>
      <c r="ES543" s="29"/>
      <c r="ET543" s="29"/>
      <c r="EU543" s="29"/>
      <c r="EV543" s="140"/>
      <c r="EW543" s="140"/>
      <c r="EX543" s="144"/>
      <c r="EY543" s="137"/>
      <c r="EZ543" s="29"/>
      <c r="FA543" s="29"/>
      <c r="FB543" s="29"/>
      <c r="FC543" s="29"/>
      <c r="FD543" s="29"/>
      <c r="FE543" s="29"/>
      <c r="FF543" s="29"/>
      <c r="FG543" s="29"/>
      <c r="FH543" s="29"/>
      <c r="FI543" s="29"/>
      <c r="FJ543" s="29"/>
      <c r="FK543" s="29"/>
      <c r="FL543" s="29"/>
      <c r="FM543" s="140"/>
      <c r="FN543" s="140"/>
      <c r="FO543" s="141"/>
    </row>
    <row r="544" spans="1:171" x14ac:dyDescent="0.3">
      <c r="A544" s="137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140"/>
      <c r="P544" s="140"/>
      <c r="Q544" s="140"/>
      <c r="R544" s="141"/>
      <c r="S544" s="137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140"/>
      <c r="AH544" s="140"/>
      <c r="AI544" s="141"/>
      <c r="AJ544" s="137"/>
      <c r="AK544" s="29"/>
      <c r="AL544" s="29"/>
      <c r="AM544" s="29"/>
      <c r="AN544" s="29"/>
      <c r="AO544" s="29"/>
      <c r="AP544" s="29"/>
      <c r="AQ544" s="29"/>
      <c r="AR544" s="29"/>
      <c r="AS544" s="29"/>
      <c r="AT544" s="29"/>
      <c r="AU544" s="29"/>
      <c r="AV544" s="29"/>
      <c r="AW544" s="29"/>
      <c r="AX544" s="140"/>
      <c r="AY544" s="140"/>
      <c r="AZ544" s="141"/>
      <c r="BA544" s="137"/>
      <c r="BB544" s="29"/>
      <c r="BC544" s="29"/>
      <c r="BD544" s="29"/>
      <c r="BE544" s="29"/>
      <c r="BF544" s="29"/>
      <c r="BG544" s="29"/>
      <c r="BH544" s="29"/>
      <c r="BI544" s="29"/>
      <c r="BJ544" s="29"/>
      <c r="BK544" s="29"/>
      <c r="BL544" s="29"/>
      <c r="BM544" s="29"/>
      <c r="BN544" s="29"/>
      <c r="BO544" s="140"/>
      <c r="BP544" s="140"/>
      <c r="BQ544" s="141"/>
      <c r="BR544" s="137"/>
      <c r="BS544" s="29"/>
      <c r="BT544" s="29"/>
      <c r="BU544" s="29"/>
      <c r="BV544" s="29"/>
      <c r="BW544" s="29"/>
      <c r="BX544" s="29"/>
      <c r="BY544" s="29"/>
      <c r="BZ544" s="29"/>
      <c r="CA544" s="29"/>
      <c r="CB544" s="29"/>
      <c r="CC544" s="29"/>
      <c r="CD544" s="29"/>
      <c r="CE544" s="29"/>
      <c r="CF544" s="140"/>
      <c r="CG544" s="140"/>
      <c r="CH544" s="141"/>
      <c r="CI544" s="137"/>
      <c r="CJ544" s="29"/>
      <c r="CK544" s="29"/>
      <c r="CL544" s="29"/>
      <c r="CM544" s="29"/>
      <c r="CN544" s="29"/>
      <c r="CO544" s="29"/>
      <c r="CP544" s="29"/>
      <c r="CQ544" s="29"/>
      <c r="CR544" s="29"/>
      <c r="CS544" s="29"/>
      <c r="CT544" s="29"/>
      <c r="CU544" s="29"/>
      <c r="CV544" s="29"/>
      <c r="CW544" s="140"/>
      <c r="CX544" s="140"/>
      <c r="CY544" s="141"/>
      <c r="CZ544" s="137"/>
      <c r="DA544" s="29"/>
      <c r="DB544" s="29"/>
      <c r="DC544" s="29"/>
      <c r="DD544" s="29"/>
      <c r="DE544" s="29"/>
      <c r="DF544" s="29"/>
      <c r="DG544" s="29"/>
      <c r="DH544" s="29"/>
      <c r="DI544" s="29"/>
      <c r="DJ544" s="29"/>
      <c r="DK544" s="29"/>
      <c r="DL544" s="29"/>
      <c r="DM544" s="29"/>
      <c r="DN544" s="140"/>
      <c r="DO544" s="140"/>
      <c r="DP544" s="141"/>
      <c r="DQ544" s="137"/>
      <c r="DR544" s="29"/>
      <c r="DS544" s="29"/>
      <c r="DT544" s="29"/>
      <c r="DU544" s="29"/>
      <c r="DV544" s="29"/>
      <c r="DW544" s="29"/>
      <c r="DX544" s="29"/>
      <c r="DY544" s="29"/>
      <c r="DZ544" s="29"/>
      <c r="EA544" s="29"/>
      <c r="EB544" s="29"/>
      <c r="EC544" s="29"/>
      <c r="ED544" s="29"/>
      <c r="EE544" s="140"/>
      <c r="EF544" s="140"/>
      <c r="EG544" s="141"/>
      <c r="EH544" s="137"/>
      <c r="EI544" s="29"/>
      <c r="EJ544" s="29"/>
      <c r="EK544" s="29"/>
      <c r="EL544" s="29"/>
      <c r="EM544" s="29"/>
      <c r="EN544" s="29"/>
      <c r="EO544" s="29"/>
      <c r="EP544" s="29"/>
      <c r="EQ544" s="29"/>
      <c r="ER544" s="29"/>
      <c r="ES544" s="29"/>
      <c r="ET544" s="29"/>
      <c r="EU544" s="29"/>
      <c r="EV544" s="140"/>
      <c r="EW544" s="140"/>
      <c r="EX544" s="144"/>
      <c r="EY544" s="137"/>
      <c r="EZ544" s="29"/>
      <c r="FA544" s="29"/>
      <c r="FB544" s="29"/>
      <c r="FC544" s="29"/>
      <c r="FD544" s="29"/>
      <c r="FE544" s="29"/>
      <c r="FF544" s="29"/>
      <c r="FG544" s="29"/>
      <c r="FH544" s="29"/>
      <c r="FI544" s="29"/>
      <c r="FJ544" s="29"/>
      <c r="FK544" s="29"/>
      <c r="FL544" s="29"/>
      <c r="FM544" s="140"/>
      <c r="FN544" s="140"/>
      <c r="FO544" s="141"/>
    </row>
    <row r="545" spans="1:171" x14ac:dyDescent="0.3">
      <c r="A545" s="137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140"/>
      <c r="P545" s="140"/>
      <c r="Q545" s="140"/>
      <c r="R545" s="141"/>
      <c r="S545" s="137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  <c r="AF545" s="29"/>
      <c r="AG545" s="140"/>
      <c r="AH545" s="140"/>
      <c r="AI545" s="141"/>
      <c r="AJ545" s="137"/>
      <c r="AK545" s="29"/>
      <c r="AL545" s="29"/>
      <c r="AM545" s="29"/>
      <c r="AN545" s="29"/>
      <c r="AO545" s="29"/>
      <c r="AP545" s="29"/>
      <c r="AQ545" s="29"/>
      <c r="AR545" s="29"/>
      <c r="AS545" s="29"/>
      <c r="AT545" s="29"/>
      <c r="AU545" s="29"/>
      <c r="AV545" s="29"/>
      <c r="AW545" s="29"/>
      <c r="AX545" s="140"/>
      <c r="AY545" s="140"/>
      <c r="AZ545" s="141"/>
      <c r="BA545" s="137"/>
      <c r="BB545" s="29"/>
      <c r="BC545" s="29"/>
      <c r="BD545" s="29"/>
      <c r="BE545" s="29"/>
      <c r="BF545" s="29"/>
      <c r="BG545" s="29"/>
      <c r="BH545" s="29"/>
      <c r="BI545" s="29"/>
      <c r="BJ545" s="29"/>
      <c r="BK545" s="29"/>
      <c r="BL545" s="29"/>
      <c r="BM545" s="29"/>
      <c r="BN545" s="29"/>
      <c r="BO545" s="140"/>
      <c r="BP545" s="140"/>
      <c r="BQ545" s="141"/>
      <c r="BR545" s="137"/>
      <c r="BS545" s="29"/>
      <c r="BT545" s="29"/>
      <c r="BU545" s="29"/>
      <c r="BV545" s="29"/>
      <c r="BW545" s="29"/>
      <c r="BX545" s="29"/>
      <c r="BY545" s="29"/>
      <c r="BZ545" s="29"/>
      <c r="CA545" s="29"/>
      <c r="CB545" s="29"/>
      <c r="CC545" s="29"/>
      <c r="CD545" s="29"/>
      <c r="CE545" s="29"/>
      <c r="CF545" s="140"/>
      <c r="CG545" s="140"/>
      <c r="CH545" s="141"/>
      <c r="CI545" s="137"/>
      <c r="CJ545" s="29"/>
      <c r="CK545" s="29"/>
      <c r="CL545" s="29"/>
      <c r="CM545" s="29"/>
      <c r="CN545" s="29"/>
      <c r="CO545" s="29"/>
      <c r="CP545" s="29"/>
      <c r="CQ545" s="29"/>
      <c r="CR545" s="29"/>
      <c r="CS545" s="29"/>
      <c r="CT545" s="29"/>
      <c r="CU545" s="29"/>
      <c r="CV545" s="29"/>
      <c r="CW545" s="140"/>
      <c r="CX545" s="140"/>
      <c r="CY545" s="141"/>
      <c r="CZ545" s="137"/>
      <c r="DA545" s="29"/>
      <c r="DB545" s="29"/>
      <c r="DC545" s="29"/>
      <c r="DD545" s="29"/>
      <c r="DE545" s="29"/>
      <c r="DF545" s="29"/>
      <c r="DG545" s="29"/>
      <c r="DH545" s="29"/>
      <c r="DI545" s="29"/>
      <c r="DJ545" s="29"/>
      <c r="DK545" s="29"/>
      <c r="DL545" s="29"/>
      <c r="DM545" s="29"/>
      <c r="DN545" s="140"/>
      <c r="DO545" s="140"/>
      <c r="DP545" s="141"/>
      <c r="DQ545" s="137"/>
      <c r="DR545" s="29"/>
      <c r="DS545" s="29"/>
      <c r="DT545" s="29"/>
      <c r="DU545" s="29"/>
      <c r="DV545" s="29"/>
      <c r="DW545" s="29"/>
      <c r="DX545" s="29"/>
      <c r="DY545" s="29"/>
      <c r="DZ545" s="29"/>
      <c r="EA545" s="29"/>
      <c r="EB545" s="29"/>
      <c r="EC545" s="29"/>
      <c r="ED545" s="29"/>
      <c r="EE545" s="140"/>
      <c r="EF545" s="140"/>
      <c r="EG545" s="141"/>
      <c r="EH545" s="137"/>
      <c r="EI545" s="29"/>
      <c r="EJ545" s="29"/>
      <c r="EK545" s="29"/>
      <c r="EL545" s="29"/>
      <c r="EM545" s="29"/>
      <c r="EN545" s="29"/>
      <c r="EO545" s="29"/>
      <c r="EP545" s="29"/>
      <c r="EQ545" s="29"/>
      <c r="ER545" s="29"/>
      <c r="ES545" s="29"/>
      <c r="ET545" s="29"/>
      <c r="EU545" s="29"/>
      <c r="EV545" s="140"/>
      <c r="EW545" s="140"/>
      <c r="EX545" s="144"/>
      <c r="EY545" s="137"/>
      <c r="EZ545" s="29"/>
      <c r="FA545" s="29"/>
      <c r="FB545" s="29"/>
      <c r="FC545" s="29"/>
      <c r="FD545" s="29"/>
      <c r="FE545" s="29"/>
      <c r="FF545" s="29"/>
      <c r="FG545" s="29"/>
      <c r="FH545" s="29"/>
      <c r="FI545" s="29"/>
      <c r="FJ545" s="29"/>
      <c r="FK545" s="29"/>
      <c r="FL545" s="29"/>
      <c r="FM545" s="140"/>
      <c r="FN545" s="140"/>
      <c r="FO545" s="141"/>
    </row>
    <row r="546" spans="1:171" x14ac:dyDescent="0.3">
      <c r="A546" s="137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140"/>
      <c r="P546" s="140"/>
      <c r="Q546" s="140"/>
      <c r="R546" s="141"/>
      <c r="S546" s="137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  <c r="AF546" s="29"/>
      <c r="AG546" s="140"/>
      <c r="AH546" s="140"/>
      <c r="AI546" s="141"/>
      <c r="AJ546" s="137"/>
      <c r="AK546" s="29"/>
      <c r="AL546" s="29"/>
      <c r="AM546" s="29"/>
      <c r="AN546" s="29"/>
      <c r="AO546" s="29"/>
      <c r="AP546" s="29"/>
      <c r="AQ546" s="29"/>
      <c r="AR546" s="29"/>
      <c r="AS546" s="29"/>
      <c r="AT546" s="29"/>
      <c r="AU546" s="29"/>
      <c r="AV546" s="29"/>
      <c r="AW546" s="29"/>
      <c r="AX546" s="140"/>
      <c r="AY546" s="140"/>
      <c r="AZ546" s="141"/>
      <c r="BA546" s="137"/>
      <c r="BB546" s="29"/>
      <c r="BC546" s="29"/>
      <c r="BD546" s="29"/>
      <c r="BE546" s="29"/>
      <c r="BF546" s="29"/>
      <c r="BG546" s="29"/>
      <c r="BH546" s="29"/>
      <c r="BI546" s="29"/>
      <c r="BJ546" s="29"/>
      <c r="BK546" s="29"/>
      <c r="BL546" s="29"/>
      <c r="BM546" s="29"/>
      <c r="BN546" s="29"/>
      <c r="BO546" s="140"/>
      <c r="BP546" s="140"/>
      <c r="BQ546" s="141"/>
      <c r="BR546" s="137"/>
      <c r="BS546" s="29"/>
      <c r="BT546" s="29"/>
      <c r="BU546" s="29"/>
      <c r="BV546" s="29"/>
      <c r="BW546" s="29"/>
      <c r="BX546" s="29"/>
      <c r="BY546" s="29"/>
      <c r="BZ546" s="29"/>
      <c r="CA546" s="29"/>
      <c r="CB546" s="29"/>
      <c r="CC546" s="29"/>
      <c r="CD546" s="29"/>
      <c r="CE546" s="29"/>
      <c r="CF546" s="140"/>
      <c r="CG546" s="140"/>
      <c r="CH546" s="141"/>
      <c r="CI546" s="137"/>
      <c r="CJ546" s="29"/>
      <c r="CK546" s="29"/>
      <c r="CL546" s="29"/>
      <c r="CM546" s="29"/>
      <c r="CN546" s="29"/>
      <c r="CO546" s="29"/>
      <c r="CP546" s="29"/>
      <c r="CQ546" s="29"/>
      <c r="CR546" s="29"/>
      <c r="CS546" s="29"/>
      <c r="CT546" s="29"/>
      <c r="CU546" s="29"/>
      <c r="CV546" s="29"/>
      <c r="CW546" s="140"/>
      <c r="CX546" s="140"/>
      <c r="CY546" s="141"/>
      <c r="CZ546" s="137"/>
      <c r="DA546" s="29"/>
      <c r="DB546" s="29"/>
      <c r="DC546" s="29"/>
      <c r="DD546" s="29"/>
      <c r="DE546" s="29"/>
      <c r="DF546" s="29"/>
      <c r="DG546" s="29"/>
      <c r="DH546" s="29"/>
      <c r="DI546" s="29"/>
      <c r="DJ546" s="29"/>
      <c r="DK546" s="29"/>
      <c r="DL546" s="29"/>
      <c r="DM546" s="29"/>
      <c r="DN546" s="140"/>
      <c r="DO546" s="140"/>
      <c r="DP546" s="141"/>
      <c r="DQ546" s="137"/>
      <c r="DR546" s="29"/>
      <c r="DS546" s="29"/>
      <c r="DT546" s="29"/>
      <c r="DU546" s="29"/>
      <c r="DV546" s="29"/>
      <c r="DW546" s="29"/>
      <c r="DX546" s="29"/>
      <c r="DY546" s="29"/>
      <c r="DZ546" s="29"/>
      <c r="EA546" s="29"/>
      <c r="EB546" s="29"/>
      <c r="EC546" s="29"/>
      <c r="ED546" s="29"/>
      <c r="EE546" s="140"/>
      <c r="EF546" s="140"/>
      <c r="EG546" s="141"/>
      <c r="EH546" s="137"/>
      <c r="EI546" s="29"/>
      <c r="EJ546" s="29"/>
      <c r="EK546" s="29"/>
      <c r="EL546" s="29"/>
      <c r="EM546" s="29"/>
      <c r="EN546" s="29"/>
      <c r="EO546" s="29"/>
      <c r="EP546" s="29"/>
      <c r="EQ546" s="29"/>
      <c r="ER546" s="29"/>
      <c r="ES546" s="29"/>
      <c r="ET546" s="29"/>
      <c r="EU546" s="29"/>
      <c r="EV546" s="140"/>
      <c r="EW546" s="140"/>
      <c r="EX546" s="144"/>
      <c r="EY546" s="137"/>
      <c r="EZ546" s="29"/>
      <c r="FA546" s="29"/>
      <c r="FB546" s="29"/>
      <c r="FC546" s="29"/>
      <c r="FD546" s="29"/>
      <c r="FE546" s="29"/>
      <c r="FF546" s="29"/>
      <c r="FG546" s="29"/>
      <c r="FH546" s="29"/>
      <c r="FI546" s="29"/>
      <c r="FJ546" s="29"/>
      <c r="FK546" s="29"/>
      <c r="FL546" s="29"/>
      <c r="FM546" s="140"/>
      <c r="FN546" s="140"/>
      <c r="FO546" s="141"/>
    </row>
    <row r="547" spans="1:171" x14ac:dyDescent="0.3">
      <c r="A547" s="137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140"/>
      <c r="P547" s="140"/>
      <c r="Q547" s="140"/>
      <c r="R547" s="141"/>
      <c r="S547" s="137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140"/>
      <c r="AH547" s="140"/>
      <c r="AI547" s="141"/>
      <c r="AJ547" s="137"/>
      <c r="AK547" s="29"/>
      <c r="AL547" s="29"/>
      <c r="AM547" s="29"/>
      <c r="AN547" s="29"/>
      <c r="AO547" s="29"/>
      <c r="AP547" s="29"/>
      <c r="AQ547" s="29"/>
      <c r="AR547" s="29"/>
      <c r="AS547" s="29"/>
      <c r="AT547" s="29"/>
      <c r="AU547" s="29"/>
      <c r="AV547" s="29"/>
      <c r="AW547" s="29"/>
      <c r="AX547" s="140"/>
      <c r="AY547" s="140"/>
      <c r="AZ547" s="141"/>
      <c r="BA547" s="137"/>
      <c r="BB547" s="29"/>
      <c r="BC547" s="29"/>
      <c r="BD547" s="29"/>
      <c r="BE547" s="29"/>
      <c r="BF547" s="29"/>
      <c r="BG547" s="29"/>
      <c r="BH547" s="29"/>
      <c r="BI547" s="29"/>
      <c r="BJ547" s="29"/>
      <c r="BK547" s="29"/>
      <c r="BL547" s="29"/>
      <c r="BM547" s="29"/>
      <c r="BN547" s="29"/>
      <c r="BO547" s="140"/>
      <c r="BP547" s="140"/>
      <c r="BQ547" s="141"/>
      <c r="BR547" s="137"/>
      <c r="BS547" s="29"/>
      <c r="BT547" s="29"/>
      <c r="BU547" s="29"/>
      <c r="BV547" s="29"/>
      <c r="BW547" s="29"/>
      <c r="BX547" s="29"/>
      <c r="BY547" s="29"/>
      <c r="BZ547" s="29"/>
      <c r="CA547" s="29"/>
      <c r="CB547" s="29"/>
      <c r="CC547" s="29"/>
      <c r="CD547" s="29"/>
      <c r="CE547" s="29"/>
      <c r="CF547" s="140"/>
      <c r="CG547" s="140"/>
      <c r="CH547" s="141"/>
      <c r="CI547" s="137"/>
      <c r="CJ547" s="29"/>
      <c r="CK547" s="29"/>
      <c r="CL547" s="29"/>
      <c r="CM547" s="29"/>
      <c r="CN547" s="29"/>
      <c r="CO547" s="29"/>
      <c r="CP547" s="29"/>
      <c r="CQ547" s="29"/>
      <c r="CR547" s="29"/>
      <c r="CS547" s="29"/>
      <c r="CT547" s="29"/>
      <c r="CU547" s="29"/>
      <c r="CV547" s="29"/>
      <c r="CW547" s="140"/>
      <c r="CX547" s="140"/>
      <c r="CY547" s="141"/>
      <c r="CZ547" s="137"/>
      <c r="DA547" s="29"/>
      <c r="DB547" s="29"/>
      <c r="DC547" s="29"/>
      <c r="DD547" s="29"/>
      <c r="DE547" s="29"/>
      <c r="DF547" s="29"/>
      <c r="DG547" s="29"/>
      <c r="DH547" s="29"/>
      <c r="DI547" s="29"/>
      <c r="DJ547" s="29"/>
      <c r="DK547" s="29"/>
      <c r="DL547" s="29"/>
      <c r="DM547" s="29"/>
      <c r="DN547" s="140"/>
      <c r="DO547" s="140"/>
      <c r="DP547" s="141"/>
      <c r="DQ547" s="137"/>
      <c r="DR547" s="29"/>
      <c r="DS547" s="29"/>
      <c r="DT547" s="29"/>
      <c r="DU547" s="29"/>
      <c r="DV547" s="29"/>
      <c r="DW547" s="29"/>
      <c r="DX547" s="29"/>
      <c r="DY547" s="29"/>
      <c r="DZ547" s="29"/>
      <c r="EA547" s="29"/>
      <c r="EB547" s="29"/>
      <c r="EC547" s="29"/>
      <c r="ED547" s="29"/>
      <c r="EE547" s="140"/>
      <c r="EF547" s="140"/>
      <c r="EG547" s="141"/>
      <c r="EH547" s="137"/>
      <c r="EI547" s="29"/>
      <c r="EJ547" s="29"/>
      <c r="EK547" s="29"/>
      <c r="EL547" s="29"/>
      <c r="EM547" s="29"/>
      <c r="EN547" s="29"/>
      <c r="EO547" s="29"/>
      <c r="EP547" s="29"/>
      <c r="EQ547" s="29"/>
      <c r="ER547" s="29"/>
      <c r="ES547" s="29"/>
      <c r="ET547" s="29"/>
      <c r="EU547" s="29"/>
      <c r="EV547" s="140"/>
      <c r="EW547" s="140"/>
      <c r="EX547" s="144"/>
      <c r="EY547" s="137"/>
      <c r="EZ547" s="29"/>
      <c r="FA547" s="29"/>
      <c r="FB547" s="29"/>
      <c r="FC547" s="29"/>
      <c r="FD547" s="29"/>
      <c r="FE547" s="29"/>
      <c r="FF547" s="29"/>
      <c r="FG547" s="29"/>
      <c r="FH547" s="29"/>
      <c r="FI547" s="29"/>
      <c r="FJ547" s="29"/>
      <c r="FK547" s="29"/>
      <c r="FL547" s="29"/>
      <c r="FM547" s="140"/>
      <c r="FN547" s="140"/>
      <c r="FO547" s="141"/>
    </row>
    <row r="548" spans="1:171" x14ac:dyDescent="0.3">
      <c r="A548" s="137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140"/>
      <c r="P548" s="140"/>
      <c r="Q548" s="140"/>
      <c r="R548" s="141"/>
      <c r="S548" s="137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  <c r="AF548" s="29"/>
      <c r="AG548" s="140"/>
      <c r="AH548" s="140"/>
      <c r="AI548" s="141"/>
      <c r="AJ548" s="137"/>
      <c r="AK548" s="29"/>
      <c r="AL548" s="29"/>
      <c r="AM548" s="29"/>
      <c r="AN548" s="29"/>
      <c r="AO548" s="29"/>
      <c r="AP548" s="29"/>
      <c r="AQ548" s="29"/>
      <c r="AR548" s="29"/>
      <c r="AS548" s="29"/>
      <c r="AT548" s="29"/>
      <c r="AU548" s="29"/>
      <c r="AV548" s="29"/>
      <c r="AW548" s="29"/>
      <c r="AX548" s="140"/>
      <c r="AY548" s="140"/>
      <c r="AZ548" s="141"/>
      <c r="BA548" s="137"/>
      <c r="BB548" s="29"/>
      <c r="BC548" s="29"/>
      <c r="BD548" s="29"/>
      <c r="BE548" s="29"/>
      <c r="BF548" s="29"/>
      <c r="BG548" s="29"/>
      <c r="BH548" s="29"/>
      <c r="BI548" s="29"/>
      <c r="BJ548" s="29"/>
      <c r="BK548" s="29"/>
      <c r="BL548" s="29"/>
      <c r="BM548" s="29"/>
      <c r="BN548" s="29"/>
      <c r="BO548" s="140"/>
      <c r="BP548" s="140"/>
      <c r="BQ548" s="141"/>
      <c r="BR548" s="137"/>
      <c r="BS548" s="29"/>
      <c r="BT548" s="29"/>
      <c r="BU548" s="29"/>
      <c r="BV548" s="29"/>
      <c r="BW548" s="29"/>
      <c r="BX548" s="29"/>
      <c r="BY548" s="29"/>
      <c r="BZ548" s="29"/>
      <c r="CA548" s="29"/>
      <c r="CB548" s="29"/>
      <c r="CC548" s="29"/>
      <c r="CD548" s="29"/>
      <c r="CE548" s="29"/>
      <c r="CF548" s="140"/>
      <c r="CG548" s="140"/>
      <c r="CH548" s="141"/>
      <c r="CI548" s="137"/>
      <c r="CJ548" s="29"/>
      <c r="CK548" s="29"/>
      <c r="CL548" s="29"/>
      <c r="CM548" s="29"/>
      <c r="CN548" s="29"/>
      <c r="CO548" s="29"/>
      <c r="CP548" s="29"/>
      <c r="CQ548" s="29"/>
      <c r="CR548" s="29"/>
      <c r="CS548" s="29"/>
      <c r="CT548" s="29"/>
      <c r="CU548" s="29"/>
      <c r="CV548" s="29"/>
      <c r="CW548" s="140"/>
      <c r="CX548" s="140"/>
      <c r="CY548" s="141"/>
      <c r="CZ548" s="137"/>
      <c r="DA548" s="29"/>
      <c r="DB548" s="29"/>
      <c r="DC548" s="29"/>
      <c r="DD548" s="29"/>
      <c r="DE548" s="29"/>
      <c r="DF548" s="29"/>
      <c r="DG548" s="29"/>
      <c r="DH548" s="29"/>
      <c r="DI548" s="29"/>
      <c r="DJ548" s="29"/>
      <c r="DK548" s="29"/>
      <c r="DL548" s="29"/>
      <c r="DM548" s="29"/>
      <c r="DN548" s="140"/>
      <c r="DO548" s="140"/>
      <c r="DP548" s="141"/>
      <c r="DQ548" s="137"/>
      <c r="DR548" s="29"/>
      <c r="DS548" s="29"/>
      <c r="DT548" s="29"/>
      <c r="DU548" s="29"/>
      <c r="DV548" s="29"/>
      <c r="DW548" s="29"/>
      <c r="DX548" s="29"/>
      <c r="DY548" s="29"/>
      <c r="DZ548" s="29"/>
      <c r="EA548" s="29"/>
      <c r="EB548" s="29"/>
      <c r="EC548" s="29"/>
      <c r="ED548" s="29"/>
      <c r="EE548" s="140"/>
      <c r="EF548" s="140"/>
      <c r="EG548" s="141"/>
      <c r="EH548" s="137"/>
      <c r="EI548" s="29"/>
      <c r="EJ548" s="29"/>
      <c r="EK548" s="29"/>
      <c r="EL548" s="29"/>
      <c r="EM548" s="29"/>
      <c r="EN548" s="29"/>
      <c r="EO548" s="29"/>
      <c r="EP548" s="29"/>
      <c r="EQ548" s="29"/>
      <c r="ER548" s="29"/>
      <c r="ES548" s="29"/>
      <c r="ET548" s="29"/>
      <c r="EU548" s="29"/>
      <c r="EV548" s="140"/>
      <c r="EW548" s="140"/>
      <c r="EX548" s="144"/>
      <c r="EY548" s="137"/>
      <c r="EZ548" s="29"/>
      <c r="FA548" s="29"/>
      <c r="FB548" s="29"/>
      <c r="FC548" s="29"/>
      <c r="FD548" s="29"/>
      <c r="FE548" s="29"/>
      <c r="FF548" s="29"/>
      <c r="FG548" s="29"/>
      <c r="FH548" s="29"/>
      <c r="FI548" s="29"/>
      <c r="FJ548" s="29"/>
      <c r="FK548" s="29"/>
      <c r="FL548" s="29"/>
      <c r="FM548" s="140"/>
      <c r="FN548" s="140"/>
      <c r="FO548" s="141"/>
    </row>
    <row r="549" spans="1:171" x14ac:dyDescent="0.3">
      <c r="A549" s="137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140"/>
      <c r="P549" s="140"/>
      <c r="Q549" s="140"/>
      <c r="R549" s="141"/>
      <c r="S549" s="137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140"/>
      <c r="AH549" s="140"/>
      <c r="AI549" s="141"/>
      <c r="AJ549" s="137"/>
      <c r="AK549" s="29"/>
      <c r="AL549" s="29"/>
      <c r="AM549" s="29"/>
      <c r="AN549" s="29"/>
      <c r="AO549" s="29"/>
      <c r="AP549" s="29"/>
      <c r="AQ549" s="29"/>
      <c r="AR549" s="29"/>
      <c r="AS549" s="29"/>
      <c r="AT549" s="29"/>
      <c r="AU549" s="29"/>
      <c r="AV549" s="29"/>
      <c r="AW549" s="29"/>
      <c r="AX549" s="140"/>
      <c r="AY549" s="140"/>
      <c r="AZ549" s="141"/>
      <c r="BA549" s="137"/>
      <c r="BB549" s="29"/>
      <c r="BC549" s="29"/>
      <c r="BD549" s="29"/>
      <c r="BE549" s="29"/>
      <c r="BF549" s="29"/>
      <c r="BG549" s="29"/>
      <c r="BH549" s="29"/>
      <c r="BI549" s="29"/>
      <c r="BJ549" s="29"/>
      <c r="BK549" s="29"/>
      <c r="BL549" s="29"/>
      <c r="BM549" s="29"/>
      <c r="BN549" s="29"/>
      <c r="BO549" s="140"/>
      <c r="BP549" s="140"/>
      <c r="BQ549" s="141"/>
      <c r="BR549" s="137"/>
      <c r="BS549" s="29"/>
      <c r="BT549" s="29"/>
      <c r="BU549" s="29"/>
      <c r="BV549" s="29"/>
      <c r="BW549" s="29"/>
      <c r="BX549" s="29"/>
      <c r="BY549" s="29"/>
      <c r="BZ549" s="29"/>
      <c r="CA549" s="29"/>
      <c r="CB549" s="29"/>
      <c r="CC549" s="29"/>
      <c r="CD549" s="29"/>
      <c r="CE549" s="29"/>
      <c r="CF549" s="140"/>
      <c r="CG549" s="140"/>
      <c r="CH549" s="141"/>
      <c r="CI549" s="137"/>
      <c r="CJ549" s="29"/>
      <c r="CK549" s="29"/>
      <c r="CL549" s="29"/>
      <c r="CM549" s="29"/>
      <c r="CN549" s="29"/>
      <c r="CO549" s="29"/>
      <c r="CP549" s="29"/>
      <c r="CQ549" s="29"/>
      <c r="CR549" s="29"/>
      <c r="CS549" s="29"/>
      <c r="CT549" s="29"/>
      <c r="CU549" s="29"/>
      <c r="CV549" s="29"/>
      <c r="CW549" s="140"/>
      <c r="CX549" s="140"/>
      <c r="CY549" s="141"/>
      <c r="CZ549" s="137"/>
      <c r="DA549" s="29"/>
      <c r="DB549" s="29"/>
      <c r="DC549" s="29"/>
      <c r="DD549" s="29"/>
      <c r="DE549" s="29"/>
      <c r="DF549" s="29"/>
      <c r="DG549" s="29"/>
      <c r="DH549" s="29"/>
      <c r="DI549" s="29"/>
      <c r="DJ549" s="29"/>
      <c r="DK549" s="29"/>
      <c r="DL549" s="29"/>
      <c r="DM549" s="29"/>
      <c r="DN549" s="140"/>
      <c r="DO549" s="140"/>
      <c r="DP549" s="141"/>
      <c r="DQ549" s="137"/>
      <c r="DR549" s="29"/>
      <c r="DS549" s="29"/>
      <c r="DT549" s="29"/>
      <c r="DU549" s="29"/>
      <c r="DV549" s="29"/>
      <c r="DW549" s="29"/>
      <c r="DX549" s="29"/>
      <c r="DY549" s="29"/>
      <c r="DZ549" s="29"/>
      <c r="EA549" s="29"/>
      <c r="EB549" s="29"/>
      <c r="EC549" s="29"/>
      <c r="ED549" s="29"/>
      <c r="EE549" s="140"/>
      <c r="EF549" s="140"/>
      <c r="EG549" s="141"/>
      <c r="EH549" s="137"/>
      <c r="EI549" s="29"/>
      <c r="EJ549" s="29"/>
      <c r="EK549" s="29"/>
      <c r="EL549" s="29"/>
      <c r="EM549" s="29"/>
      <c r="EN549" s="29"/>
      <c r="EO549" s="29"/>
      <c r="EP549" s="29"/>
      <c r="EQ549" s="29"/>
      <c r="ER549" s="29"/>
      <c r="ES549" s="29"/>
      <c r="ET549" s="29"/>
      <c r="EU549" s="29"/>
      <c r="EV549" s="140"/>
      <c r="EW549" s="140"/>
      <c r="EX549" s="144"/>
      <c r="EY549" s="137"/>
      <c r="EZ549" s="29"/>
      <c r="FA549" s="29"/>
      <c r="FB549" s="29"/>
      <c r="FC549" s="29"/>
      <c r="FD549" s="29"/>
      <c r="FE549" s="29"/>
      <c r="FF549" s="29"/>
      <c r="FG549" s="29"/>
      <c r="FH549" s="29"/>
      <c r="FI549" s="29"/>
      <c r="FJ549" s="29"/>
      <c r="FK549" s="29"/>
      <c r="FL549" s="29"/>
      <c r="FM549" s="140"/>
      <c r="FN549" s="140"/>
      <c r="FO549" s="141"/>
    </row>
    <row r="550" spans="1:171" x14ac:dyDescent="0.3">
      <c r="A550" s="137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140"/>
      <c r="P550" s="140"/>
      <c r="Q550" s="140"/>
      <c r="R550" s="141"/>
      <c r="S550" s="137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140"/>
      <c r="AH550" s="140"/>
      <c r="AI550" s="141"/>
      <c r="AJ550" s="137"/>
      <c r="AK550" s="29"/>
      <c r="AL550" s="29"/>
      <c r="AM550" s="29"/>
      <c r="AN550" s="29"/>
      <c r="AO550" s="29"/>
      <c r="AP550" s="29"/>
      <c r="AQ550" s="29"/>
      <c r="AR550" s="29"/>
      <c r="AS550" s="29"/>
      <c r="AT550" s="29"/>
      <c r="AU550" s="29"/>
      <c r="AV550" s="29"/>
      <c r="AW550" s="29"/>
      <c r="AX550" s="140"/>
      <c r="AY550" s="140"/>
      <c r="AZ550" s="141"/>
      <c r="BA550" s="137"/>
      <c r="BB550" s="29"/>
      <c r="BC550" s="29"/>
      <c r="BD550" s="29"/>
      <c r="BE550" s="29"/>
      <c r="BF550" s="29"/>
      <c r="BG550" s="29"/>
      <c r="BH550" s="29"/>
      <c r="BI550" s="29"/>
      <c r="BJ550" s="29"/>
      <c r="BK550" s="29"/>
      <c r="BL550" s="29"/>
      <c r="BM550" s="29"/>
      <c r="BN550" s="29"/>
      <c r="BO550" s="140"/>
      <c r="BP550" s="140"/>
      <c r="BQ550" s="141"/>
      <c r="BR550" s="137"/>
      <c r="BS550" s="29"/>
      <c r="BT550" s="29"/>
      <c r="BU550" s="29"/>
      <c r="BV550" s="29"/>
      <c r="BW550" s="29"/>
      <c r="BX550" s="29"/>
      <c r="BY550" s="29"/>
      <c r="BZ550" s="29"/>
      <c r="CA550" s="29"/>
      <c r="CB550" s="29"/>
      <c r="CC550" s="29"/>
      <c r="CD550" s="29"/>
      <c r="CE550" s="29"/>
      <c r="CF550" s="140"/>
      <c r="CG550" s="140"/>
      <c r="CH550" s="141"/>
      <c r="CI550" s="137"/>
      <c r="CJ550" s="29"/>
      <c r="CK550" s="29"/>
      <c r="CL550" s="29"/>
      <c r="CM550" s="29"/>
      <c r="CN550" s="29"/>
      <c r="CO550" s="29"/>
      <c r="CP550" s="29"/>
      <c r="CQ550" s="29"/>
      <c r="CR550" s="29"/>
      <c r="CS550" s="29"/>
      <c r="CT550" s="29"/>
      <c r="CU550" s="29"/>
      <c r="CV550" s="29"/>
      <c r="CW550" s="140"/>
      <c r="CX550" s="140"/>
      <c r="CY550" s="141"/>
      <c r="CZ550" s="137"/>
      <c r="DA550" s="29"/>
      <c r="DB550" s="29"/>
      <c r="DC550" s="29"/>
      <c r="DD550" s="29"/>
      <c r="DE550" s="29"/>
      <c r="DF550" s="29"/>
      <c r="DG550" s="29"/>
      <c r="DH550" s="29"/>
      <c r="DI550" s="29"/>
      <c r="DJ550" s="29"/>
      <c r="DK550" s="29"/>
      <c r="DL550" s="29"/>
      <c r="DM550" s="29"/>
      <c r="DN550" s="140"/>
      <c r="DO550" s="140"/>
      <c r="DP550" s="141"/>
      <c r="DQ550" s="137"/>
      <c r="DR550" s="29"/>
      <c r="DS550" s="29"/>
      <c r="DT550" s="29"/>
      <c r="DU550" s="29"/>
      <c r="DV550" s="29"/>
      <c r="DW550" s="29"/>
      <c r="DX550" s="29"/>
      <c r="DY550" s="29"/>
      <c r="DZ550" s="29"/>
      <c r="EA550" s="29"/>
      <c r="EB550" s="29"/>
      <c r="EC550" s="29"/>
      <c r="ED550" s="29"/>
      <c r="EE550" s="140"/>
      <c r="EF550" s="140"/>
      <c r="EG550" s="141"/>
      <c r="EH550" s="137"/>
      <c r="EI550" s="29"/>
      <c r="EJ550" s="29"/>
      <c r="EK550" s="29"/>
      <c r="EL550" s="29"/>
      <c r="EM550" s="29"/>
      <c r="EN550" s="29"/>
      <c r="EO550" s="29"/>
      <c r="EP550" s="29"/>
      <c r="EQ550" s="29"/>
      <c r="ER550" s="29"/>
      <c r="ES550" s="29"/>
      <c r="ET550" s="29"/>
      <c r="EU550" s="29"/>
      <c r="EV550" s="140"/>
      <c r="EW550" s="140"/>
      <c r="EX550" s="144"/>
      <c r="EY550" s="137"/>
      <c r="EZ550" s="29"/>
      <c r="FA550" s="29"/>
      <c r="FB550" s="29"/>
      <c r="FC550" s="29"/>
      <c r="FD550" s="29"/>
      <c r="FE550" s="29"/>
      <c r="FF550" s="29"/>
      <c r="FG550" s="29"/>
      <c r="FH550" s="29"/>
      <c r="FI550" s="29"/>
      <c r="FJ550" s="29"/>
      <c r="FK550" s="29"/>
      <c r="FL550" s="29"/>
      <c r="FM550" s="140"/>
      <c r="FN550" s="140"/>
      <c r="FO550" s="141"/>
    </row>
    <row r="551" spans="1:171" x14ac:dyDescent="0.3">
      <c r="A551" s="137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140"/>
      <c r="P551" s="140"/>
      <c r="Q551" s="140"/>
      <c r="R551" s="141"/>
      <c r="S551" s="137"/>
      <c r="T551" s="29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  <c r="AF551" s="29"/>
      <c r="AG551" s="140"/>
      <c r="AH551" s="140"/>
      <c r="AI551" s="141"/>
      <c r="AJ551" s="137"/>
      <c r="AK551" s="29"/>
      <c r="AL551" s="29"/>
      <c r="AM551" s="29"/>
      <c r="AN551" s="29"/>
      <c r="AO551" s="29"/>
      <c r="AP551" s="29"/>
      <c r="AQ551" s="29"/>
      <c r="AR551" s="29"/>
      <c r="AS551" s="29"/>
      <c r="AT551" s="29"/>
      <c r="AU551" s="29"/>
      <c r="AV551" s="29"/>
      <c r="AW551" s="29"/>
      <c r="AX551" s="140"/>
      <c r="AY551" s="140"/>
      <c r="AZ551" s="141"/>
      <c r="BA551" s="137"/>
      <c r="BB551" s="29"/>
      <c r="BC551" s="29"/>
      <c r="BD551" s="29"/>
      <c r="BE551" s="29"/>
      <c r="BF551" s="29"/>
      <c r="BG551" s="29"/>
      <c r="BH551" s="29"/>
      <c r="BI551" s="29"/>
      <c r="BJ551" s="29"/>
      <c r="BK551" s="29"/>
      <c r="BL551" s="29"/>
      <c r="BM551" s="29"/>
      <c r="BN551" s="29"/>
      <c r="BO551" s="140"/>
      <c r="BP551" s="140"/>
      <c r="BQ551" s="141"/>
      <c r="BR551" s="137"/>
      <c r="BS551" s="29"/>
      <c r="BT551" s="29"/>
      <c r="BU551" s="29"/>
      <c r="BV551" s="29"/>
      <c r="BW551" s="29"/>
      <c r="BX551" s="29"/>
      <c r="BY551" s="29"/>
      <c r="BZ551" s="29"/>
      <c r="CA551" s="29"/>
      <c r="CB551" s="29"/>
      <c r="CC551" s="29"/>
      <c r="CD551" s="29"/>
      <c r="CE551" s="29"/>
      <c r="CF551" s="140"/>
      <c r="CG551" s="140"/>
      <c r="CH551" s="141"/>
      <c r="CI551" s="137"/>
      <c r="CJ551" s="29"/>
      <c r="CK551" s="29"/>
      <c r="CL551" s="29"/>
      <c r="CM551" s="29"/>
      <c r="CN551" s="29"/>
      <c r="CO551" s="29"/>
      <c r="CP551" s="29"/>
      <c r="CQ551" s="29"/>
      <c r="CR551" s="29"/>
      <c r="CS551" s="29"/>
      <c r="CT551" s="29"/>
      <c r="CU551" s="29"/>
      <c r="CV551" s="29"/>
      <c r="CW551" s="140"/>
      <c r="CX551" s="140"/>
      <c r="CY551" s="141"/>
      <c r="CZ551" s="137"/>
      <c r="DA551" s="29"/>
      <c r="DB551" s="29"/>
      <c r="DC551" s="29"/>
      <c r="DD551" s="29"/>
      <c r="DE551" s="29"/>
      <c r="DF551" s="29"/>
      <c r="DG551" s="29"/>
      <c r="DH551" s="29"/>
      <c r="DI551" s="29"/>
      <c r="DJ551" s="29"/>
      <c r="DK551" s="29"/>
      <c r="DL551" s="29"/>
      <c r="DM551" s="29"/>
      <c r="DN551" s="140"/>
      <c r="DO551" s="140"/>
      <c r="DP551" s="141"/>
      <c r="DQ551" s="137"/>
      <c r="DR551" s="29"/>
      <c r="DS551" s="29"/>
      <c r="DT551" s="29"/>
      <c r="DU551" s="29"/>
      <c r="DV551" s="29"/>
      <c r="DW551" s="29"/>
      <c r="DX551" s="29"/>
      <c r="DY551" s="29"/>
      <c r="DZ551" s="29"/>
      <c r="EA551" s="29"/>
      <c r="EB551" s="29"/>
      <c r="EC551" s="29"/>
      <c r="ED551" s="29"/>
      <c r="EE551" s="140"/>
      <c r="EF551" s="140"/>
      <c r="EG551" s="141"/>
      <c r="EH551" s="137"/>
      <c r="EI551" s="29"/>
      <c r="EJ551" s="29"/>
      <c r="EK551" s="29"/>
      <c r="EL551" s="29"/>
      <c r="EM551" s="29"/>
      <c r="EN551" s="29"/>
      <c r="EO551" s="29"/>
      <c r="EP551" s="29"/>
      <c r="EQ551" s="29"/>
      <c r="ER551" s="29"/>
      <c r="ES551" s="29"/>
      <c r="ET551" s="29"/>
      <c r="EU551" s="29"/>
      <c r="EV551" s="140"/>
      <c r="EW551" s="140"/>
      <c r="EX551" s="144"/>
      <c r="EY551" s="137"/>
      <c r="EZ551" s="29"/>
      <c r="FA551" s="29"/>
      <c r="FB551" s="29"/>
      <c r="FC551" s="29"/>
      <c r="FD551" s="29"/>
      <c r="FE551" s="29"/>
      <c r="FF551" s="29"/>
      <c r="FG551" s="29"/>
      <c r="FH551" s="29"/>
      <c r="FI551" s="29"/>
      <c r="FJ551" s="29"/>
      <c r="FK551" s="29"/>
      <c r="FL551" s="29"/>
      <c r="FM551" s="140"/>
      <c r="FN551" s="140"/>
      <c r="FO551" s="141"/>
    </row>
    <row r="552" spans="1:171" x14ac:dyDescent="0.3">
      <c r="A552" s="137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140"/>
      <c r="P552" s="140"/>
      <c r="Q552" s="140"/>
      <c r="R552" s="141"/>
      <c r="S552" s="137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  <c r="AE552" s="29"/>
      <c r="AF552" s="29"/>
      <c r="AG552" s="140"/>
      <c r="AH552" s="140"/>
      <c r="AI552" s="141"/>
      <c r="AJ552" s="137"/>
      <c r="AK552" s="29"/>
      <c r="AL552" s="29"/>
      <c r="AM552" s="29"/>
      <c r="AN552" s="29"/>
      <c r="AO552" s="29"/>
      <c r="AP552" s="29"/>
      <c r="AQ552" s="29"/>
      <c r="AR552" s="29"/>
      <c r="AS552" s="29"/>
      <c r="AT552" s="29"/>
      <c r="AU552" s="29"/>
      <c r="AV552" s="29"/>
      <c r="AW552" s="29"/>
      <c r="AX552" s="140"/>
      <c r="AY552" s="140"/>
      <c r="AZ552" s="141"/>
      <c r="BA552" s="137"/>
      <c r="BB552" s="29"/>
      <c r="BC552" s="29"/>
      <c r="BD552" s="29"/>
      <c r="BE552" s="29"/>
      <c r="BF552" s="29"/>
      <c r="BG552" s="29"/>
      <c r="BH552" s="29"/>
      <c r="BI552" s="29"/>
      <c r="BJ552" s="29"/>
      <c r="BK552" s="29"/>
      <c r="BL552" s="29"/>
      <c r="BM552" s="29"/>
      <c r="BN552" s="29"/>
      <c r="BO552" s="140"/>
      <c r="BP552" s="140"/>
      <c r="BQ552" s="141"/>
      <c r="BR552" s="137"/>
      <c r="BS552" s="29"/>
      <c r="BT552" s="29"/>
      <c r="BU552" s="29"/>
      <c r="BV552" s="29"/>
      <c r="BW552" s="29"/>
      <c r="BX552" s="29"/>
      <c r="BY552" s="29"/>
      <c r="BZ552" s="29"/>
      <c r="CA552" s="29"/>
      <c r="CB552" s="29"/>
      <c r="CC552" s="29"/>
      <c r="CD552" s="29"/>
      <c r="CE552" s="29"/>
      <c r="CF552" s="140"/>
      <c r="CG552" s="140"/>
      <c r="CH552" s="141"/>
      <c r="CI552" s="137"/>
      <c r="CJ552" s="29"/>
      <c r="CK552" s="29"/>
      <c r="CL552" s="29"/>
      <c r="CM552" s="29"/>
      <c r="CN552" s="29"/>
      <c r="CO552" s="29"/>
      <c r="CP552" s="29"/>
      <c r="CQ552" s="29"/>
      <c r="CR552" s="29"/>
      <c r="CS552" s="29"/>
      <c r="CT552" s="29"/>
      <c r="CU552" s="29"/>
      <c r="CV552" s="29"/>
      <c r="CW552" s="140"/>
      <c r="CX552" s="140"/>
      <c r="CY552" s="141"/>
      <c r="CZ552" s="137"/>
      <c r="DA552" s="29"/>
      <c r="DB552" s="29"/>
      <c r="DC552" s="29"/>
      <c r="DD552" s="29"/>
      <c r="DE552" s="29"/>
      <c r="DF552" s="29"/>
      <c r="DG552" s="29"/>
      <c r="DH552" s="29"/>
      <c r="DI552" s="29"/>
      <c r="DJ552" s="29"/>
      <c r="DK552" s="29"/>
      <c r="DL552" s="29"/>
      <c r="DM552" s="29"/>
      <c r="DN552" s="140"/>
      <c r="DO552" s="140"/>
      <c r="DP552" s="141"/>
      <c r="DQ552" s="137"/>
      <c r="DR552" s="29"/>
      <c r="DS552" s="29"/>
      <c r="DT552" s="29"/>
      <c r="DU552" s="29"/>
      <c r="DV552" s="29"/>
      <c r="DW552" s="29"/>
      <c r="DX552" s="29"/>
      <c r="DY552" s="29"/>
      <c r="DZ552" s="29"/>
      <c r="EA552" s="29"/>
      <c r="EB552" s="29"/>
      <c r="EC552" s="29"/>
      <c r="ED552" s="29"/>
      <c r="EE552" s="140"/>
      <c r="EF552" s="140"/>
      <c r="EG552" s="141"/>
      <c r="EH552" s="137"/>
      <c r="EI552" s="29"/>
      <c r="EJ552" s="29"/>
      <c r="EK552" s="29"/>
      <c r="EL552" s="29"/>
      <c r="EM552" s="29"/>
      <c r="EN552" s="29"/>
      <c r="EO552" s="29"/>
      <c r="EP552" s="29"/>
      <c r="EQ552" s="29"/>
      <c r="ER552" s="29"/>
      <c r="ES552" s="29"/>
      <c r="ET552" s="29"/>
      <c r="EU552" s="29"/>
      <c r="EV552" s="140"/>
      <c r="EW552" s="140"/>
      <c r="EX552" s="144"/>
      <c r="EY552" s="137"/>
      <c r="EZ552" s="29"/>
      <c r="FA552" s="29"/>
      <c r="FB552" s="29"/>
      <c r="FC552" s="29"/>
      <c r="FD552" s="29"/>
      <c r="FE552" s="29"/>
      <c r="FF552" s="29"/>
      <c r="FG552" s="29"/>
      <c r="FH552" s="29"/>
      <c r="FI552" s="29"/>
      <c r="FJ552" s="29"/>
      <c r="FK552" s="29"/>
      <c r="FL552" s="29"/>
      <c r="FM552" s="140"/>
      <c r="FN552" s="140"/>
      <c r="FO552" s="141"/>
    </row>
    <row r="553" spans="1:171" x14ac:dyDescent="0.3">
      <c r="A553" s="137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140"/>
      <c r="P553" s="140"/>
      <c r="Q553" s="140"/>
      <c r="R553" s="141"/>
      <c r="S553" s="137"/>
      <c r="T553" s="29"/>
      <c r="U553" s="29"/>
      <c r="V553" s="29"/>
      <c r="W553" s="29"/>
      <c r="X553" s="29"/>
      <c r="Y553" s="29"/>
      <c r="Z553" s="29"/>
      <c r="AA553" s="29"/>
      <c r="AB553" s="29"/>
      <c r="AC553" s="29"/>
      <c r="AD553" s="29"/>
      <c r="AE553" s="29"/>
      <c r="AF553" s="29"/>
      <c r="AG553" s="140"/>
      <c r="AH553" s="140"/>
      <c r="AI553" s="141"/>
      <c r="AJ553" s="137"/>
      <c r="AK553" s="29"/>
      <c r="AL553" s="29"/>
      <c r="AM553" s="29"/>
      <c r="AN553" s="29"/>
      <c r="AO553" s="29"/>
      <c r="AP553" s="29"/>
      <c r="AQ553" s="29"/>
      <c r="AR553" s="29"/>
      <c r="AS553" s="29"/>
      <c r="AT553" s="29"/>
      <c r="AU553" s="29"/>
      <c r="AV553" s="29"/>
      <c r="AW553" s="29"/>
      <c r="AX553" s="140"/>
      <c r="AY553" s="140"/>
      <c r="AZ553" s="141"/>
      <c r="BA553" s="137"/>
      <c r="BB553" s="29"/>
      <c r="BC553" s="29"/>
      <c r="BD553" s="29"/>
      <c r="BE553" s="29"/>
      <c r="BF553" s="29"/>
      <c r="BG553" s="29"/>
      <c r="BH553" s="29"/>
      <c r="BI553" s="29"/>
      <c r="BJ553" s="29"/>
      <c r="BK553" s="29"/>
      <c r="BL553" s="29"/>
      <c r="BM553" s="29"/>
      <c r="BN553" s="29"/>
      <c r="BO553" s="140"/>
      <c r="BP553" s="140"/>
      <c r="BQ553" s="141"/>
      <c r="BR553" s="137"/>
      <c r="BS553" s="29"/>
      <c r="BT553" s="29"/>
      <c r="BU553" s="29"/>
      <c r="BV553" s="29"/>
      <c r="BW553" s="29"/>
      <c r="BX553" s="29"/>
      <c r="BY553" s="29"/>
      <c r="BZ553" s="29"/>
      <c r="CA553" s="29"/>
      <c r="CB553" s="29"/>
      <c r="CC553" s="29"/>
      <c r="CD553" s="29"/>
      <c r="CE553" s="29"/>
      <c r="CF553" s="140"/>
      <c r="CG553" s="140"/>
      <c r="CH553" s="141"/>
      <c r="CI553" s="137"/>
      <c r="CJ553" s="29"/>
      <c r="CK553" s="29"/>
      <c r="CL553" s="29"/>
      <c r="CM553" s="29"/>
      <c r="CN553" s="29"/>
      <c r="CO553" s="29"/>
      <c r="CP553" s="29"/>
      <c r="CQ553" s="29"/>
      <c r="CR553" s="29"/>
      <c r="CS553" s="29"/>
      <c r="CT553" s="29"/>
      <c r="CU553" s="29"/>
      <c r="CV553" s="29"/>
      <c r="CW553" s="140"/>
      <c r="CX553" s="140"/>
      <c r="CY553" s="141"/>
      <c r="CZ553" s="137"/>
      <c r="DA553" s="29"/>
      <c r="DB553" s="29"/>
      <c r="DC553" s="29"/>
      <c r="DD553" s="29"/>
      <c r="DE553" s="29"/>
      <c r="DF553" s="29"/>
      <c r="DG553" s="29"/>
      <c r="DH553" s="29"/>
      <c r="DI553" s="29"/>
      <c r="DJ553" s="29"/>
      <c r="DK553" s="29"/>
      <c r="DL553" s="29"/>
      <c r="DM553" s="29"/>
      <c r="DN553" s="140"/>
      <c r="DO553" s="140"/>
      <c r="DP553" s="141"/>
      <c r="DQ553" s="137"/>
      <c r="DR553" s="29"/>
      <c r="DS553" s="29"/>
      <c r="DT553" s="29"/>
      <c r="DU553" s="29"/>
      <c r="DV553" s="29"/>
      <c r="DW553" s="29"/>
      <c r="DX553" s="29"/>
      <c r="DY553" s="29"/>
      <c r="DZ553" s="29"/>
      <c r="EA553" s="29"/>
      <c r="EB553" s="29"/>
      <c r="EC553" s="29"/>
      <c r="ED553" s="29"/>
      <c r="EE553" s="140"/>
      <c r="EF553" s="140"/>
      <c r="EG553" s="141"/>
      <c r="EH553" s="137"/>
      <c r="EI553" s="29"/>
      <c r="EJ553" s="29"/>
      <c r="EK553" s="29"/>
      <c r="EL553" s="29"/>
      <c r="EM553" s="29"/>
      <c r="EN553" s="29"/>
      <c r="EO553" s="29"/>
      <c r="EP553" s="29"/>
      <c r="EQ553" s="29"/>
      <c r="ER553" s="29"/>
      <c r="ES553" s="29"/>
      <c r="ET553" s="29"/>
      <c r="EU553" s="29"/>
      <c r="EV553" s="140"/>
      <c r="EW553" s="140"/>
      <c r="EX553" s="144"/>
      <c r="EY553" s="137"/>
      <c r="EZ553" s="29"/>
      <c r="FA553" s="29"/>
      <c r="FB553" s="29"/>
      <c r="FC553" s="29"/>
      <c r="FD553" s="29"/>
      <c r="FE553" s="29"/>
      <c r="FF553" s="29"/>
      <c r="FG553" s="29"/>
      <c r="FH553" s="29"/>
      <c r="FI553" s="29"/>
      <c r="FJ553" s="29"/>
      <c r="FK553" s="29"/>
      <c r="FL553" s="29"/>
      <c r="FM553" s="140"/>
      <c r="FN553" s="140"/>
      <c r="FO553" s="141"/>
    </row>
    <row r="554" spans="1:171" x14ac:dyDescent="0.3">
      <c r="A554" s="137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140"/>
      <c r="P554" s="140"/>
      <c r="Q554" s="140"/>
      <c r="R554" s="141"/>
      <c r="S554" s="137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140"/>
      <c r="AH554" s="140"/>
      <c r="AI554" s="141"/>
      <c r="AJ554" s="137"/>
      <c r="AK554" s="29"/>
      <c r="AL554" s="29"/>
      <c r="AM554" s="29"/>
      <c r="AN554" s="29"/>
      <c r="AO554" s="29"/>
      <c r="AP554" s="29"/>
      <c r="AQ554" s="29"/>
      <c r="AR554" s="29"/>
      <c r="AS554" s="29"/>
      <c r="AT554" s="29"/>
      <c r="AU554" s="29"/>
      <c r="AV554" s="29"/>
      <c r="AW554" s="29"/>
      <c r="AX554" s="140"/>
      <c r="AY554" s="140"/>
      <c r="AZ554" s="141"/>
      <c r="BA554" s="137"/>
      <c r="BB554" s="29"/>
      <c r="BC554" s="29"/>
      <c r="BD554" s="29"/>
      <c r="BE554" s="29"/>
      <c r="BF554" s="29"/>
      <c r="BG554" s="29"/>
      <c r="BH554" s="29"/>
      <c r="BI554" s="29"/>
      <c r="BJ554" s="29"/>
      <c r="BK554" s="29"/>
      <c r="BL554" s="29"/>
      <c r="BM554" s="29"/>
      <c r="BN554" s="29"/>
      <c r="BO554" s="140"/>
      <c r="BP554" s="140"/>
      <c r="BQ554" s="141"/>
      <c r="BR554" s="137"/>
      <c r="BS554" s="29"/>
      <c r="BT554" s="29"/>
      <c r="BU554" s="29"/>
      <c r="BV554" s="29"/>
      <c r="BW554" s="29"/>
      <c r="BX554" s="29"/>
      <c r="BY554" s="29"/>
      <c r="BZ554" s="29"/>
      <c r="CA554" s="29"/>
      <c r="CB554" s="29"/>
      <c r="CC554" s="29"/>
      <c r="CD554" s="29"/>
      <c r="CE554" s="29"/>
      <c r="CF554" s="140"/>
      <c r="CG554" s="140"/>
      <c r="CH554" s="141"/>
      <c r="CI554" s="137"/>
      <c r="CJ554" s="29"/>
      <c r="CK554" s="29"/>
      <c r="CL554" s="29"/>
      <c r="CM554" s="29"/>
      <c r="CN554" s="29"/>
      <c r="CO554" s="29"/>
      <c r="CP554" s="29"/>
      <c r="CQ554" s="29"/>
      <c r="CR554" s="29"/>
      <c r="CS554" s="29"/>
      <c r="CT554" s="29"/>
      <c r="CU554" s="29"/>
      <c r="CV554" s="29"/>
      <c r="CW554" s="140"/>
      <c r="CX554" s="140"/>
      <c r="CY554" s="141"/>
      <c r="CZ554" s="137"/>
      <c r="DA554" s="29"/>
      <c r="DB554" s="29"/>
      <c r="DC554" s="29"/>
      <c r="DD554" s="29"/>
      <c r="DE554" s="29"/>
      <c r="DF554" s="29"/>
      <c r="DG554" s="29"/>
      <c r="DH554" s="29"/>
      <c r="DI554" s="29"/>
      <c r="DJ554" s="29"/>
      <c r="DK554" s="29"/>
      <c r="DL554" s="29"/>
      <c r="DM554" s="29"/>
      <c r="DN554" s="140"/>
      <c r="DO554" s="140"/>
      <c r="DP554" s="141"/>
      <c r="DQ554" s="137"/>
      <c r="DR554" s="29"/>
      <c r="DS554" s="29"/>
      <c r="DT554" s="29"/>
      <c r="DU554" s="29"/>
      <c r="DV554" s="29"/>
      <c r="DW554" s="29"/>
      <c r="DX554" s="29"/>
      <c r="DY554" s="29"/>
      <c r="DZ554" s="29"/>
      <c r="EA554" s="29"/>
      <c r="EB554" s="29"/>
      <c r="EC554" s="29"/>
      <c r="ED554" s="29"/>
      <c r="EE554" s="140"/>
      <c r="EF554" s="140"/>
      <c r="EG554" s="141"/>
      <c r="EH554" s="137"/>
      <c r="EI554" s="29"/>
      <c r="EJ554" s="29"/>
      <c r="EK554" s="29"/>
      <c r="EL554" s="29"/>
      <c r="EM554" s="29"/>
      <c r="EN554" s="29"/>
      <c r="EO554" s="29"/>
      <c r="EP554" s="29"/>
      <c r="EQ554" s="29"/>
      <c r="ER554" s="29"/>
      <c r="ES554" s="29"/>
      <c r="ET554" s="29"/>
      <c r="EU554" s="29"/>
      <c r="EV554" s="140"/>
      <c r="EW554" s="140"/>
      <c r="EX554" s="144"/>
      <c r="EY554" s="137"/>
      <c r="EZ554" s="29"/>
      <c r="FA554" s="29"/>
      <c r="FB554" s="29"/>
      <c r="FC554" s="29"/>
      <c r="FD554" s="29"/>
      <c r="FE554" s="29"/>
      <c r="FF554" s="29"/>
      <c r="FG554" s="29"/>
      <c r="FH554" s="29"/>
      <c r="FI554" s="29"/>
      <c r="FJ554" s="29"/>
      <c r="FK554" s="29"/>
      <c r="FL554" s="29"/>
      <c r="FM554" s="140"/>
      <c r="FN554" s="140"/>
      <c r="FO554" s="141"/>
    </row>
    <row r="555" spans="1:171" x14ac:dyDescent="0.3">
      <c r="A555" s="137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140"/>
      <c r="P555" s="140"/>
      <c r="Q555" s="140"/>
      <c r="R555" s="141"/>
      <c r="S555" s="137"/>
      <c r="T555" s="29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140"/>
      <c r="AH555" s="140"/>
      <c r="AI555" s="141"/>
      <c r="AJ555" s="137"/>
      <c r="AK555" s="29"/>
      <c r="AL555" s="29"/>
      <c r="AM555" s="29"/>
      <c r="AN555" s="29"/>
      <c r="AO555" s="29"/>
      <c r="AP555" s="29"/>
      <c r="AQ555" s="29"/>
      <c r="AR555" s="29"/>
      <c r="AS555" s="29"/>
      <c r="AT555" s="29"/>
      <c r="AU555" s="29"/>
      <c r="AV555" s="29"/>
      <c r="AW555" s="29"/>
      <c r="AX555" s="140"/>
      <c r="AY555" s="140"/>
      <c r="AZ555" s="141"/>
      <c r="BA555" s="137"/>
      <c r="BB555" s="29"/>
      <c r="BC555" s="29"/>
      <c r="BD555" s="29"/>
      <c r="BE555" s="29"/>
      <c r="BF555" s="29"/>
      <c r="BG555" s="29"/>
      <c r="BH555" s="29"/>
      <c r="BI555" s="29"/>
      <c r="BJ555" s="29"/>
      <c r="BK555" s="29"/>
      <c r="BL555" s="29"/>
      <c r="BM555" s="29"/>
      <c r="BN555" s="29"/>
      <c r="BO555" s="140"/>
      <c r="BP555" s="140"/>
      <c r="BQ555" s="141"/>
      <c r="BR555" s="137"/>
      <c r="BS555" s="29"/>
      <c r="BT555" s="29"/>
      <c r="BU555" s="29"/>
      <c r="BV555" s="29"/>
      <c r="BW555" s="29"/>
      <c r="BX555" s="29"/>
      <c r="BY555" s="29"/>
      <c r="BZ555" s="29"/>
      <c r="CA555" s="29"/>
      <c r="CB555" s="29"/>
      <c r="CC555" s="29"/>
      <c r="CD555" s="29"/>
      <c r="CE555" s="29"/>
      <c r="CF555" s="140"/>
      <c r="CG555" s="140"/>
      <c r="CH555" s="141"/>
      <c r="CI555" s="137"/>
      <c r="CJ555" s="29"/>
      <c r="CK555" s="29"/>
      <c r="CL555" s="29"/>
      <c r="CM555" s="29"/>
      <c r="CN555" s="29"/>
      <c r="CO555" s="29"/>
      <c r="CP555" s="29"/>
      <c r="CQ555" s="29"/>
      <c r="CR555" s="29"/>
      <c r="CS555" s="29"/>
      <c r="CT555" s="29"/>
      <c r="CU555" s="29"/>
      <c r="CV555" s="29"/>
      <c r="CW555" s="140"/>
      <c r="CX555" s="140"/>
      <c r="CY555" s="141"/>
      <c r="CZ555" s="137"/>
      <c r="DA555" s="29"/>
      <c r="DB555" s="29"/>
      <c r="DC555" s="29"/>
      <c r="DD555" s="29"/>
      <c r="DE555" s="29"/>
      <c r="DF555" s="29"/>
      <c r="DG555" s="29"/>
      <c r="DH555" s="29"/>
      <c r="DI555" s="29"/>
      <c r="DJ555" s="29"/>
      <c r="DK555" s="29"/>
      <c r="DL555" s="29"/>
      <c r="DM555" s="29"/>
      <c r="DN555" s="140"/>
      <c r="DO555" s="140"/>
      <c r="DP555" s="141"/>
      <c r="DQ555" s="137"/>
      <c r="DR555" s="29"/>
      <c r="DS555" s="29"/>
      <c r="DT555" s="29"/>
      <c r="DU555" s="29"/>
      <c r="DV555" s="29"/>
      <c r="DW555" s="29"/>
      <c r="DX555" s="29"/>
      <c r="DY555" s="29"/>
      <c r="DZ555" s="29"/>
      <c r="EA555" s="29"/>
      <c r="EB555" s="29"/>
      <c r="EC555" s="29"/>
      <c r="ED555" s="29"/>
      <c r="EE555" s="140"/>
      <c r="EF555" s="140"/>
      <c r="EG555" s="141"/>
      <c r="EH555" s="137"/>
      <c r="EI555" s="29"/>
      <c r="EJ555" s="29"/>
      <c r="EK555" s="29"/>
      <c r="EL555" s="29"/>
      <c r="EM555" s="29"/>
      <c r="EN555" s="29"/>
      <c r="EO555" s="29"/>
      <c r="EP555" s="29"/>
      <c r="EQ555" s="29"/>
      <c r="ER555" s="29"/>
      <c r="ES555" s="29"/>
      <c r="ET555" s="29"/>
      <c r="EU555" s="29"/>
      <c r="EV555" s="140"/>
      <c r="EW555" s="140"/>
      <c r="EX555" s="144"/>
      <c r="EY555" s="137"/>
      <c r="EZ555" s="29"/>
      <c r="FA555" s="29"/>
      <c r="FB555" s="29"/>
      <c r="FC555" s="29"/>
      <c r="FD555" s="29"/>
      <c r="FE555" s="29"/>
      <c r="FF555" s="29"/>
      <c r="FG555" s="29"/>
      <c r="FH555" s="29"/>
      <c r="FI555" s="29"/>
      <c r="FJ555" s="29"/>
      <c r="FK555" s="29"/>
      <c r="FL555" s="29"/>
      <c r="FM555" s="140"/>
      <c r="FN555" s="140"/>
      <c r="FO555" s="141"/>
    </row>
    <row r="556" spans="1:171" x14ac:dyDescent="0.3">
      <c r="A556" s="137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140"/>
      <c r="P556" s="140"/>
      <c r="Q556" s="140"/>
      <c r="R556" s="141"/>
      <c r="S556" s="137"/>
      <c r="T556" s="29"/>
      <c r="U556" s="29"/>
      <c r="V556" s="29"/>
      <c r="W556" s="29"/>
      <c r="X556" s="29"/>
      <c r="Y556" s="29"/>
      <c r="Z556" s="29"/>
      <c r="AA556" s="29"/>
      <c r="AB556" s="29"/>
      <c r="AC556" s="29"/>
      <c r="AD556" s="29"/>
      <c r="AE556" s="29"/>
      <c r="AF556" s="29"/>
      <c r="AG556" s="140"/>
      <c r="AH556" s="140"/>
      <c r="AI556" s="141"/>
      <c r="AJ556" s="137"/>
      <c r="AK556" s="29"/>
      <c r="AL556" s="29"/>
      <c r="AM556" s="29"/>
      <c r="AN556" s="29"/>
      <c r="AO556" s="29"/>
      <c r="AP556" s="29"/>
      <c r="AQ556" s="29"/>
      <c r="AR556" s="29"/>
      <c r="AS556" s="29"/>
      <c r="AT556" s="29"/>
      <c r="AU556" s="29"/>
      <c r="AV556" s="29"/>
      <c r="AW556" s="29"/>
      <c r="AX556" s="140"/>
      <c r="AY556" s="140"/>
      <c r="AZ556" s="141"/>
      <c r="BA556" s="137"/>
      <c r="BB556" s="29"/>
      <c r="BC556" s="29"/>
      <c r="BD556" s="29"/>
      <c r="BE556" s="29"/>
      <c r="BF556" s="29"/>
      <c r="BG556" s="29"/>
      <c r="BH556" s="29"/>
      <c r="BI556" s="29"/>
      <c r="BJ556" s="29"/>
      <c r="BK556" s="29"/>
      <c r="BL556" s="29"/>
      <c r="BM556" s="29"/>
      <c r="BN556" s="29"/>
      <c r="BO556" s="140"/>
      <c r="BP556" s="140"/>
      <c r="BQ556" s="141"/>
      <c r="BR556" s="137"/>
      <c r="BS556" s="29"/>
      <c r="BT556" s="29"/>
      <c r="BU556" s="29"/>
      <c r="BV556" s="29"/>
      <c r="BW556" s="29"/>
      <c r="BX556" s="29"/>
      <c r="BY556" s="29"/>
      <c r="BZ556" s="29"/>
      <c r="CA556" s="29"/>
      <c r="CB556" s="29"/>
      <c r="CC556" s="29"/>
      <c r="CD556" s="29"/>
      <c r="CE556" s="29"/>
      <c r="CF556" s="140"/>
      <c r="CG556" s="140"/>
      <c r="CH556" s="141"/>
      <c r="CI556" s="137"/>
      <c r="CJ556" s="29"/>
      <c r="CK556" s="29"/>
      <c r="CL556" s="29"/>
      <c r="CM556" s="29"/>
      <c r="CN556" s="29"/>
      <c r="CO556" s="29"/>
      <c r="CP556" s="29"/>
      <c r="CQ556" s="29"/>
      <c r="CR556" s="29"/>
      <c r="CS556" s="29"/>
      <c r="CT556" s="29"/>
      <c r="CU556" s="29"/>
      <c r="CV556" s="29"/>
      <c r="CW556" s="140"/>
      <c r="CX556" s="140"/>
      <c r="CY556" s="141"/>
      <c r="CZ556" s="137"/>
      <c r="DA556" s="29"/>
      <c r="DB556" s="29"/>
      <c r="DC556" s="29"/>
      <c r="DD556" s="29"/>
      <c r="DE556" s="29"/>
      <c r="DF556" s="29"/>
      <c r="DG556" s="29"/>
      <c r="DH556" s="29"/>
      <c r="DI556" s="29"/>
      <c r="DJ556" s="29"/>
      <c r="DK556" s="29"/>
      <c r="DL556" s="29"/>
      <c r="DM556" s="29"/>
      <c r="DN556" s="140"/>
      <c r="DO556" s="140"/>
      <c r="DP556" s="141"/>
      <c r="DQ556" s="137"/>
      <c r="DR556" s="29"/>
      <c r="DS556" s="29"/>
      <c r="DT556" s="29"/>
      <c r="DU556" s="29"/>
      <c r="DV556" s="29"/>
      <c r="DW556" s="29"/>
      <c r="DX556" s="29"/>
      <c r="DY556" s="29"/>
      <c r="DZ556" s="29"/>
      <c r="EA556" s="29"/>
      <c r="EB556" s="29"/>
      <c r="EC556" s="29"/>
      <c r="ED556" s="29"/>
      <c r="EE556" s="140"/>
      <c r="EF556" s="140"/>
      <c r="EG556" s="141"/>
      <c r="EH556" s="137"/>
      <c r="EI556" s="29"/>
      <c r="EJ556" s="29"/>
      <c r="EK556" s="29"/>
      <c r="EL556" s="29"/>
      <c r="EM556" s="29"/>
      <c r="EN556" s="29"/>
      <c r="EO556" s="29"/>
      <c r="EP556" s="29"/>
      <c r="EQ556" s="29"/>
      <c r="ER556" s="29"/>
      <c r="ES556" s="29"/>
      <c r="ET556" s="29"/>
      <c r="EU556" s="29"/>
      <c r="EV556" s="140"/>
      <c r="EW556" s="140"/>
      <c r="EX556" s="144"/>
      <c r="EY556" s="137"/>
      <c r="EZ556" s="29"/>
      <c r="FA556" s="29"/>
      <c r="FB556" s="29"/>
      <c r="FC556" s="29"/>
      <c r="FD556" s="29"/>
      <c r="FE556" s="29"/>
      <c r="FF556" s="29"/>
      <c r="FG556" s="29"/>
      <c r="FH556" s="29"/>
      <c r="FI556" s="29"/>
      <c r="FJ556" s="29"/>
      <c r="FK556" s="29"/>
      <c r="FL556" s="29"/>
      <c r="FM556" s="140"/>
      <c r="FN556" s="140"/>
      <c r="FO556" s="141"/>
    </row>
    <row r="557" spans="1:171" x14ac:dyDescent="0.3">
      <c r="A557" s="137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140"/>
      <c r="P557" s="140"/>
      <c r="Q557" s="140"/>
      <c r="R557" s="141"/>
      <c r="S557" s="137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  <c r="AF557" s="29"/>
      <c r="AG557" s="140"/>
      <c r="AH557" s="140"/>
      <c r="AI557" s="141"/>
      <c r="AJ557" s="137"/>
      <c r="AK557" s="29"/>
      <c r="AL557" s="29"/>
      <c r="AM557" s="29"/>
      <c r="AN557" s="29"/>
      <c r="AO557" s="29"/>
      <c r="AP557" s="29"/>
      <c r="AQ557" s="29"/>
      <c r="AR557" s="29"/>
      <c r="AS557" s="29"/>
      <c r="AT557" s="29"/>
      <c r="AU557" s="29"/>
      <c r="AV557" s="29"/>
      <c r="AW557" s="29"/>
      <c r="AX557" s="140"/>
      <c r="AY557" s="140"/>
      <c r="AZ557" s="141"/>
      <c r="BA557" s="137"/>
      <c r="BB557" s="29"/>
      <c r="BC557" s="29"/>
      <c r="BD557" s="29"/>
      <c r="BE557" s="29"/>
      <c r="BF557" s="29"/>
      <c r="BG557" s="29"/>
      <c r="BH557" s="29"/>
      <c r="BI557" s="29"/>
      <c r="BJ557" s="29"/>
      <c r="BK557" s="29"/>
      <c r="BL557" s="29"/>
      <c r="BM557" s="29"/>
      <c r="BN557" s="29"/>
      <c r="BO557" s="140"/>
      <c r="BP557" s="140"/>
      <c r="BQ557" s="141"/>
      <c r="BR557" s="137"/>
      <c r="BS557" s="29"/>
      <c r="BT557" s="29"/>
      <c r="BU557" s="29"/>
      <c r="BV557" s="29"/>
      <c r="BW557" s="29"/>
      <c r="BX557" s="29"/>
      <c r="BY557" s="29"/>
      <c r="BZ557" s="29"/>
      <c r="CA557" s="29"/>
      <c r="CB557" s="29"/>
      <c r="CC557" s="29"/>
      <c r="CD557" s="29"/>
      <c r="CE557" s="29"/>
      <c r="CF557" s="140"/>
      <c r="CG557" s="140"/>
      <c r="CH557" s="141"/>
      <c r="CI557" s="137"/>
      <c r="CJ557" s="29"/>
      <c r="CK557" s="29"/>
      <c r="CL557" s="29"/>
      <c r="CM557" s="29"/>
      <c r="CN557" s="29"/>
      <c r="CO557" s="29"/>
      <c r="CP557" s="29"/>
      <c r="CQ557" s="29"/>
      <c r="CR557" s="29"/>
      <c r="CS557" s="29"/>
      <c r="CT557" s="29"/>
      <c r="CU557" s="29"/>
      <c r="CV557" s="29"/>
      <c r="CW557" s="140"/>
      <c r="CX557" s="140"/>
      <c r="CY557" s="141"/>
      <c r="CZ557" s="137"/>
      <c r="DA557" s="29"/>
      <c r="DB557" s="29"/>
      <c r="DC557" s="29"/>
      <c r="DD557" s="29"/>
      <c r="DE557" s="29"/>
      <c r="DF557" s="29"/>
      <c r="DG557" s="29"/>
      <c r="DH557" s="29"/>
      <c r="DI557" s="29"/>
      <c r="DJ557" s="29"/>
      <c r="DK557" s="29"/>
      <c r="DL557" s="29"/>
      <c r="DM557" s="29"/>
      <c r="DN557" s="140"/>
      <c r="DO557" s="140"/>
      <c r="DP557" s="141"/>
      <c r="DQ557" s="137"/>
      <c r="DR557" s="29"/>
      <c r="DS557" s="29"/>
      <c r="DT557" s="29"/>
      <c r="DU557" s="29"/>
      <c r="DV557" s="29"/>
      <c r="DW557" s="29"/>
      <c r="DX557" s="29"/>
      <c r="DY557" s="29"/>
      <c r="DZ557" s="29"/>
      <c r="EA557" s="29"/>
      <c r="EB557" s="29"/>
      <c r="EC557" s="29"/>
      <c r="ED557" s="29"/>
      <c r="EE557" s="140"/>
      <c r="EF557" s="140"/>
      <c r="EG557" s="141"/>
      <c r="EH557" s="137"/>
      <c r="EI557" s="29"/>
      <c r="EJ557" s="29"/>
      <c r="EK557" s="29"/>
      <c r="EL557" s="29"/>
      <c r="EM557" s="29"/>
      <c r="EN557" s="29"/>
      <c r="EO557" s="29"/>
      <c r="EP557" s="29"/>
      <c r="EQ557" s="29"/>
      <c r="ER557" s="29"/>
      <c r="ES557" s="29"/>
      <c r="ET557" s="29"/>
      <c r="EU557" s="29"/>
      <c r="EV557" s="140"/>
      <c r="EW557" s="140"/>
      <c r="EX557" s="144"/>
      <c r="EY557" s="137"/>
      <c r="EZ557" s="29"/>
      <c r="FA557" s="29"/>
      <c r="FB557" s="29"/>
      <c r="FC557" s="29"/>
      <c r="FD557" s="29"/>
      <c r="FE557" s="29"/>
      <c r="FF557" s="29"/>
      <c r="FG557" s="29"/>
      <c r="FH557" s="29"/>
      <c r="FI557" s="29"/>
      <c r="FJ557" s="29"/>
      <c r="FK557" s="29"/>
      <c r="FL557" s="29"/>
      <c r="FM557" s="140"/>
      <c r="FN557" s="140"/>
      <c r="FO557" s="141"/>
    </row>
    <row r="558" spans="1:171" x14ac:dyDescent="0.3">
      <c r="A558" s="137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140"/>
      <c r="P558" s="140"/>
      <c r="Q558" s="140"/>
      <c r="R558" s="141"/>
      <c r="S558" s="137"/>
      <c r="T558" s="29"/>
      <c r="U558" s="29"/>
      <c r="V558" s="29"/>
      <c r="W558" s="29"/>
      <c r="X558" s="29"/>
      <c r="Y558" s="29"/>
      <c r="Z558" s="29"/>
      <c r="AA558" s="29"/>
      <c r="AB558" s="29"/>
      <c r="AC558" s="29"/>
      <c r="AD558" s="29"/>
      <c r="AE558" s="29"/>
      <c r="AF558" s="29"/>
      <c r="AG558" s="140"/>
      <c r="AH558" s="140"/>
      <c r="AI558" s="141"/>
      <c r="AJ558" s="137"/>
      <c r="AK558" s="29"/>
      <c r="AL558" s="29"/>
      <c r="AM558" s="29"/>
      <c r="AN558" s="29"/>
      <c r="AO558" s="29"/>
      <c r="AP558" s="29"/>
      <c r="AQ558" s="29"/>
      <c r="AR558" s="29"/>
      <c r="AS558" s="29"/>
      <c r="AT558" s="29"/>
      <c r="AU558" s="29"/>
      <c r="AV558" s="29"/>
      <c r="AW558" s="29"/>
      <c r="AX558" s="140"/>
      <c r="AY558" s="140"/>
      <c r="AZ558" s="141"/>
      <c r="BA558" s="137"/>
      <c r="BB558" s="29"/>
      <c r="BC558" s="29"/>
      <c r="BD558" s="29"/>
      <c r="BE558" s="29"/>
      <c r="BF558" s="29"/>
      <c r="BG558" s="29"/>
      <c r="BH558" s="29"/>
      <c r="BI558" s="29"/>
      <c r="BJ558" s="29"/>
      <c r="BK558" s="29"/>
      <c r="BL558" s="29"/>
      <c r="BM558" s="29"/>
      <c r="BN558" s="29"/>
      <c r="BO558" s="140"/>
      <c r="BP558" s="140"/>
      <c r="BQ558" s="141"/>
      <c r="BR558" s="137"/>
      <c r="BS558" s="29"/>
      <c r="BT558" s="29"/>
      <c r="BU558" s="29"/>
      <c r="BV558" s="29"/>
      <c r="BW558" s="29"/>
      <c r="BX558" s="29"/>
      <c r="BY558" s="29"/>
      <c r="BZ558" s="29"/>
      <c r="CA558" s="29"/>
      <c r="CB558" s="29"/>
      <c r="CC558" s="29"/>
      <c r="CD558" s="29"/>
      <c r="CE558" s="29"/>
      <c r="CF558" s="140"/>
      <c r="CG558" s="140"/>
      <c r="CH558" s="141"/>
      <c r="CI558" s="137"/>
      <c r="CJ558" s="29"/>
      <c r="CK558" s="29"/>
      <c r="CL558" s="29"/>
      <c r="CM558" s="29"/>
      <c r="CN558" s="29"/>
      <c r="CO558" s="29"/>
      <c r="CP558" s="29"/>
      <c r="CQ558" s="29"/>
      <c r="CR558" s="29"/>
      <c r="CS558" s="29"/>
      <c r="CT558" s="29"/>
      <c r="CU558" s="29"/>
      <c r="CV558" s="29"/>
      <c r="CW558" s="140"/>
      <c r="CX558" s="140"/>
      <c r="CY558" s="141"/>
      <c r="CZ558" s="137"/>
      <c r="DA558" s="29"/>
      <c r="DB558" s="29"/>
      <c r="DC558" s="29"/>
      <c r="DD558" s="29"/>
      <c r="DE558" s="29"/>
      <c r="DF558" s="29"/>
      <c r="DG558" s="29"/>
      <c r="DH558" s="29"/>
      <c r="DI558" s="29"/>
      <c r="DJ558" s="29"/>
      <c r="DK558" s="29"/>
      <c r="DL558" s="29"/>
      <c r="DM558" s="29"/>
      <c r="DN558" s="140"/>
      <c r="DO558" s="140"/>
      <c r="DP558" s="141"/>
      <c r="DQ558" s="137"/>
      <c r="DR558" s="29"/>
      <c r="DS558" s="29"/>
      <c r="DT558" s="29"/>
      <c r="DU558" s="29"/>
      <c r="DV558" s="29"/>
      <c r="DW558" s="29"/>
      <c r="DX558" s="29"/>
      <c r="DY558" s="29"/>
      <c r="DZ558" s="29"/>
      <c r="EA558" s="29"/>
      <c r="EB558" s="29"/>
      <c r="EC558" s="29"/>
      <c r="ED558" s="29"/>
      <c r="EE558" s="140"/>
      <c r="EF558" s="140"/>
      <c r="EG558" s="141"/>
      <c r="EH558" s="137"/>
      <c r="EI558" s="29"/>
      <c r="EJ558" s="29"/>
      <c r="EK558" s="29"/>
      <c r="EL558" s="29"/>
      <c r="EM558" s="29"/>
      <c r="EN558" s="29"/>
      <c r="EO558" s="29"/>
      <c r="EP558" s="29"/>
      <c r="EQ558" s="29"/>
      <c r="ER558" s="29"/>
      <c r="ES558" s="29"/>
      <c r="ET558" s="29"/>
      <c r="EU558" s="29"/>
      <c r="EV558" s="140"/>
      <c r="EW558" s="140"/>
      <c r="EX558" s="144"/>
      <c r="EY558" s="137"/>
      <c r="EZ558" s="29"/>
      <c r="FA558" s="29"/>
      <c r="FB558" s="29"/>
      <c r="FC558" s="29"/>
      <c r="FD558" s="29"/>
      <c r="FE558" s="29"/>
      <c r="FF558" s="29"/>
      <c r="FG558" s="29"/>
      <c r="FH558" s="29"/>
      <c r="FI558" s="29"/>
      <c r="FJ558" s="29"/>
      <c r="FK558" s="29"/>
      <c r="FL558" s="29"/>
      <c r="FM558" s="140"/>
      <c r="FN558" s="140"/>
      <c r="FO558" s="141"/>
    </row>
    <row r="559" spans="1:171" x14ac:dyDescent="0.3">
      <c r="A559" s="137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140"/>
      <c r="P559" s="140"/>
      <c r="Q559" s="140"/>
      <c r="R559" s="141"/>
      <c r="S559" s="137"/>
      <c r="T559" s="29"/>
      <c r="U559" s="29"/>
      <c r="V559" s="29"/>
      <c r="W559" s="29"/>
      <c r="X559" s="29"/>
      <c r="Y559" s="29"/>
      <c r="Z559" s="29"/>
      <c r="AA559" s="29"/>
      <c r="AB559" s="29"/>
      <c r="AC559" s="29"/>
      <c r="AD559" s="29"/>
      <c r="AE559" s="29"/>
      <c r="AF559" s="29"/>
      <c r="AG559" s="140"/>
      <c r="AH559" s="140"/>
      <c r="AI559" s="141"/>
      <c r="AJ559" s="137"/>
      <c r="AK559" s="29"/>
      <c r="AL559" s="29"/>
      <c r="AM559" s="29"/>
      <c r="AN559" s="29"/>
      <c r="AO559" s="29"/>
      <c r="AP559" s="29"/>
      <c r="AQ559" s="29"/>
      <c r="AR559" s="29"/>
      <c r="AS559" s="29"/>
      <c r="AT559" s="29"/>
      <c r="AU559" s="29"/>
      <c r="AV559" s="29"/>
      <c r="AW559" s="29"/>
      <c r="AX559" s="140"/>
      <c r="AY559" s="140"/>
      <c r="AZ559" s="141"/>
      <c r="BA559" s="137"/>
      <c r="BB559" s="29"/>
      <c r="BC559" s="29"/>
      <c r="BD559" s="29"/>
      <c r="BE559" s="29"/>
      <c r="BF559" s="29"/>
      <c r="BG559" s="29"/>
      <c r="BH559" s="29"/>
      <c r="BI559" s="29"/>
      <c r="BJ559" s="29"/>
      <c r="BK559" s="29"/>
      <c r="BL559" s="29"/>
      <c r="BM559" s="29"/>
      <c r="BN559" s="29"/>
      <c r="BO559" s="140"/>
      <c r="BP559" s="140"/>
      <c r="BQ559" s="141"/>
      <c r="BR559" s="137"/>
      <c r="BS559" s="29"/>
      <c r="BT559" s="29"/>
      <c r="BU559" s="29"/>
      <c r="BV559" s="29"/>
      <c r="BW559" s="29"/>
      <c r="BX559" s="29"/>
      <c r="BY559" s="29"/>
      <c r="BZ559" s="29"/>
      <c r="CA559" s="29"/>
      <c r="CB559" s="29"/>
      <c r="CC559" s="29"/>
      <c r="CD559" s="29"/>
      <c r="CE559" s="29"/>
      <c r="CF559" s="140"/>
      <c r="CG559" s="140"/>
      <c r="CH559" s="141"/>
      <c r="CI559" s="137"/>
      <c r="CJ559" s="29"/>
      <c r="CK559" s="29"/>
      <c r="CL559" s="29"/>
      <c r="CM559" s="29"/>
      <c r="CN559" s="29"/>
      <c r="CO559" s="29"/>
      <c r="CP559" s="29"/>
      <c r="CQ559" s="29"/>
      <c r="CR559" s="29"/>
      <c r="CS559" s="29"/>
      <c r="CT559" s="29"/>
      <c r="CU559" s="29"/>
      <c r="CV559" s="29"/>
      <c r="CW559" s="140"/>
      <c r="CX559" s="140"/>
      <c r="CY559" s="141"/>
      <c r="CZ559" s="137"/>
      <c r="DA559" s="29"/>
      <c r="DB559" s="29"/>
      <c r="DC559" s="29"/>
      <c r="DD559" s="29"/>
      <c r="DE559" s="29"/>
      <c r="DF559" s="29"/>
      <c r="DG559" s="29"/>
      <c r="DH559" s="29"/>
      <c r="DI559" s="29"/>
      <c r="DJ559" s="29"/>
      <c r="DK559" s="29"/>
      <c r="DL559" s="29"/>
      <c r="DM559" s="29"/>
      <c r="DN559" s="140"/>
      <c r="DO559" s="140"/>
      <c r="DP559" s="141"/>
      <c r="DQ559" s="137"/>
      <c r="DR559" s="29"/>
      <c r="DS559" s="29"/>
      <c r="DT559" s="29"/>
      <c r="DU559" s="29"/>
      <c r="DV559" s="29"/>
      <c r="DW559" s="29"/>
      <c r="DX559" s="29"/>
      <c r="DY559" s="29"/>
      <c r="DZ559" s="29"/>
      <c r="EA559" s="29"/>
      <c r="EB559" s="29"/>
      <c r="EC559" s="29"/>
      <c r="ED559" s="29"/>
      <c r="EE559" s="140"/>
      <c r="EF559" s="140"/>
      <c r="EG559" s="141"/>
      <c r="EH559" s="137"/>
      <c r="EI559" s="29"/>
      <c r="EJ559" s="29"/>
      <c r="EK559" s="29"/>
      <c r="EL559" s="29"/>
      <c r="EM559" s="29"/>
      <c r="EN559" s="29"/>
      <c r="EO559" s="29"/>
      <c r="EP559" s="29"/>
      <c r="EQ559" s="29"/>
      <c r="ER559" s="29"/>
      <c r="ES559" s="29"/>
      <c r="ET559" s="29"/>
      <c r="EU559" s="29"/>
      <c r="EV559" s="140"/>
      <c r="EW559" s="140"/>
      <c r="EX559" s="144"/>
      <c r="EY559" s="137"/>
      <c r="EZ559" s="29"/>
      <c r="FA559" s="29"/>
      <c r="FB559" s="29"/>
      <c r="FC559" s="29"/>
      <c r="FD559" s="29"/>
      <c r="FE559" s="29"/>
      <c r="FF559" s="29"/>
      <c r="FG559" s="29"/>
      <c r="FH559" s="29"/>
      <c r="FI559" s="29"/>
      <c r="FJ559" s="29"/>
      <c r="FK559" s="29"/>
      <c r="FL559" s="29"/>
      <c r="FM559" s="140"/>
      <c r="FN559" s="140"/>
      <c r="FO559" s="141"/>
    </row>
    <row r="560" spans="1:171" x14ac:dyDescent="0.3">
      <c r="A560" s="137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140"/>
      <c r="P560" s="140"/>
      <c r="Q560" s="140"/>
      <c r="R560" s="141"/>
      <c r="S560" s="137"/>
      <c r="T560" s="29"/>
      <c r="U560" s="29"/>
      <c r="V560" s="29"/>
      <c r="W560" s="29"/>
      <c r="X560" s="29"/>
      <c r="Y560" s="29"/>
      <c r="Z560" s="29"/>
      <c r="AA560" s="29"/>
      <c r="AB560" s="29"/>
      <c r="AC560" s="29"/>
      <c r="AD560" s="29"/>
      <c r="AE560" s="29"/>
      <c r="AF560" s="29"/>
      <c r="AG560" s="140"/>
      <c r="AH560" s="140"/>
      <c r="AI560" s="141"/>
      <c r="AJ560" s="137"/>
      <c r="AK560" s="29"/>
      <c r="AL560" s="29"/>
      <c r="AM560" s="29"/>
      <c r="AN560" s="29"/>
      <c r="AO560" s="29"/>
      <c r="AP560" s="29"/>
      <c r="AQ560" s="29"/>
      <c r="AR560" s="29"/>
      <c r="AS560" s="29"/>
      <c r="AT560" s="29"/>
      <c r="AU560" s="29"/>
      <c r="AV560" s="29"/>
      <c r="AW560" s="29"/>
      <c r="AX560" s="140"/>
      <c r="AY560" s="140"/>
      <c r="AZ560" s="141"/>
      <c r="BA560" s="137"/>
      <c r="BB560" s="29"/>
      <c r="BC560" s="29"/>
      <c r="BD560" s="29"/>
      <c r="BE560" s="29"/>
      <c r="BF560" s="29"/>
      <c r="BG560" s="29"/>
      <c r="BH560" s="29"/>
      <c r="BI560" s="29"/>
      <c r="BJ560" s="29"/>
      <c r="BK560" s="29"/>
      <c r="BL560" s="29"/>
      <c r="BM560" s="29"/>
      <c r="BN560" s="29"/>
      <c r="BO560" s="140"/>
      <c r="BP560" s="140"/>
      <c r="BQ560" s="141"/>
      <c r="BR560" s="137"/>
      <c r="BS560" s="29"/>
      <c r="BT560" s="29"/>
      <c r="BU560" s="29"/>
      <c r="BV560" s="29"/>
      <c r="BW560" s="29"/>
      <c r="BX560" s="29"/>
      <c r="BY560" s="29"/>
      <c r="BZ560" s="29"/>
      <c r="CA560" s="29"/>
      <c r="CB560" s="29"/>
      <c r="CC560" s="29"/>
      <c r="CD560" s="29"/>
      <c r="CE560" s="29"/>
      <c r="CF560" s="140"/>
      <c r="CG560" s="140"/>
      <c r="CH560" s="141"/>
      <c r="CI560" s="137"/>
      <c r="CJ560" s="29"/>
      <c r="CK560" s="29"/>
      <c r="CL560" s="29"/>
      <c r="CM560" s="29"/>
      <c r="CN560" s="29"/>
      <c r="CO560" s="29"/>
      <c r="CP560" s="29"/>
      <c r="CQ560" s="29"/>
      <c r="CR560" s="29"/>
      <c r="CS560" s="29"/>
      <c r="CT560" s="29"/>
      <c r="CU560" s="29"/>
      <c r="CV560" s="29"/>
      <c r="CW560" s="140"/>
      <c r="CX560" s="140"/>
      <c r="CY560" s="141"/>
      <c r="CZ560" s="137"/>
      <c r="DA560" s="29"/>
      <c r="DB560" s="29"/>
      <c r="DC560" s="29"/>
      <c r="DD560" s="29"/>
      <c r="DE560" s="29"/>
      <c r="DF560" s="29"/>
      <c r="DG560" s="29"/>
      <c r="DH560" s="29"/>
      <c r="DI560" s="29"/>
      <c r="DJ560" s="29"/>
      <c r="DK560" s="29"/>
      <c r="DL560" s="29"/>
      <c r="DM560" s="29"/>
      <c r="DN560" s="140"/>
      <c r="DO560" s="140"/>
      <c r="DP560" s="141"/>
      <c r="DQ560" s="137"/>
      <c r="DR560" s="29"/>
      <c r="DS560" s="29"/>
      <c r="DT560" s="29"/>
      <c r="DU560" s="29"/>
      <c r="DV560" s="29"/>
      <c r="DW560" s="29"/>
      <c r="DX560" s="29"/>
      <c r="DY560" s="29"/>
      <c r="DZ560" s="29"/>
      <c r="EA560" s="29"/>
      <c r="EB560" s="29"/>
      <c r="EC560" s="29"/>
      <c r="ED560" s="29"/>
      <c r="EE560" s="140"/>
      <c r="EF560" s="140"/>
      <c r="EG560" s="141"/>
      <c r="EH560" s="137"/>
      <c r="EI560" s="29"/>
      <c r="EJ560" s="29"/>
      <c r="EK560" s="29"/>
      <c r="EL560" s="29"/>
      <c r="EM560" s="29"/>
      <c r="EN560" s="29"/>
      <c r="EO560" s="29"/>
      <c r="EP560" s="29"/>
      <c r="EQ560" s="29"/>
      <c r="ER560" s="29"/>
      <c r="ES560" s="29"/>
      <c r="ET560" s="29"/>
      <c r="EU560" s="29"/>
      <c r="EV560" s="140"/>
      <c r="EW560" s="140"/>
      <c r="EX560" s="144"/>
      <c r="EY560" s="137"/>
      <c r="EZ560" s="29"/>
      <c r="FA560" s="29"/>
      <c r="FB560" s="29"/>
      <c r="FC560" s="29"/>
      <c r="FD560" s="29"/>
      <c r="FE560" s="29"/>
      <c r="FF560" s="29"/>
      <c r="FG560" s="29"/>
      <c r="FH560" s="29"/>
      <c r="FI560" s="29"/>
      <c r="FJ560" s="29"/>
      <c r="FK560" s="29"/>
      <c r="FL560" s="29"/>
      <c r="FM560" s="140"/>
      <c r="FN560" s="140"/>
      <c r="FO560" s="141"/>
    </row>
    <row r="561" spans="1:171" x14ac:dyDescent="0.3">
      <c r="A561" s="137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140"/>
      <c r="P561" s="140"/>
      <c r="Q561" s="140"/>
      <c r="R561" s="141"/>
      <c r="S561" s="137"/>
      <c r="T561" s="29"/>
      <c r="U561" s="29"/>
      <c r="V561" s="29"/>
      <c r="W561" s="29"/>
      <c r="X561" s="29"/>
      <c r="Y561" s="29"/>
      <c r="Z561" s="29"/>
      <c r="AA561" s="29"/>
      <c r="AB561" s="29"/>
      <c r="AC561" s="29"/>
      <c r="AD561" s="29"/>
      <c r="AE561" s="29"/>
      <c r="AF561" s="29"/>
      <c r="AG561" s="140"/>
      <c r="AH561" s="140"/>
      <c r="AI561" s="141"/>
      <c r="AJ561" s="137"/>
      <c r="AK561" s="29"/>
      <c r="AL561" s="29"/>
      <c r="AM561" s="29"/>
      <c r="AN561" s="29"/>
      <c r="AO561" s="29"/>
      <c r="AP561" s="29"/>
      <c r="AQ561" s="29"/>
      <c r="AR561" s="29"/>
      <c r="AS561" s="29"/>
      <c r="AT561" s="29"/>
      <c r="AU561" s="29"/>
      <c r="AV561" s="29"/>
      <c r="AW561" s="29"/>
      <c r="AX561" s="140"/>
      <c r="AY561" s="140"/>
      <c r="AZ561" s="141"/>
      <c r="BA561" s="137"/>
      <c r="BB561" s="29"/>
      <c r="BC561" s="29"/>
      <c r="BD561" s="29"/>
      <c r="BE561" s="29"/>
      <c r="BF561" s="29"/>
      <c r="BG561" s="29"/>
      <c r="BH561" s="29"/>
      <c r="BI561" s="29"/>
      <c r="BJ561" s="29"/>
      <c r="BK561" s="29"/>
      <c r="BL561" s="29"/>
      <c r="BM561" s="29"/>
      <c r="BN561" s="29"/>
      <c r="BO561" s="140"/>
      <c r="BP561" s="140"/>
      <c r="BQ561" s="141"/>
      <c r="BR561" s="137"/>
      <c r="BS561" s="29"/>
      <c r="BT561" s="29"/>
      <c r="BU561" s="29"/>
      <c r="BV561" s="29"/>
      <c r="BW561" s="29"/>
      <c r="BX561" s="29"/>
      <c r="BY561" s="29"/>
      <c r="BZ561" s="29"/>
      <c r="CA561" s="29"/>
      <c r="CB561" s="29"/>
      <c r="CC561" s="29"/>
      <c r="CD561" s="29"/>
      <c r="CE561" s="29"/>
      <c r="CF561" s="140"/>
      <c r="CG561" s="140"/>
      <c r="CH561" s="141"/>
      <c r="CI561" s="137"/>
      <c r="CJ561" s="29"/>
      <c r="CK561" s="29"/>
      <c r="CL561" s="29"/>
      <c r="CM561" s="29"/>
      <c r="CN561" s="29"/>
      <c r="CO561" s="29"/>
      <c r="CP561" s="29"/>
      <c r="CQ561" s="29"/>
      <c r="CR561" s="29"/>
      <c r="CS561" s="29"/>
      <c r="CT561" s="29"/>
      <c r="CU561" s="29"/>
      <c r="CV561" s="29"/>
      <c r="CW561" s="140"/>
      <c r="CX561" s="140"/>
      <c r="CY561" s="141"/>
      <c r="CZ561" s="137"/>
      <c r="DA561" s="29"/>
      <c r="DB561" s="29"/>
      <c r="DC561" s="29"/>
      <c r="DD561" s="29"/>
      <c r="DE561" s="29"/>
      <c r="DF561" s="29"/>
      <c r="DG561" s="29"/>
      <c r="DH561" s="29"/>
      <c r="DI561" s="29"/>
      <c r="DJ561" s="29"/>
      <c r="DK561" s="29"/>
      <c r="DL561" s="29"/>
      <c r="DM561" s="29"/>
      <c r="DN561" s="140"/>
      <c r="DO561" s="140"/>
      <c r="DP561" s="141"/>
      <c r="DQ561" s="137"/>
      <c r="DR561" s="29"/>
      <c r="DS561" s="29"/>
      <c r="DT561" s="29"/>
      <c r="DU561" s="29"/>
      <c r="DV561" s="29"/>
      <c r="DW561" s="29"/>
      <c r="DX561" s="29"/>
      <c r="DY561" s="29"/>
      <c r="DZ561" s="29"/>
      <c r="EA561" s="29"/>
      <c r="EB561" s="29"/>
      <c r="EC561" s="29"/>
      <c r="ED561" s="29"/>
      <c r="EE561" s="140"/>
      <c r="EF561" s="140"/>
      <c r="EG561" s="141"/>
      <c r="EH561" s="137"/>
      <c r="EI561" s="29"/>
      <c r="EJ561" s="29"/>
      <c r="EK561" s="29"/>
      <c r="EL561" s="29"/>
      <c r="EM561" s="29"/>
      <c r="EN561" s="29"/>
      <c r="EO561" s="29"/>
      <c r="EP561" s="29"/>
      <c r="EQ561" s="29"/>
      <c r="ER561" s="29"/>
      <c r="ES561" s="29"/>
      <c r="ET561" s="29"/>
      <c r="EU561" s="29"/>
      <c r="EV561" s="140"/>
      <c r="EW561" s="140"/>
      <c r="EX561" s="144"/>
      <c r="EY561" s="137"/>
      <c r="EZ561" s="29"/>
      <c r="FA561" s="29"/>
      <c r="FB561" s="29"/>
      <c r="FC561" s="29"/>
      <c r="FD561" s="29"/>
      <c r="FE561" s="29"/>
      <c r="FF561" s="29"/>
      <c r="FG561" s="29"/>
      <c r="FH561" s="29"/>
      <c r="FI561" s="29"/>
      <c r="FJ561" s="29"/>
      <c r="FK561" s="29"/>
      <c r="FL561" s="29"/>
      <c r="FM561" s="140"/>
      <c r="FN561" s="140"/>
      <c r="FO561" s="141"/>
    </row>
    <row r="562" spans="1:171" x14ac:dyDescent="0.3">
      <c r="A562" s="137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140"/>
      <c r="P562" s="140"/>
      <c r="Q562" s="140"/>
      <c r="R562" s="141"/>
      <c r="S562" s="137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  <c r="AF562" s="29"/>
      <c r="AG562" s="140"/>
      <c r="AH562" s="140"/>
      <c r="AI562" s="141"/>
      <c r="AJ562" s="137"/>
      <c r="AK562" s="29"/>
      <c r="AL562" s="29"/>
      <c r="AM562" s="29"/>
      <c r="AN562" s="29"/>
      <c r="AO562" s="29"/>
      <c r="AP562" s="29"/>
      <c r="AQ562" s="29"/>
      <c r="AR562" s="29"/>
      <c r="AS562" s="29"/>
      <c r="AT562" s="29"/>
      <c r="AU562" s="29"/>
      <c r="AV562" s="29"/>
      <c r="AW562" s="29"/>
      <c r="AX562" s="140"/>
      <c r="AY562" s="140"/>
      <c r="AZ562" s="141"/>
      <c r="BA562" s="137"/>
      <c r="BB562" s="29"/>
      <c r="BC562" s="29"/>
      <c r="BD562" s="29"/>
      <c r="BE562" s="29"/>
      <c r="BF562" s="29"/>
      <c r="BG562" s="29"/>
      <c r="BH562" s="29"/>
      <c r="BI562" s="29"/>
      <c r="BJ562" s="29"/>
      <c r="BK562" s="29"/>
      <c r="BL562" s="29"/>
      <c r="BM562" s="29"/>
      <c r="BN562" s="29"/>
      <c r="BO562" s="140"/>
      <c r="BP562" s="140"/>
      <c r="BQ562" s="141"/>
      <c r="BR562" s="137"/>
      <c r="BS562" s="29"/>
      <c r="BT562" s="29"/>
      <c r="BU562" s="29"/>
      <c r="BV562" s="29"/>
      <c r="BW562" s="29"/>
      <c r="BX562" s="29"/>
      <c r="BY562" s="29"/>
      <c r="BZ562" s="29"/>
      <c r="CA562" s="29"/>
      <c r="CB562" s="29"/>
      <c r="CC562" s="29"/>
      <c r="CD562" s="29"/>
      <c r="CE562" s="29"/>
      <c r="CF562" s="140"/>
      <c r="CG562" s="140"/>
      <c r="CH562" s="141"/>
      <c r="CI562" s="137"/>
      <c r="CJ562" s="29"/>
      <c r="CK562" s="29"/>
      <c r="CL562" s="29"/>
      <c r="CM562" s="29"/>
      <c r="CN562" s="29"/>
      <c r="CO562" s="29"/>
      <c r="CP562" s="29"/>
      <c r="CQ562" s="29"/>
      <c r="CR562" s="29"/>
      <c r="CS562" s="29"/>
      <c r="CT562" s="29"/>
      <c r="CU562" s="29"/>
      <c r="CV562" s="29"/>
      <c r="CW562" s="140"/>
      <c r="CX562" s="140"/>
      <c r="CY562" s="141"/>
      <c r="CZ562" s="137"/>
      <c r="DA562" s="29"/>
      <c r="DB562" s="29"/>
      <c r="DC562" s="29"/>
      <c r="DD562" s="29"/>
      <c r="DE562" s="29"/>
      <c r="DF562" s="29"/>
      <c r="DG562" s="29"/>
      <c r="DH562" s="29"/>
      <c r="DI562" s="29"/>
      <c r="DJ562" s="29"/>
      <c r="DK562" s="29"/>
      <c r="DL562" s="29"/>
      <c r="DM562" s="29"/>
      <c r="DN562" s="140"/>
      <c r="DO562" s="140"/>
      <c r="DP562" s="141"/>
      <c r="DQ562" s="137"/>
      <c r="DR562" s="29"/>
      <c r="DS562" s="29"/>
      <c r="DT562" s="29"/>
      <c r="DU562" s="29"/>
      <c r="DV562" s="29"/>
      <c r="DW562" s="29"/>
      <c r="DX562" s="29"/>
      <c r="DY562" s="29"/>
      <c r="DZ562" s="29"/>
      <c r="EA562" s="29"/>
      <c r="EB562" s="29"/>
      <c r="EC562" s="29"/>
      <c r="ED562" s="29"/>
      <c r="EE562" s="140"/>
      <c r="EF562" s="140"/>
      <c r="EG562" s="141"/>
      <c r="EH562" s="137"/>
      <c r="EI562" s="29"/>
      <c r="EJ562" s="29"/>
      <c r="EK562" s="29"/>
      <c r="EL562" s="29"/>
      <c r="EM562" s="29"/>
      <c r="EN562" s="29"/>
      <c r="EO562" s="29"/>
      <c r="EP562" s="29"/>
      <c r="EQ562" s="29"/>
      <c r="ER562" s="29"/>
      <c r="ES562" s="29"/>
      <c r="ET562" s="29"/>
      <c r="EU562" s="29"/>
      <c r="EV562" s="140"/>
      <c r="EW562" s="140"/>
      <c r="EX562" s="144"/>
      <c r="EY562" s="137"/>
      <c r="EZ562" s="29"/>
      <c r="FA562" s="29"/>
      <c r="FB562" s="29"/>
      <c r="FC562" s="29"/>
      <c r="FD562" s="29"/>
      <c r="FE562" s="29"/>
      <c r="FF562" s="29"/>
      <c r="FG562" s="29"/>
      <c r="FH562" s="29"/>
      <c r="FI562" s="29"/>
      <c r="FJ562" s="29"/>
      <c r="FK562" s="29"/>
      <c r="FL562" s="29"/>
      <c r="FM562" s="140"/>
      <c r="FN562" s="140"/>
      <c r="FO562" s="141"/>
    </row>
    <row r="563" spans="1:171" x14ac:dyDescent="0.3">
      <c r="A563" s="137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140"/>
      <c r="P563" s="140"/>
      <c r="Q563" s="140"/>
      <c r="R563" s="141"/>
      <c r="S563" s="137"/>
      <c r="T563" s="29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140"/>
      <c r="AH563" s="140"/>
      <c r="AI563" s="141"/>
      <c r="AJ563" s="137"/>
      <c r="AK563" s="29"/>
      <c r="AL563" s="29"/>
      <c r="AM563" s="29"/>
      <c r="AN563" s="29"/>
      <c r="AO563" s="29"/>
      <c r="AP563" s="29"/>
      <c r="AQ563" s="29"/>
      <c r="AR563" s="29"/>
      <c r="AS563" s="29"/>
      <c r="AT563" s="29"/>
      <c r="AU563" s="29"/>
      <c r="AV563" s="29"/>
      <c r="AW563" s="29"/>
      <c r="AX563" s="140"/>
      <c r="AY563" s="140"/>
      <c r="AZ563" s="141"/>
      <c r="BA563" s="137"/>
      <c r="BB563" s="29"/>
      <c r="BC563" s="29"/>
      <c r="BD563" s="29"/>
      <c r="BE563" s="29"/>
      <c r="BF563" s="29"/>
      <c r="BG563" s="29"/>
      <c r="BH563" s="29"/>
      <c r="BI563" s="29"/>
      <c r="BJ563" s="29"/>
      <c r="BK563" s="29"/>
      <c r="BL563" s="29"/>
      <c r="BM563" s="29"/>
      <c r="BN563" s="29"/>
      <c r="BO563" s="140"/>
      <c r="BP563" s="140"/>
      <c r="BQ563" s="141"/>
      <c r="BR563" s="137"/>
      <c r="BS563" s="29"/>
      <c r="BT563" s="29"/>
      <c r="BU563" s="29"/>
      <c r="BV563" s="29"/>
      <c r="BW563" s="29"/>
      <c r="BX563" s="29"/>
      <c r="BY563" s="29"/>
      <c r="BZ563" s="29"/>
      <c r="CA563" s="29"/>
      <c r="CB563" s="29"/>
      <c r="CC563" s="29"/>
      <c r="CD563" s="29"/>
      <c r="CE563" s="29"/>
      <c r="CF563" s="140"/>
      <c r="CG563" s="140"/>
      <c r="CH563" s="141"/>
      <c r="CI563" s="137"/>
      <c r="CJ563" s="29"/>
      <c r="CK563" s="29"/>
      <c r="CL563" s="29"/>
      <c r="CM563" s="29"/>
      <c r="CN563" s="29"/>
      <c r="CO563" s="29"/>
      <c r="CP563" s="29"/>
      <c r="CQ563" s="29"/>
      <c r="CR563" s="29"/>
      <c r="CS563" s="29"/>
      <c r="CT563" s="29"/>
      <c r="CU563" s="29"/>
      <c r="CV563" s="29"/>
      <c r="CW563" s="140"/>
      <c r="CX563" s="140"/>
      <c r="CY563" s="141"/>
      <c r="CZ563" s="137"/>
      <c r="DA563" s="29"/>
      <c r="DB563" s="29"/>
      <c r="DC563" s="29"/>
      <c r="DD563" s="29"/>
      <c r="DE563" s="29"/>
      <c r="DF563" s="29"/>
      <c r="DG563" s="29"/>
      <c r="DH563" s="29"/>
      <c r="DI563" s="29"/>
      <c r="DJ563" s="29"/>
      <c r="DK563" s="29"/>
      <c r="DL563" s="29"/>
      <c r="DM563" s="29"/>
      <c r="DN563" s="140"/>
      <c r="DO563" s="140"/>
      <c r="DP563" s="141"/>
      <c r="DQ563" s="137"/>
      <c r="DR563" s="29"/>
      <c r="DS563" s="29"/>
      <c r="DT563" s="29"/>
      <c r="DU563" s="29"/>
      <c r="DV563" s="29"/>
      <c r="DW563" s="29"/>
      <c r="DX563" s="29"/>
      <c r="DY563" s="29"/>
      <c r="DZ563" s="29"/>
      <c r="EA563" s="29"/>
      <c r="EB563" s="29"/>
      <c r="EC563" s="29"/>
      <c r="ED563" s="29"/>
      <c r="EE563" s="140"/>
      <c r="EF563" s="140"/>
      <c r="EG563" s="141"/>
      <c r="EH563" s="137"/>
      <c r="EI563" s="29"/>
      <c r="EJ563" s="29"/>
      <c r="EK563" s="29"/>
      <c r="EL563" s="29"/>
      <c r="EM563" s="29"/>
      <c r="EN563" s="29"/>
      <c r="EO563" s="29"/>
      <c r="EP563" s="29"/>
      <c r="EQ563" s="29"/>
      <c r="ER563" s="29"/>
      <c r="ES563" s="29"/>
      <c r="ET563" s="29"/>
      <c r="EU563" s="29"/>
      <c r="EV563" s="140"/>
      <c r="EW563" s="140"/>
      <c r="EX563" s="144"/>
      <c r="EY563" s="137"/>
      <c r="EZ563" s="29"/>
      <c r="FA563" s="29"/>
      <c r="FB563" s="29"/>
      <c r="FC563" s="29"/>
      <c r="FD563" s="29"/>
      <c r="FE563" s="29"/>
      <c r="FF563" s="29"/>
      <c r="FG563" s="29"/>
      <c r="FH563" s="29"/>
      <c r="FI563" s="29"/>
      <c r="FJ563" s="29"/>
      <c r="FK563" s="29"/>
      <c r="FL563" s="29"/>
      <c r="FM563" s="140"/>
      <c r="FN563" s="140"/>
      <c r="FO563" s="141"/>
    </row>
    <row r="564" spans="1:171" x14ac:dyDescent="0.3">
      <c r="A564" s="137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140"/>
      <c r="P564" s="140"/>
      <c r="Q564" s="140"/>
      <c r="R564" s="141"/>
      <c r="S564" s="137"/>
      <c r="T564" s="29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  <c r="AE564" s="29"/>
      <c r="AF564" s="29"/>
      <c r="AG564" s="140"/>
      <c r="AH564" s="140"/>
      <c r="AI564" s="141"/>
      <c r="AJ564" s="137"/>
      <c r="AK564" s="29"/>
      <c r="AL564" s="29"/>
      <c r="AM564" s="29"/>
      <c r="AN564" s="29"/>
      <c r="AO564" s="29"/>
      <c r="AP564" s="29"/>
      <c r="AQ564" s="29"/>
      <c r="AR564" s="29"/>
      <c r="AS564" s="29"/>
      <c r="AT564" s="29"/>
      <c r="AU564" s="29"/>
      <c r="AV564" s="29"/>
      <c r="AW564" s="29"/>
      <c r="AX564" s="140"/>
      <c r="AY564" s="140"/>
      <c r="AZ564" s="141"/>
      <c r="BA564" s="137"/>
      <c r="BB564" s="29"/>
      <c r="BC564" s="29"/>
      <c r="BD564" s="29"/>
      <c r="BE564" s="29"/>
      <c r="BF564" s="29"/>
      <c r="BG564" s="29"/>
      <c r="BH564" s="29"/>
      <c r="BI564" s="29"/>
      <c r="BJ564" s="29"/>
      <c r="BK564" s="29"/>
      <c r="BL564" s="29"/>
      <c r="BM564" s="29"/>
      <c r="BN564" s="29"/>
      <c r="BO564" s="140"/>
      <c r="BP564" s="140"/>
      <c r="BQ564" s="141"/>
      <c r="BR564" s="137"/>
      <c r="BS564" s="29"/>
      <c r="BT564" s="29"/>
      <c r="BU564" s="29"/>
      <c r="BV564" s="29"/>
      <c r="BW564" s="29"/>
      <c r="BX564" s="29"/>
      <c r="BY564" s="29"/>
      <c r="BZ564" s="29"/>
      <c r="CA564" s="29"/>
      <c r="CB564" s="29"/>
      <c r="CC564" s="29"/>
      <c r="CD564" s="29"/>
      <c r="CE564" s="29"/>
      <c r="CF564" s="140"/>
      <c r="CG564" s="140"/>
      <c r="CH564" s="141"/>
      <c r="CI564" s="137"/>
      <c r="CJ564" s="29"/>
      <c r="CK564" s="29"/>
      <c r="CL564" s="29"/>
      <c r="CM564" s="29"/>
      <c r="CN564" s="29"/>
      <c r="CO564" s="29"/>
      <c r="CP564" s="29"/>
      <c r="CQ564" s="29"/>
      <c r="CR564" s="29"/>
      <c r="CS564" s="29"/>
      <c r="CT564" s="29"/>
      <c r="CU564" s="29"/>
      <c r="CV564" s="29"/>
      <c r="CW564" s="140"/>
      <c r="CX564" s="140"/>
      <c r="CY564" s="141"/>
      <c r="CZ564" s="137"/>
      <c r="DA564" s="29"/>
      <c r="DB564" s="29"/>
      <c r="DC564" s="29"/>
      <c r="DD564" s="29"/>
      <c r="DE564" s="29"/>
      <c r="DF564" s="29"/>
      <c r="DG564" s="29"/>
      <c r="DH564" s="29"/>
      <c r="DI564" s="29"/>
      <c r="DJ564" s="29"/>
      <c r="DK564" s="29"/>
      <c r="DL564" s="29"/>
      <c r="DM564" s="29"/>
      <c r="DN564" s="140"/>
      <c r="DO564" s="140"/>
      <c r="DP564" s="141"/>
      <c r="DQ564" s="137"/>
      <c r="DR564" s="29"/>
      <c r="DS564" s="29"/>
      <c r="DT564" s="29"/>
      <c r="DU564" s="29"/>
      <c r="DV564" s="29"/>
      <c r="DW564" s="29"/>
      <c r="DX564" s="29"/>
      <c r="DY564" s="29"/>
      <c r="DZ564" s="29"/>
      <c r="EA564" s="29"/>
      <c r="EB564" s="29"/>
      <c r="EC564" s="29"/>
      <c r="ED564" s="29"/>
      <c r="EE564" s="140"/>
      <c r="EF564" s="140"/>
      <c r="EG564" s="141"/>
      <c r="EH564" s="137"/>
      <c r="EI564" s="29"/>
      <c r="EJ564" s="29"/>
      <c r="EK564" s="29"/>
      <c r="EL564" s="29"/>
      <c r="EM564" s="29"/>
      <c r="EN564" s="29"/>
      <c r="EO564" s="29"/>
      <c r="EP564" s="29"/>
      <c r="EQ564" s="29"/>
      <c r="ER564" s="29"/>
      <c r="ES564" s="29"/>
      <c r="ET564" s="29"/>
      <c r="EU564" s="29"/>
      <c r="EV564" s="140"/>
      <c r="EW564" s="140"/>
      <c r="EX564" s="144"/>
      <c r="EY564" s="137"/>
      <c r="EZ564" s="29"/>
      <c r="FA564" s="29"/>
      <c r="FB564" s="29"/>
      <c r="FC564" s="29"/>
      <c r="FD564" s="29"/>
      <c r="FE564" s="29"/>
      <c r="FF564" s="29"/>
      <c r="FG564" s="29"/>
      <c r="FH564" s="29"/>
      <c r="FI564" s="29"/>
      <c r="FJ564" s="29"/>
      <c r="FK564" s="29"/>
      <c r="FL564" s="29"/>
      <c r="FM564" s="140"/>
      <c r="FN564" s="140"/>
      <c r="FO564" s="141"/>
    </row>
    <row r="565" spans="1:171" x14ac:dyDescent="0.3">
      <c r="A565" s="137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140"/>
      <c r="P565" s="140"/>
      <c r="Q565" s="140"/>
      <c r="R565" s="141"/>
      <c r="S565" s="137"/>
      <c r="T565" s="29"/>
      <c r="U565" s="29"/>
      <c r="V565" s="29"/>
      <c r="W565" s="29"/>
      <c r="X565" s="29"/>
      <c r="Y565" s="29"/>
      <c r="Z565" s="29"/>
      <c r="AA565" s="29"/>
      <c r="AB565" s="29"/>
      <c r="AC565" s="29"/>
      <c r="AD565" s="29"/>
      <c r="AE565" s="29"/>
      <c r="AF565" s="29"/>
      <c r="AG565" s="140"/>
      <c r="AH565" s="140"/>
      <c r="AI565" s="141"/>
      <c r="AJ565" s="137"/>
      <c r="AK565" s="29"/>
      <c r="AL565" s="29"/>
      <c r="AM565" s="29"/>
      <c r="AN565" s="29"/>
      <c r="AO565" s="29"/>
      <c r="AP565" s="29"/>
      <c r="AQ565" s="29"/>
      <c r="AR565" s="29"/>
      <c r="AS565" s="29"/>
      <c r="AT565" s="29"/>
      <c r="AU565" s="29"/>
      <c r="AV565" s="29"/>
      <c r="AW565" s="29"/>
      <c r="AX565" s="140"/>
      <c r="AY565" s="140"/>
      <c r="AZ565" s="141"/>
      <c r="BA565" s="137"/>
      <c r="BB565" s="29"/>
      <c r="BC565" s="29"/>
      <c r="BD565" s="29"/>
      <c r="BE565" s="29"/>
      <c r="BF565" s="29"/>
      <c r="BG565" s="29"/>
      <c r="BH565" s="29"/>
      <c r="BI565" s="29"/>
      <c r="BJ565" s="29"/>
      <c r="BK565" s="29"/>
      <c r="BL565" s="29"/>
      <c r="BM565" s="29"/>
      <c r="BN565" s="29"/>
      <c r="BO565" s="140"/>
      <c r="BP565" s="140"/>
      <c r="BQ565" s="141"/>
      <c r="BR565" s="137"/>
      <c r="BS565" s="29"/>
      <c r="BT565" s="29"/>
      <c r="BU565" s="29"/>
      <c r="BV565" s="29"/>
      <c r="BW565" s="29"/>
      <c r="BX565" s="29"/>
      <c r="BY565" s="29"/>
      <c r="BZ565" s="29"/>
      <c r="CA565" s="29"/>
      <c r="CB565" s="29"/>
      <c r="CC565" s="29"/>
      <c r="CD565" s="29"/>
      <c r="CE565" s="29"/>
      <c r="CF565" s="140"/>
      <c r="CG565" s="140"/>
      <c r="CH565" s="141"/>
      <c r="CI565" s="137"/>
      <c r="CJ565" s="29"/>
      <c r="CK565" s="29"/>
      <c r="CL565" s="29"/>
      <c r="CM565" s="29"/>
      <c r="CN565" s="29"/>
      <c r="CO565" s="29"/>
      <c r="CP565" s="29"/>
      <c r="CQ565" s="29"/>
      <c r="CR565" s="29"/>
      <c r="CS565" s="29"/>
      <c r="CT565" s="29"/>
      <c r="CU565" s="29"/>
      <c r="CV565" s="29"/>
      <c r="CW565" s="140"/>
      <c r="CX565" s="140"/>
      <c r="CY565" s="141"/>
      <c r="CZ565" s="137"/>
      <c r="DA565" s="29"/>
      <c r="DB565" s="29"/>
      <c r="DC565" s="29"/>
      <c r="DD565" s="29"/>
      <c r="DE565" s="29"/>
      <c r="DF565" s="29"/>
      <c r="DG565" s="29"/>
      <c r="DH565" s="29"/>
      <c r="DI565" s="29"/>
      <c r="DJ565" s="29"/>
      <c r="DK565" s="29"/>
      <c r="DL565" s="29"/>
      <c r="DM565" s="29"/>
      <c r="DN565" s="140"/>
      <c r="DO565" s="140"/>
      <c r="DP565" s="141"/>
      <c r="DQ565" s="137"/>
      <c r="DR565" s="29"/>
      <c r="DS565" s="29"/>
      <c r="DT565" s="29"/>
      <c r="DU565" s="29"/>
      <c r="DV565" s="29"/>
      <c r="DW565" s="29"/>
      <c r="DX565" s="29"/>
      <c r="DY565" s="29"/>
      <c r="DZ565" s="29"/>
      <c r="EA565" s="29"/>
      <c r="EB565" s="29"/>
      <c r="EC565" s="29"/>
      <c r="ED565" s="29"/>
      <c r="EE565" s="140"/>
      <c r="EF565" s="140"/>
      <c r="EG565" s="141"/>
      <c r="EH565" s="137"/>
      <c r="EI565" s="29"/>
      <c r="EJ565" s="29"/>
      <c r="EK565" s="29"/>
      <c r="EL565" s="29"/>
      <c r="EM565" s="29"/>
      <c r="EN565" s="29"/>
      <c r="EO565" s="29"/>
      <c r="EP565" s="29"/>
      <c r="EQ565" s="29"/>
      <c r="ER565" s="29"/>
      <c r="ES565" s="29"/>
      <c r="ET565" s="29"/>
      <c r="EU565" s="29"/>
      <c r="EV565" s="140"/>
      <c r="EW565" s="140"/>
      <c r="EX565" s="144"/>
      <c r="EY565" s="137"/>
      <c r="EZ565" s="29"/>
      <c r="FA565" s="29"/>
      <c r="FB565" s="29"/>
      <c r="FC565" s="29"/>
      <c r="FD565" s="29"/>
      <c r="FE565" s="29"/>
      <c r="FF565" s="29"/>
      <c r="FG565" s="29"/>
      <c r="FH565" s="29"/>
      <c r="FI565" s="29"/>
      <c r="FJ565" s="29"/>
      <c r="FK565" s="29"/>
      <c r="FL565" s="29"/>
      <c r="FM565" s="140"/>
      <c r="FN565" s="140"/>
      <c r="FO565" s="141"/>
    </row>
    <row r="566" spans="1:171" x14ac:dyDescent="0.3">
      <c r="A566" s="137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140"/>
      <c r="P566" s="140"/>
      <c r="Q566" s="140"/>
      <c r="R566" s="141"/>
      <c r="S566" s="137"/>
      <c r="T566" s="29"/>
      <c r="U566" s="29"/>
      <c r="V566" s="29"/>
      <c r="W566" s="29"/>
      <c r="X566" s="29"/>
      <c r="Y566" s="29"/>
      <c r="Z566" s="29"/>
      <c r="AA566" s="29"/>
      <c r="AB566" s="29"/>
      <c r="AC566" s="29"/>
      <c r="AD566" s="29"/>
      <c r="AE566" s="29"/>
      <c r="AF566" s="29"/>
      <c r="AG566" s="140"/>
      <c r="AH566" s="140"/>
      <c r="AI566" s="141"/>
      <c r="AJ566" s="137"/>
      <c r="AK566" s="29"/>
      <c r="AL566" s="29"/>
      <c r="AM566" s="29"/>
      <c r="AN566" s="29"/>
      <c r="AO566" s="29"/>
      <c r="AP566" s="29"/>
      <c r="AQ566" s="29"/>
      <c r="AR566" s="29"/>
      <c r="AS566" s="29"/>
      <c r="AT566" s="29"/>
      <c r="AU566" s="29"/>
      <c r="AV566" s="29"/>
      <c r="AW566" s="29"/>
      <c r="AX566" s="140"/>
      <c r="AY566" s="140"/>
      <c r="AZ566" s="141"/>
      <c r="BA566" s="137"/>
      <c r="BB566" s="29"/>
      <c r="BC566" s="29"/>
      <c r="BD566" s="29"/>
      <c r="BE566" s="29"/>
      <c r="BF566" s="29"/>
      <c r="BG566" s="29"/>
      <c r="BH566" s="29"/>
      <c r="BI566" s="29"/>
      <c r="BJ566" s="29"/>
      <c r="BK566" s="29"/>
      <c r="BL566" s="29"/>
      <c r="BM566" s="29"/>
      <c r="BN566" s="29"/>
      <c r="BO566" s="140"/>
      <c r="BP566" s="140"/>
      <c r="BQ566" s="141"/>
      <c r="BR566" s="137"/>
      <c r="BS566" s="29"/>
      <c r="BT566" s="29"/>
      <c r="BU566" s="29"/>
      <c r="BV566" s="29"/>
      <c r="BW566" s="29"/>
      <c r="BX566" s="29"/>
      <c r="BY566" s="29"/>
      <c r="BZ566" s="29"/>
      <c r="CA566" s="29"/>
      <c r="CB566" s="29"/>
      <c r="CC566" s="29"/>
      <c r="CD566" s="29"/>
      <c r="CE566" s="29"/>
      <c r="CF566" s="140"/>
      <c r="CG566" s="140"/>
      <c r="CH566" s="141"/>
      <c r="CI566" s="137"/>
      <c r="CJ566" s="29"/>
      <c r="CK566" s="29"/>
      <c r="CL566" s="29"/>
      <c r="CM566" s="29"/>
      <c r="CN566" s="29"/>
      <c r="CO566" s="29"/>
      <c r="CP566" s="29"/>
      <c r="CQ566" s="29"/>
      <c r="CR566" s="29"/>
      <c r="CS566" s="29"/>
      <c r="CT566" s="29"/>
      <c r="CU566" s="29"/>
      <c r="CV566" s="29"/>
      <c r="CW566" s="140"/>
      <c r="CX566" s="140"/>
      <c r="CY566" s="141"/>
      <c r="CZ566" s="137"/>
      <c r="DA566" s="29"/>
      <c r="DB566" s="29"/>
      <c r="DC566" s="29"/>
      <c r="DD566" s="29"/>
      <c r="DE566" s="29"/>
      <c r="DF566" s="29"/>
      <c r="DG566" s="29"/>
      <c r="DH566" s="29"/>
      <c r="DI566" s="29"/>
      <c r="DJ566" s="29"/>
      <c r="DK566" s="29"/>
      <c r="DL566" s="29"/>
      <c r="DM566" s="29"/>
      <c r="DN566" s="140"/>
      <c r="DO566" s="140"/>
      <c r="DP566" s="141"/>
      <c r="DQ566" s="137"/>
      <c r="DR566" s="29"/>
      <c r="DS566" s="29"/>
      <c r="DT566" s="29"/>
      <c r="DU566" s="29"/>
      <c r="DV566" s="29"/>
      <c r="DW566" s="29"/>
      <c r="DX566" s="29"/>
      <c r="DY566" s="29"/>
      <c r="DZ566" s="29"/>
      <c r="EA566" s="29"/>
      <c r="EB566" s="29"/>
      <c r="EC566" s="29"/>
      <c r="ED566" s="29"/>
      <c r="EE566" s="140"/>
      <c r="EF566" s="140"/>
      <c r="EG566" s="141"/>
      <c r="EH566" s="137"/>
      <c r="EI566" s="29"/>
      <c r="EJ566" s="29"/>
      <c r="EK566" s="29"/>
      <c r="EL566" s="29"/>
      <c r="EM566" s="29"/>
      <c r="EN566" s="29"/>
      <c r="EO566" s="29"/>
      <c r="EP566" s="29"/>
      <c r="EQ566" s="29"/>
      <c r="ER566" s="29"/>
      <c r="ES566" s="29"/>
      <c r="ET566" s="29"/>
      <c r="EU566" s="29"/>
      <c r="EV566" s="140"/>
      <c r="EW566" s="140"/>
      <c r="EX566" s="144"/>
      <c r="EY566" s="137"/>
      <c r="EZ566" s="29"/>
      <c r="FA566" s="29"/>
      <c r="FB566" s="29"/>
      <c r="FC566" s="29"/>
      <c r="FD566" s="29"/>
      <c r="FE566" s="29"/>
      <c r="FF566" s="29"/>
      <c r="FG566" s="29"/>
      <c r="FH566" s="29"/>
      <c r="FI566" s="29"/>
      <c r="FJ566" s="29"/>
      <c r="FK566" s="29"/>
      <c r="FL566" s="29"/>
      <c r="FM566" s="140"/>
      <c r="FN566" s="140"/>
      <c r="FO566" s="141"/>
    </row>
    <row r="567" spans="1:171" x14ac:dyDescent="0.3">
      <c r="A567" s="137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140"/>
      <c r="P567" s="140"/>
      <c r="Q567" s="140"/>
      <c r="R567" s="141"/>
      <c r="S567" s="137"/>
      <c r="T567" s="29"/>
      <c r="U567" s="29"/>
      <c r="V567" s="29"/>
      <c r="W567" s="29"/>
      <c r="X567" s="29"/>
      <c r="Y567" s="29"/>
      <c r="Z567" s="29"/>
      <c r="AA567" s="29"/>
      <c r="AB567" s="29"/>
      <c r="AC567" s="29"/>
      <c r="AD567" s="29"/>
      <c r="AE567" s="29"/>
      <c r="AF567" s="29"/>
      <c r="AG567" s="140"/>
      <c r="AH567" s="140"/>
      <c r="AI567" s="141"/>
      <c r="AJ567" s="137"/>
      <c r="AK567" s="29"/>
      <c r="AL567" s="29"/>
      <c r="AM567" s="29"/>
      <c r="AN567" s="29"/>
      <c r="AO567" s="29"/>
      <c r="AP567" s="29"/>
      <c r="AQ567" s="29"/>
      <c r="AR567" s="29"/>
      <c r="AS567" s="29"/>
      <c r="AT567" s="29"/>
      <c r="AU567" s="29"/>
      <c r="AV567" s="29"/>
      <c r="AW567" s="29"/>
      <c r="AX567" s="140"/>
      <c r="AY567" s="140"/>
      <c r="AZ567" s="141"/>
      <c r="BA567" s="137"/>
      <c r="BB567" s="29"/>
      <c r="BC567" s="29"/>
      <c r="BD567" s="29"/>
      <c r="BE567" s="29"/>
      <c r="BF567" s="29"/>
      <c r="BG567" s="29"/>
      <c r="BH567" s="29"/>
      <c r="BI567" s="29"/>
      <c r="BJ567" s="29"/>
      <c r="BK567" s="29"/>
      <c r="BL567" s="29"/>
      <c r="BM567" s="29"/>
      <c r="BN567" s="29"/>
      <c r="BO567" s="140"/>
      <c r="BP567" s="140"/>
      <c r="BQ567" s="141"/>
      <c r="BR567" s="137"/>
      <c r="BS567" s="29"/>
      <c r="BT567" s="29"/>
      <c r="BU567" s="29"/>
      <c r="BV567" s="29"/>
      <c r="BW567" s="29"/>
      <c r="BX567" s="29"/>
      <c r="BY567" s="29"/>
      <c r="BZ567" s="29"/>
      <c r="CA567" s="29"/>
      <c r="CB567" s="29"/>
      <c r="CC567" s="29"/>
      <c r="CD567" s="29"/>
      <c r="CE567" s="29"/>
      <c r="CF567" s="140"/>
      <c r="CG567" s="140"/>
      <c r="CH567" s="141"/>
      <c r="CI567" s="137"/>
      <c r="CJ567" s="29"/>
      <c r="CK567" s="29"/>
      <c r="CL567" s="29"/>
      <c r="CM567" s="29"/>
      <c r="CN567" s="29"/>
      <c r="CO567" s="29"/>
      <c r="CP567" s="29"/>
      <c r="CQ567" s="29"/>
      <c r="CR567" s="29"/>
      <c r="CS567" s="29"/>
      <c r="CT567" s="29"/>
      <c r="CU567" s="29"/>
      <c r="CV567" s="29"/>
      <c r="CW567" s="140"/>
      <c r="CX567" s="140"/>
      <c r="CY567" s="141"/>
      <c r="CZ567" s="137"/>
      <c r="DA567" s="29"/>
      <c r="DB567" s="29"/>
      <c r="DC567" s="29"/>
      <c r="DD567" s="29"/>
      <c r="DE567" s="29"/>
      <c r="DF567" s="29"/>
      <c r="DG567" s="29"/>
      <c r="DH567" s="29"/>
      <c r="DI567" s="29"/>
      <c r="DJ567" s="29"/>
      <c r="DK567" s="29"/>
      <c r="DL567" s="29"/>
      <c r="DM567" s="29"/>
      <c r="DN567" s="140"/>
      <c r="DO567" s="140"/>
      <c r="DP567" s="141"/>
      <c r="DQ567" s="137"/>
      <c r="DR567" s="29"/>
      <c r="DS567" s="29"/>
      <c r="DT567" s="29"/>
      <c r="DU567" s="29"/>
      <c r="DV567" s="29"/>
      <c r="DW567" s="29"/>
      <c r="DX567" s="29"/>
      <c r="DY567" s="29"/>
      <c r="DZ567" s="29"/>
      <c r="EA567" s="29"/>
      <c r="EB567" s="29"/>
      <c r="EC567" s="29"/>
      <c r="ED567" s="29"/>
      <c r="EE567" s="140"/>
      <c r="EF567" s="140"/>
      <c r="EG567" s="141"/>
      <c r="EH567" s="137"/>
      <c r="EI567" s="29"/>
      <c r="EJ567" s="29"/>
      <c r="EK567" s="29"/>
      <c r="EL567" s="29"/>
      <c r="EM567" s="29"/>
      <c r="EN567" s="29"/>
      <c r="EO567" s="29"/>
      <c r="EP567" s="29"/>
      <c r="EQ567" s="29"/>
      <c r="ER567" s="29"/>
      <c r="ES567" s="29"/>
      <c r="ET567" s="29"/>
      <c r="EU567" s="29"/>
      <c r="EV567" s="140"/>
      <c r="EW567" s="140"/>
      <c r="EX567" s="144"/>
      <c r="EY567" s="137"/>
      <c r="EZ567" s="29"/>
      <c r="FA567" s="29"/>
      <c r="FB567" s="29"/>
      <c r="FC567" s="29"/>
      <c r="FD567" s="29"/>
      <c r="FE567" s="29"/>
      <c r="FF567" s="29"/>
      <c r="FG567" s="29"/>
      <c r="FH567" s="29"/>
      <c r="FI567" s="29"/>
      <c r="FJ567" s="29"/>
      <c r="FK567" s="29"/>
      <c r="FL567" s="29"/>
      <c r="FM567" s="140"/>
      <c r="FN567" s="140"/>
      <c r="FO567" s="141"/>
    </row>
    <row r="568" spans="1:171" x14ac:dyDescent="0.3">
      <c r="A568" s="137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140"/>
      <c r="P568" s="140"/>
      <c r="Q568" s="140"/>
      <c r="R568" s="141"/>
      <c r="S568" s="137"/>
      <c r="T568" s="29"/>
      <c r="U568" s="29"/>
      <c r="V568" s="29"/>
      <c r="W568" s="29"/>
      <c r="X568" s="29"/>
      <c r="Y568" s="29"/>
      <c r="Z568" s="29"/>
      <c r="AA568" s="29"/>
      <c r="AB568" s="29"/>
      <c r="AC568" s="29"/>
      <c r="AD568" s="29"/>
      <c r="AE568" s="29"/>
      <c r="AF568" s="29"/>
      <c r="AG568" s="140"/>
      <c r="AH568" s="140"/>
      <c r="AI568" s="141"/>
      <c r="AJ568" s="137"/>
      <c r="AK568" s="29"/>
      <c r="AL568" s="29"/>
      <c r="AM568" s="29"/>
      <c r="AN568" s="29"/>
      <c r="AO568" s="29"/>
      <c r="AP568" s="29"/>
      <c r="AQ568" s="29"/>
      <c r="AR568" s="29"/>
      <c r="AS568" s="29"/>
      <c r="AT568" s="29"/>
      <c r="AU568" s="29"/>
      <c r="AV568" s="29"/>
      <c r="AW568" s="29"/>
      <c r="AX568" s="140"/>
      <c r="AY568" s="140"/>
      <c r="AZ568" s="141"/>
      <c r="BA568" s="137"/>
      <c r="BB568" s="29"/>
      <c r="BC568" s="29"/>
      <c r="BD568" s="29"/>
      <c r="BE568" s="29"/>
      <c r="BF568" s="29"/>
      <c r="BG568" s="29"/>
      <c r="BH568" s="29"/>
      <c r="BI568" s="29"/>
      <c r="BJ568" s="29"/>
      <c r="BK568" s="29"/>
      <c r="BL568" s="29"/>
      <c r="BM568" s="29"/>
      <c r="BN568" s="29"/>
      <c r="BO568" s="140"/>
      <c r="BP568" s="140"/>
      <c r="BQ568" s="141"/>
      <c r="BR568" s="137"/>
      <c r="BS568" s="29"/>
      <c r="BT568" s="29"/>
      <c r="BU568" s="29"/>
      <c r="BV568" s="29"/>
      <c r="BW568" s="29"/>
      <c r="BX568" s="29"/>
      <c r="BY568" s="29"/>
      <c r="BZ568" s="29"/>
      <c r="CA568" s="29"/>
      <c r="CB568" s="29"/>
      <c r="CC568" s="29"/>
      <c r="CD568" s="29"/>
      <c r="CE568" s="29"/>
      <c r="CF568" s="140"/>
      <c r="CG568" s="140"/>
      <c r="CH568" s="141"/>
      <c r="CI568" s="137"/>
      <c r="CJ568" s="29"/>
      <c r="CK568" s="29"/>
      <c r="CL568" s="29"/>
      <c r="CM568" s="29"/>
      <c r="CN568" s="29"/>
      <c r="CO568" s="29"/>
      <c r="CP568" s="29"/>
      <c r="CQ568" s="29"/>
      <c r="CR568" s="29"/>
      <c r="CS568" s="29"/>
      <c r="CT568" s="29"/>
      <c r="CU568" s="29"/>
      <c r="CV568" s="29"/>
      <c r="CW568" s="140"/>
      <c r="CX568" s="140"/>
      <c r="CY568" s="141"/>
      <c r="CZ568" s="137"/>
      <c r="DA568" s="29"/>
      <c r="DB568" s="29"/>
      <c r="DC568" s="29"/>
      <c r="DD568" s="29"/>
      <c r="DE568" s="29"/>
      <c r="DF568" s="29"/>
      <c r="DG568" s="29"/>
      <c r="DH568" s="29"/>
      <c r="DI568" s="29"/>
      <c r="DJ568" s="29"/>
      <c r="DK568" s="29"/>
      <c r="DL568" s="29"/>
      <c r="DM568" s="29"/>
      <c r="DN568" s="140"/>
      <c r="DO568" s="140"/>
      <c r="DP568" s="141"/>
      <c r="DQ568" s="137"/>
      <c r="DR568" s="29"/>
      <c r="DS568" s="29"/>
      <c r="DT568" s="29"/>
      <c r="DU568" s="29"/>
      <c r="DV568" s="29"/>
      <c r="DW568" s="29"/>
      <c r="DX568" s="29"/>
      <c r="DY568" s="29"/>
      <c r="DZ568" s="29"/>
      <c r="EA568" s="29"/>
      <c r="EB568" s="29"/>
      <c r="EC568" s="29"/>
      <c r="ED568" s="29"/>
      <c r="EE568" s="140"/>
      <c r="EF568" s="140"/>
      <c r="EG568" s="141"/>
      <c r="EH568" s="137"/>
      <c r="EI568" s="29"/>
      <c r="EJ568" s="29"/>
      <c r="EK568" s="29"/>
      <c r="EL568" s="29"/>
      <c r="EM568" s="29"/>
      <c r="EN568" s="29"/>
      <c r="EO568" s="29"/>
      <c r="EP568" s="29"/>
      <c r="EQ568" s="29"/>
      <c r="ER568" s="29"/>
      <c r="ES568" s="29"/>
      <c r="ET568" s="29"/>
      <c r="EU568" s="29"/>
      <c r="EV568" s="140"/>
      <c r="EW568" s="140"/>
      <c r="EX568" s="144"/>
      <c r="EY568" s="137"/>
      <c r="EZ568" s="29"/>
      <c r="FA568" s="29"/>
      <c r="FB568" s="29"/>
      <c r="FC568" s="29"/>
      <c r="FD568" s="29"/>
      <c r="FE568" s="29"/>
      <c r="FF568" s="29"/>
      <c r="FG568" s="29"/>
      <c r="FH568" s="29"/>
      <c r="FI568" s="29"/>
      <c r="FJ568" s="29"/>
      <c r="FK568" s="29"/>
      <c r="FL568" s="29"/>
      <c r="FM568" s="140"/>
      <c r="FN568" s="140"/>
      <c r="FO568" s="141"/>
    </row>
    <row r="569" spans="1:171" x14ac:dyDescent="0.3">
      <c r="A569" s="137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140"/>
      <c r="P569" s="140"/>
      <c r="Q569" s="140"/>
      <c r="R569" s="141"/>
      <c r="S569" s="137"/>
      <c r="T569" s="29"/>
      <c r="U569" s="29"/>
      <c r="V569" s="29"/>
      <c r="W569" s="29"/>
      <c r="X569" s="29"/>
      <c r="Y569" s="29"/>
      <c r="Z569" s="29"/>
      <c r="AA569" s="29"/>
      <c r="AB569" s="29"/>
      <c r="AC569" s="29"/>
      <c r="AD569" s="29"/>
      <c r="AE569" s="29"/>
      <c r="AF569" s="29"/>
      <c r="AG569" s="140"/>
      <c r="AH569" s="140"/>
      <c r="AI569" s="141"/>
      <c r="AJ569" s="137"/>
      <c r="AK569" s="29"/>
      <c r="AL569" s="29"/>
      <c r="AM569" s="29"/>
      <c r="AN569" s="29"/>
      <c r="AO569" s="29"/>
      <c r="AP569" s="29"/>
      <c r="AQ569" s="29"/>
      <c r="AR569" s="29"/>
      <c r="AS569" s="29"/>
      <c r="AT569" s="29"/>
      <c r="AU569" s="29"/>
      <c r="AV569" s="29"/>
      <c r="AW569" s="29"/>
      <c r="AX569" s="140"/>
      <c r="AY569" s="140"/>
      <c r="AZ569" s="141"/>
      <c r="BA569" s="137"/>
      <c r="BB569" s="29"/>
      <c r="BC569" s="29"/>
      <c r="BD569" s="29"/>
      <c r="BE569" s="29"/>
      <c r="BF569" s="29"/>
      <c r="BG569" s="29"/>
      <c r="BH569" s="29"/>
      <c r="BI569" s="29"/>
      <c r="BJ569" s="29"/>
      <c r="BK569" s="29"/>
      <c r="BL569" s="29"/>
      <c r="BM569" s="29"/>
      <c r="BN569" s="29"/>
      <c r="BO569" s="140"/>
      <c r="BP569" s="140"/>
      <c r="BQ569" s="141"/>
      <c r="BR569" s="137"/>
      <c r="BS569" s="29"/>
      <c r="BT569" s="29"/>
      <c r="BU569" s="29"/>
      <c r="BV569" s="29"/>
      <c r="BW569" s="29"/>
      <c r="BX569" s="29"/>
      <c r="BY569" s="29"/>
      <c r="BZ569" s="29"/>
      <c r="CA569" s="29"/>
      <c r="CB569" s="29"/>
      <c r="CC569" s="29"/>
      <c r="CD569" s="29"/>
      <c r="CE569" s="29"/>
      <c r="CF569" s="140"/>
      <c r="CG569" s="140"/>
      <c r="CH569" s="141"/>
      <c r="CI569" s="137"/>
      <c r="CJ569" s="29"/>
      <c r="CK569" s="29"/>
      <c r="CL569" s="29"/>
      <c r="CM569" s="29"/>
      <c r="CN569" s="29"/>
      <c r="CO569" s="29"/>
      <c r="CP569" s="29"/>
      <c r="CQ569" s="29"/>
      <c r="CR569" s="29"/>
      <c r="CS569" s="29"/>
      <c r="CT569" s="29"/>
      <c r="CU569" s="29"/>
      <c r="CV569" s="29"/>
      <c r="CW569" s="140"/>
      <c r="CX569" s="140"/>
      <c r="CY569" s="141"/>
      <c r="CZ569" s="137"/>
      <c r="DA569" s="29"/>
      <c r="DB569" s="29"/>
      <c r="DC569" s="29"/>
      <c r="DD569" s="29"/>
      <c r="DE569" s="29"/>
      <c r="DF569" s="29"/>
      <c r="DG569" s="29"/>
      <c r="DH569" s="29"/>
      <c r="DI569" s="29"/>
      <c r="DJ569" s="29"/>
      <c r="DK569" s="29"/>
      <c r="DL569" s="29"/>
      <c r="DM569" s="29"/>
      <c r="DN569" s="140"/>
      <c r="DO569" s="140"/>
      <c r="DP569" s="141"/>
      <c r="DQ569" s="137"/>
      <c r="DR569" s="29"/>
      <c r="DS569" s="29"/>
      <c r="DT569" s="29"/>
      <c r="DU569" s="29"/>
      <c r="DV569" s="29"/>
      <c r="DW569" s="29"/>
      <c r="DX569" s="29"/>
      <c r="DY569" s="29"/>
      <c r="DZ569" s="29"/>
      <c r="EA569" s="29"/>
      <c r="EB569" s="29"/>
      <c r="EC569" s="29"/>
      <c r="ED569" s="29"/>
      <c r="EE569" s="140"/>
      <c r="EF569" s="140"/>
      <c r="EG569" s="141"/>
      <c r="EH569" s="137"/>
      <c r="EI569" s="29"/>
      <c r="EJ569" s="29"/>
      <c r="EK569" s="29"/>
      <c r="EL569" s="29"/>
      <c r="EM569" s="29"/>
      <c r="EN569" s="29"/>
      <c r="EO569" s="29"/>
      <c r="EP569" s="29"/>
      <c r="EQ569" s="29"/>
      <c r="ER569" s="29"/>
      <c r="ES569" s="29"/>
      <c r="ET569" s="29"/>
      <c r="EU569" s="29"/>
      <c r="EV569" s="140"/>
      <c r="EW569" s="140"/>
      <c r="EX569" s="144"/>
      <c r="EY569" s="137"/>
      <c r="EZ569" s="29"/>
      <c r="FA569" s="29"/>
      <c r="FB569" s="29"/>
      <c r="FC569" s="29"/>
      <c r="FD569" s="29"/>
      <c r="FE569" s="29"/>
      <c r="FF569" s="29"/>
      <c r="FG569" s="29"/>
      <c r="FH569" s="29"/>
      <c r="FI569" s="29"/>
      <c r="FJ569" s="29"/>
      <c r="FK569" s="29"/>
      <c r="FL569" s="29"/>
      <c r="FM569" s="140"/>
      <c r="FN569" s="140"/>
      <c r="FO569" s="141"/>
    </row>
    <row r="570" spans="1:171" ht="15" thickBot="1" x14ac:dyDescent="0.35">
      <c r="A570" s="138"/>
      <c r="B570" s="139"/>
      <c r="C570" s="139"/>
      <c r="D570" s="139"/>
      <c r="E570" s="139"/>
      <c r="F570" s="139"/>
      <c r="G570" s="139"/>
      <c r="H570" s="139"/>
      <c r="I570" s="139"/>
      <c r="J570" s="139"/>
      <c r="K570" s="139"/>
      <c r="L570" s="139"/>
      <c r="M570" s="139"/>
      <c r="N570" s="139"/>
      <c r="O570" s="142"/>
      <c r="P570" s="142"/>
      <c r="Q570" s="142"/>
      <c r="R570" s="143"/>
      <c r="S570" s="138"/>
      <c r="T570" s="139"/>
      <c r="U570" s="139"/>
      <c r="V570" s="139"/>
      <c r="W570" s="139"/>
      <c r="X570" s="139"/>
      <c r="Y570" s="139"/>
      <c r="Z570" s="139"/>
      <c r="AA570" s="139"/>
      <c r="AB570" s="139"/>
      <c r="AC570" s="139"/>
      <c r="AD570" s="139"/>
      <c r="AE570" s="139"/>
      <c r="AF570" s="139"/>
      <c r="AG570" s="142"/>
      <c r="AH570" s="142"/>
      <c r="AI570" s="143"/>
      <c r="AJ570" s="138"/>
      <c r="AK570" s="139"/>
      <c r="AL570" s="139"/>
      <c r="AM570" s="139"/>
      <c r="AN570" s="139"/>
      <c r="AO570" s="139"/>
      <c r="AP570" s="139"/>
      <c r="AQ570" s="139"/>
      <c r="AR570" s="139"/>
      <c r="AS570" s="139"/>
      <c r="AT570" s="139"/>
      <c r="AU570" s="139"/>
      <c r="AV570" s="139"/>
      <c r="AW570" s="139"/>
      <c r="AX570" s="142"/>
      <c r="AY570" s="142"/>
      <c r="AZ570" s="143"/>
      <c r="BA570" s="138"/>
      <c r="BB570" s="139"/>
      <c r="BC570" s="139"/>
      <c r="BD570" s="139"/>
      <c r="BE570" s="139"/>
      <c r="BF570" s="139"/>
      <c r="BG570" s="139"/>
      <c r="BH570" s="139"/>
      <c r="BI570" s="139"/>
      <c r="BJ570" s="139"/>
      <c r="BK570" s="139"/>
      <c r="BL570" s="139"/>
      <c r="BM570" s="139"/>
      <c r="BN570" s="139"/>
      <c r="BO570" s="142"/>
      <c r="BP570" s="142"/>
      <c r="BQ570" s="143"/>
      <c r="BR570" s="138"/>
      <c r="BS570" s="139"/>
      <c r="BT570" s="139"/>
      <c r="BU570" s="139"/>
      <c r="BV570" s="139"/>
      <c r="BW570" s="139"/>
      <c r="BX570" s="139"/>
      <c r="BY570" s="139"/>
      <c r="BZ570" s="139"/>
      <c r="CA570" s="139"/>
      <c r="CB570" s="139"/>
      <c r="CC570" s="139"/>
      <c r="CD570" s="139"/>
      <c r="CE570" s="139"/>
      <c r="CF570" s="142"/>
      <c r="CG570" s="142"/>
      <c r="CH570" s="143"/>
      <c r="CI570" s="138"/>
      <c r="CJ570" s="139"/>
      <c r="CK570" s="139"/>
      <c r="CL570" s="139"/>
      <c r="CM570" s="139"/>
      <c r="CN570" s="139"/>
      <c r="CO570" s="139"/>
      <c r="CP570" s="139"/>
      <c r="CQ570" s="139"/>
      <c r="CR570" s="139"/>
      <c r="CS570" s="139"/>
      <c r="CT570" s="139"/>
      <c r="CU570" s="139"/>
      <c r="CV570" s="139"/>
      <c r="CW570" s="142"/>
      <c r="CX570" s="142"/>
      <c r="CY570" s="143"/>
      <c r="CZ570" s="138"/>
      <c r="DA570" s="139"/>
      <c r="DB570" s="139"/>
      <c r="DC570" s="139"/>
      <c r="DD570" s="139"/>
      <c r="DE570" s="139"/>
      <c r="DF570" s="139"/>
      <c r="DG570" s="139"/>
      <c r="DH570" s="139"/>
      <c r="DI570" s="139"/>
      <c r="DJ570" s="139"/>
      <c r="DK570" s="139"/>
      <c r="DL570" s="139"/>
      <c r="DM570" s="139"/>
      <c r="DN570" s="142"/>
      <c r="DO570" s="142"/>
      <c r="DP570" s="143"/>
      <c r="DQ570" s="138"/>
      <c r="DR570" s="139"/>
      <c r="DS570" s="139"/>
      <c r="DT570" s="139"/>
      <c r="DU570" s="139"/>
      <c r="DV570" s="139"/>
      <c r="DW570" s="139"/>
      <c r="DX570" s="139"/>
      <c r="DY570" s="139"/>
      <c r="DZ570" s="139"/>
      <c r="EA570" s="139"/>
      <c r="EB570" s="139"/>
      <c r="EC570" s="139"/>
      <c r="ED570" s="139"/>
      <c r="EE570" s="142"/>
      <c r="EF570" s="142"/>
      <c r="EG570" s="143"/>
      <c r="EH570" s="138"/>
      <c r="EI570" s="139"/>
      <c r="EJ570" s="139"/>
      <c r="EK570" s="139"/>
      <c r="EL570" s="139"/>
      <c r="EM570" s="139"/>
      <c r="EN570" s="139"/>
      <c r="EO570" s="139"/>
      <c r="EP570" s="139"/>
      <c r="EQ570" s="139"/>
      <c r="ER570" s="139"/>
      <c r="ES570" s="139"/>
      <c r="ET570" s="139"/>
      <c r="EU570" s="139"/>
      <c r="EV570" s="142"/>
      <c r="EW570" s="142"/>
      <c r="EX570" s="145"/>
      <c r="EY570" s="138"/>
      <c r="EZ570" s="139"/>
      <c r="FA570" s="139"/>
      <c r="FB570" s="139"/>
      <c r="FC570" s="139"/>
      <c r="FD570" s="139"/>
      <c r="FE570" s="139"/>
      <c r="FF570" s="139"/>
      <c r="FG570" s="139"/>
      <c r="FH570" s="139"/>
      <c r="FI570" s="139"/>
      <c r="FJ570" s="139"/>
      <c r="FK570" s="139"/>
      <c r="FL570" s="139"/>
      <c r="FM570" s="140"/>
      <c r="FN570" s="140"/>
      <c r="FO570" s="141"/>
    </row>
  </sheetData>
  <mergeCells count="161">
    <mergeCell ref="FJ4:FJ5"/>
    <mergeCell ref="FK4:FK5"/>
    <mergeCell ref="FL4:FL5"/>
    <mergeCell ref="FM4:FM5"/>
    <mergeCell ref="FN4:FN5"/>
    <mergeCell ref="FO4:FO5"/>
    <mergeCell ref="FB4:FB5"/>
    <mergeCell ref="FC4:FD4"/>
    <mergeCell ref="FE4:FE5"/>
    <mergeCell ref="FF4:FF5"/>
    <mergeCell ref="FG4:FH4"/>
    <mergeCell ref="FI4:FI5"/>
    <mergeCell ref="EV4:EV5"/>
    <mergeCell ref="EW4:EW5"/>
    <mergeCell ref="EX4:EX5"/>
    <mergeCell ref="EY4:EY5"/>
    <mergeCell ref="EZ4:EZ5"/>
    <mergeCell ref="FA4:FA5"/>
    <mergeCell ref="EO4:EO5"/>
    <mergeCell ref="EP4:EQ4"/>
    <mergeCell ref="ER4:ER5"/>
    <mergeCell ref="ES4:ES5"/>
    <mergeCell ref="ET4:ET5"/>
    <mergeCell ref="EU4:EU5"/>
    <mergeCell ref="DQ4:DQ5"/>
    <mergeCell ref="DR4:DR5"/>
    <mergeCell ref="DS4:DS5"/>
    <mergeCell ref="EH4:EH5"/>
    <mergeCell ref="EI4:EI5"/>
    <mergeCell ref="EJ4:EJ5"/>
    <mergeCell ref="EK4:EK5"/>
    <mergeCell ref="EL4:EM4"/>
    <mergeCell ref="EN4:EN5"/>
    <mergeCell ref="EB4:EB5"/>
    <mergeCell ref="EC4:EC5"/>
    <mergeCell ref="ED4:ED5"/>
    <mergeCell ref="EE4:EE5"/>
    <mergeCell ref="EF4:EF5"/>
    <mergeCell ref="EG4:EG5"/>
    <mergeCell ref="DQ3:EG3"/>
    <mergeCell ref="DJ4:DJ5"/>
    <mergeCell ref="DK4:DK5"/>
    <mergeCell ref="DL4:DL5"/>
    <mergeCell ref="DM4:DM5"/>
    <mergeCell ref="EH3:EX3"/>
    <mergeCell ref="EY3:FO3"/>
    <mergeCell ref="CZ4:CZ5"/>
    <mergeCell ref="DA4:DA5"/>
    <mergeCell ref="DB4:DB5"/>
    <mergeCell ref="DC4:DC5"/>
    <mergeCell ref="DD4:DE4"/>
    <mergeCell ref="DF4:DF5"/>
    <mergeCell ref="DG4:DG5"/>
    <mergeCell ref="DH4:DI4"/>
    <mergeCell ref="DT4:DT5"/>
    <mergeCell ref="DU4:DV4"/>
    <mergeCell ref="DW4:DW5"/>
    <mergeCell ref="DX4:DX5"/>
    <mergeCell ref="DY4:DZ4"/>
    <mergeCell ref="EA4:EA5"/>
    <mergeCell ref="DN4:DN5"/>
    <mergeCell ref="DO4:DO5"/>
    <mergeCell ref="DP4:DP5"/>
    <mergeCell ref="CJ4:CJ5"/>
    <mergeCell ref="CK4:CK5"/>
    <mergeCell ref="CL4:CL5"/>
    <mergeCell ref="CM4:CN4"/>
    <mergeCell ref="CV4:CV5"/>
    <mergeCell ref="CW4:CW5"/>
    <mergeCell ref="CX4:CX5"/>
    <mergeCell ref="CY4:CY5"/>
    <mergeCell ref="CZ3:DP3"/>
    <mergeCell ref="CB4:CB5"/>
    <mergeCell ref="CC4:CC5"/>
    <mergeCell ref="CD4:CD5"/>
    <mergeCell ref="CE4:CE5"/>
    <mergeCell ref="CF4:CF5"/>
    <mergeCell ref="CG4:CG5"/>
    <mergeCell ref="BR3:CH3"/>
    <mergeCell ref="CI3:CY3"/>
    <mergeCell ref="BR4:BR5"/>
    <mergeCell ref="BS4:BS5"/>
    <mergeCell ref="BT4:BT5"/>
    <mergeCell ref="BU4:BU5"/>
    <mergeCell ref="BV4:BW4"/>
    <mergeCell ref="BX4:BX5"/>
    <mergeCell ref="BY4:BY5"/>
    <mergeCell ref="BZ4:CA4"/>
    <mergeCell ref="CO4:CO5"/>
    <mergeCell ref="CP4:CP5"/>
    <mergeCell ref="CQ4:CR4"/>
    <mergeCell ref="CS4:CS5"/>
    <mergeCell ref="CT4:CT5"/>
    <mergeCell ref="CU4:CU5"/>
    <mergeCell ref="CH4:CH5"/>
    <mergeCell ref="CI4:CI5"/>
    <mergeCell ref="BL4:BL5"/>
    <mergeCell ref="BM4:BM5"/>
    <mergeCell ref="BN4:BN5"/>
    <mergeCell ref="BO4:BO5"/>
    <mergeCell ref="BP4:BP5"/>
    <mergeCell ref="BQ4:BQ5"/>
    <mergeCell ref="BA3:BQ3"/>
    <mergeCell ref="BA4:BA5"/>
    <mergeCell ref="BB4:BB5"/>
    <mergeCell ref="BC4:BC5"/>
    <mergeCell ref="BD4:BD5"/>
    <mergeCell ref="BE4:BF4"/>
    <mergeCell ref="BG4:BG5"/>
    <mergeCell ref="BH4:BH5"/>
    <mergeCell ref="BI4:BJ4"/>
    <mergeCell ref="BK4:BK5"/>
    <mergeCell ref="AV4:AV5"/>
    <mergeCell ref="AW4:AW5"/>
    <mergeCell ref="AX4:AX5"/>
    <mergeCell ref="AY4:AY5"/>
    <mergeCell ref="AZ4:AZ5"/>
    <mergeCell ref="AJ3:AZ3"/>
    <mergeCell ref="AJ4:AJ5"/>
    <mergeCell ref="AK4:AK5"/>
    <mergeCell ref="AL4:AL5"/>
    <mergeCell ref="AM4:AM5"/>
    <mergeCell ref="AN4:AO4"/>
    <mergeCell ref="AQ4:AQ5"/>
    <mergeCell ref="AR4:AS4"/>
    <mergeCell ref="AT4:AT5"/>
    <mergeCell ref="AU4:AU5"/>
    <mergeCell ref="AP4:AP5"/>
    <mergeCell ref="R4:R5"/>
    <mergeCell ref="AG4:AG5"/>
    <mergeCell ref="AH4:AH5"/>
    <mergeCell ref="AI4:AI5"/>
    <mergeCell ref="S3:AI3"/>
    <mergeCell ref="L4:L5"/>
    <mergeCell ref="M4:M5"/>
    <mergeCell ref="N4:N5"/>
    <mergeCell ref="A4:A5"/>
    <mergeCell ref="B4:B5"/>
    <mergeCell ref="A3:R3"/>
    <mergeCell ref="O4:O5"/>
    <mergeCell ref="P4:P5"/>
    <mergeCell ref="Q4:Q5"/>
    <mergeCell ref="W4:X4"/>
    <mergeCell ref="C4:C5"/>
    <mergeCell ref="D4:D5"/>
    <mergeCell ref="E4:E5"/>
    <mergeCell ref="F4:G4"/>
    <mergeCell ref="H4:H5"/>
    <mergeCell ref="I4:I5"/>
    <mergeCell ref="K4:K5"/>
    <mergeCell ref="S4:S5"/>
    <mergeCell ref="T4:T5"/>
    <mergeCell ref="U4:U5"/>
    <mergeCell ref="V4:V5"/>
    <mergeCell ref="Y4:Y5"/>
    <mergeCell ref="Z4:Z5"/>
    <mergeCell ref="AC4:AC5"/>
    <mergeCell ref="AD4:AD5"/>
    <mergeCell ref="AE4:AE5"/>
    <mergeCell ref="AA4:AB4"/>
    <mergeCell ref="AF4:A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E11"/>
  <sheetViews>
    <sheetView tabSelected="1" topLeftCell="J2" zoomScale="96" zoomScaleNormal="96" workbookViewId="0">
      <selection activeCell="L17" sqref="L17"/>
    </sheetView>
  </sheetViews>
  <sheetFormatPr baseColWidth="10" defaultColWidth="11.44140625" defaultRowHeight="13.2" x14ac:dyDescent="0.25"/>
  <cols>
    <col min="1" max="1" width="0" style="1" hidden="1" customWidth="1"/>
    <col min="2" max="2" width="10.109375" style="2" customWidth="1"/>
    <col min="3" max="3" width="8.44140625" style="2" customWidth="1"/>
    <col min="4" max="4" width="40.5546875" style="1" customWidth="1"/>
    <col min="5" max="6" width="10.6640625" style="1" hidden="1" customWidth="1"/>
    <col min="7" max="7" width="11.6640625" style="3" hidden="1" customWidth="1"/>
    <col min="8" max="9" width="11.6640625" style="1" hidden="1" customWidth="1"/>
    <col min="10" max="10" width="14.109375" style="4" customWidth="1"/>
    <col min="11" max="11" width="29.109375" style="1" customWidth="1"/>
    <col min="12" max="12" width="22.5546875" style="1" customWidth="1"/>
    <col min="13" max="13" width="11.6640625" style="96" customWidth="1"/>
    <col min="14" max="14" width="5.5546875" style="5" customWidth="1"/>
    <col min="15" max="15" width="17" style="100" customWidth="1"/>
    <col min="16" max="16" width="11.109375" style="5" customWidth="1"/>
    <col min="17" max="17" width="19.109375" style="5" customWidth="1"/>
    <col min="18" max="18" width="28.109375" style="7" customWidth="1"/>
    <col min="19" max="19" width="8.33203125" style="5" customWidth="1"/>
    <col min="20" max="20" width="14.33203125" style="6" customWidth="1"/>
    <col min="21" max="21" width="11.33203125" style="5" customWidth="1"/>
    <col min="22" max="22" width="13.6640625" style="5" customWidth="1"/>
    <col min="23" max="23" width="4.5546875" style="2" customWidth="1"/>
    <col min="24" max="24" width="3.33203125" style="3" customWidth="1"/>
    <col min="25" max="25" width="3.33203125" style="38" customWidth="1"/>
    <col min="26" max="26" width="8" style="3" customWidth="1"/>
    <col min="27" max="27" width="8.33203125" style="3" bestFit="1" customWidth="1"/>
    <col min="28" max="28" width="9.88671875" style="3" bestFit="1" customWidth="1"/>
    <col min="29" max="29" width="6" style="3" customWidth="1"/>
    <col min="30" max="30" width="5.6640625" style="3" customWidth="1"/>
    <col min="31" max="31" width="3.33203125" style="3" customWidth="1"/>
    <col min="32" max="32" width="3.33203125" style="38" customWidth="1"/>
    <col min="33" max="33" width="3.33203125" style="3" customWidth="1"/>
    <col min="34" max="34" width="8.5546875" style="34" customWidth="1"/>
    <col min="35" max="35" width="7.33203125" style="1" customWidth="1"/>
    <col min="36" max="36" width="7.109375" style="1" customWidth="1"/>
    <col min="37" max="37" width="4.77734375" style="1" customWidth="1"/>
    <col min="38" max="41" width="7" style="1" customWidth="1"/>
    <col min="42" max="42" width="2.6640625" style="1" customWidth="1"/>
    <col min="43" max="43" width="7.33203125" style="1" customWidth="1"/>
    <col min="44" max="44" width="7.109375" style="1" customWidth="1"/>
    <col min="45" max="45" width="5.44140625" style="1" customWidth="1"/>
    <col min="46" max="49" width="7" style="1" customWidth="1"/>
    <col min="50" max="50" width="2.6640625" style="1" customWidth="1"/>
    <col min="51" max="51" width="7.33203125" style="1" customWidth="1"/>
    <col min="52" max="52" width="7.109375" style="1" customWidth="1"/>
    <col min="53" max="53" width="5.109375" style="1" customWidth="1"/>
    <col min="54" max="57" width="7" style="1" customWidth="1"/>
    <col min="58" max="58" width="2.6640625" style="1" customWidth="1"/>
    <col min="59" max="59" width="7.33203125" style="1" customWidth="1"/>
    <col min="60" max="60" width="7.109375" style="1" customWidth="1"/>
    <col min="61" max="61" width="5.6640625" style="1" customWidth="1"/>
    <col min="62" max="65" width="7" style="1" customWidth="1"/>
    <col min="66" max="66" width="2.6640625" style="1" customWidth="1"/>
    <col min="67" max="67" width="7.33203125" style="1" customWidth="1"/>
    <col min="68" max="68" width="7.109375" style="1" customWidth="1"/>
    <col min="69" max="69" width="5.21875" style="1" customWidth="1"/>
    <col min="70" max="73" width="7" style="1" customWidth="1"/>
    <col min="74" max="74" width="2.6640625" style="1" customWidth="1"/>
    <col min="75" max="75" width="7.33203125" style="1" customWidth="1"/>
    <col min="76" max="76" width="7.109375" style="1" customWidth="1"/>
    <col min="77" max="77" width="4.88671875" style="1" customWidth="1"/>
    <col min="78" max="81" width="7" style="1" customWidth="1"/>
    <col min="82" max="82" width="2.6640625" style="1" customWidth="1"/>
    <col min="83" max="83" width="7.33203125" style="1" customWidth="1"/>
    <col min="84" max="84" width="7.109375" style="1" customWidth="1"/>
    <col min="85" max="85" width="5.5546875" style="1" customWidth="1"/>
    <col min="86" max="90" width="7" style="1" customWidth="1"/>
    <col min="91" max="91" width="2.6640625" style="1" customWidth="1"/>
    <col min="92" max="93" width="7.88671875" style="1" bestFit="1" customWidth="1"/>
    <col min="94" max="94" width="3.33203125" style="1" customWidth="1"/>
    <col min="95" max="96" width="7.88671875" style="1" customWidth="1"/>
    <col min="97" max="97" width="3.88671875" style="1" customWidth="1"/>
    <col min="98" max="99" width="7.88671875" style="1" customWidth="1"/>
    <col min="100" max="100" width="3.21875" style="1" customWidth="1"/>
    <col min="101" max="101" width="2" style="1" customWidth="1"/>
    <col min="102" max="103" width="1.6640625" style="1" customWidth="1"/>
    <col min="104" max="114" width="3.6640625" style="1" customWidth="1"/>
    <col min="115" max="118" width="1.6640625" style="1" customWidth="1"/>
    <col min="119" max="129" width="3.6640625" style="1" customWidth="1"/>
    <col min="130" max="133" width="1.6640625" style="1" customWidth="1"/>
    <col min="134" max="144" width="3.6640625" style="1" customWidth="1"/>
    <col min="145" max="145" width="1.6640625" style="1" customWidth="1"/>
    <col min="146" max="146" width="2.33203125" style="1" customWidth="1"/>
    <col min="147" max="148" width="1.6640625" style="1" customWidth="1"/>
    <col min="149" max="159" width="3.6640625" style="1" customWidth="1"/>
    <col min="160" max="160" width="1.6640625" style="1" customWidth="1"/>
    <col min="161" max="161" width="2" style="1" customWidth="1"/>
    <col min="162" max="163" width="1.6640625" style="1" customWidth="1"/>
    <col min="164" max="174" width="3.6640625" style="1" customWidth="1"/>
    <col min="175" max="175" width="2.109375" style="1" customWidth="1"/>
    <col min="176" max="178" width="1.6640625" style="1" customWidth="1"/>
    <col min="179" max="189" width="3.6640625" style="1" customWidth="1"/>
    <col min="190" max="190" width="1.6640625" style="1" customWidth="1"/>
    <col min="191" max="191" width="2.33203125" style="1" customWidth="1"/>
    <col min="192" max="193" width="1.6640625" style="1" customWidth="1"/>
    <col min="194" max="207" width="3.6640625" style="1" customWidth="1"/>
    <col min="208" max="208" width="2.33203125" style="1" customWidth="1"/>
    <col min="209" max="211" width="1.6640625" style="1" customWidth="1"/>
    <col min="212" max="222" width="3.6640625" style="1" customWidth="1"/>
    <col min="223" max="226" width="1.6640625" style="1" customWidth="1"/>
    <col min="227" max="237" width="3.6640625" style="1" customWidth="1"/>
    <col min="238" max="241" width="1.6640625" style="1" customWidth="1"/>
    <col min="242" max="252" width="3.6640625" style="1" customWidth="1"/>
    <col min="253" max="256" width="1.6640625" style="1" customWidth="1"/>
    <col min="257" max="267" width="3.6640625" style="1" customWidth="1"/>
    <col min="268" max="271" width="1.6640625" style="1" customWidth="1"/>
    <col min="272" max="282" width="3.6640625" style="1" customWidth="1"/>
    <col min="283" max="283" width="2.109375" style="1" customWidth="1"/>
    <col min="284" max="286" width="1.6640625" style="1" customWidth="1"/>
    <col min="287" max="297" width="3.6640625" style="1" customWidth="1"/>
    <col min="298" max="301" width="1.6640625" style="1" customWidth="1"/>
    <col min="302" max="302" width="3.6640625" style="1" customWidth="1"/>
    <col min="303" max="303" width="4.21875" style="1" customWidth="1"/>
    <col min="304" max="315" width="3.6640625" style="1" customWidth="1"/>
    <col min="316" max="316" width="2.33203125" style="1" customWidth="1"/>
    <col min="317" max="319" width="1.6640625" style="1" customWidth="1"/>
    <col min="320" max="330" width="3.6640625" style="1" customWidth="1"/>
    <col min="331" max="334" width="1.6640625" style="1" customWidth="1"/>
    <col min="335" max="345" width="3.6640625" style="1" customWidth="1"/>
    <col min="346" max="349" width="1.6640625" style="1" customWidth="1"/>
    <col min="350" max="360" width="3.6640625" style="1" customWidth="1"/>
    <col min="361" max="364" width="1.6640625" style="1" customWidth="1"/>
    <col min="365" max="375" width="3.6640625" style="1" customWidth="1"/>
    <col min="376" max="379" width="1.6640625" style="1" customWidth="1"/>
    <col min="380" max="390" width="3.6640625" style="1" customWidth="1"/>
    <col min="391" max="391" width="2.109375" style="1" customWidth="1"/>
    <col min="392" max="394" width="1.6640625" style="1" customWidth="1"/>
    <col min="395" max="405" width="3.6640625" style="1" customWidth="1"/>
    <col min="406" max="409" width="1.6640625" style="1" customWidth="1"/>
    <col min="410" max="423" width="3.6640625" style="1" customWidth="1"/>
    <col min="424" max="424" width="2.33203125" style="1" customWidth="1"/>
    <col min="425" max="427" width="1.6640625" style="1" customWidth="1"/>
    <col min="428" max="438" width="3.6640625" style="1" customWidth="1"/>
    <col min="439" max="442" width="1.6640625" style="1" customWidth="1"/>
    <col min="443" max="453" width="3.6640625" style="1" customWidth="1"/>
    <col min="454" max="457" width="1.6640625" style="1" customWidth="1"/>
    <col min="458" max="468" width="3.6640625" style="1" customWidth="1"/>
    <col min="469" max="472" width="1.6640625" style="1" customWidth="1"/>
    <col min="473" max="483" width="3.6640625" style="1" customWidth="1"/>
    <col min="484" max="487" width="1.6640625" style="1" customWidth="1"/>
    <col min="488" max="498" width="3.6640625" style="1" customWidth="1"/>
    <col min="499" max="499" width="2.109375" style="1" customWidth="1"/>
    <col min="500" max="502" width="1.6640625" style="1" customWidth="1"/>
    <col min="503" max="513" width="3.6640625" style="1" customWidth="1"/>
    <col min="514" max="517" width="1.6640625" style="1" customWidth="1"/>
    <col min="518" max="531" width="3.6640625" style="1" customWidth="1"/>
    <col min="532" max="532" width="2.33203125" style="1" customWidth="1"/>
    <col min="533" max="535" width="1.6640625" style="1" customWidth="1"/>
    <col min="536" max="546" width="3.6640625" style="1" customWidth="1"/>
    <col min="547" max="550" width="1.6640625" style="1" customWidth="1"/>
    <col min="551" max="561" width="3.6640625" style="1" customWidth="1"/>
    <col min="562" max="565" width="1.6640625" style="1" customWidth="1"/>
    <col min="566" max="576" width="3.6640625" style="1" customWidth="1"/>
    <col min="577" max="580" width="1.6640625" style="1" customWidth="1"/>
    <col min="581" max="591" width="3.6640625" style="1" customWidth="1"/>
    <col min="592" max="595" width="1.6640625" style="1" customWidth="1"/>
    <col min="596" max="606" width="3.6640625" style="1" customWidth="1"/>
    <col min="607" max="607" width="2.109375" style="1" customWidth="1"/>
    <col min="608" max="610" width="1.6640625" style="1" customWidth="1"/>
    <col min="611" max="621" width="3.6640625" style="1" customWidth="1"/>
    <col min="622" max="625" width="1.6640625" style="1" customWidth="1"/>
    <col min="626" max="639" width="3.6640625" style="1" customWidth="1"/>
    <col min="640" max="640" width="2.33203125" style="1" customWidth="1"/>
    <col min="641" max="643" width="1.6640625" style="1" customWidth="1"/>
    <col min="644" max="654" width="3.6640625" style="1" customWidth="1"/>
    <col min="655" max="658" width="1.6640625" style="1" customWidth="1"/>
    <col min="659" max="669" width="3.6640625" style="1" customWidth="1"/>
    <col min="670" max="670" width="1.6640625" style="1" customWidth="1"/>
    <col min="671" max="671" width="3.44140625" style="1" customWidth="1"/>
    <col min="672" max="677" width="3.33203125" style="1" customWidth="1"/>
    <col min="678" max="678" width="5.6640625" style="1" customWidth="1"/>
    <col min="679" max="679" width="4.33203125" style="1" customWidth="1"/>
    <col min="680" max="680" width="6.109375" style="1" customWidth="1"/>
    <col min="681" max="686" width="3.6640625" style="1" customWidth="1"/>
    <col min="687" max="687" width="4.33203125" style="1" customWidth="1"/>
    <col min="688" max="693" width="3.6640625" style="1" customWidth="1"/>
    <col min="694" max="694" width="4.33203125" style="1" customWidth="1"/>
    <col min="695" max="695" width="6.5546875" style="1" customWidth="1"/>
    <col min="696" max="696" width="6.109375" style="1" customWidth="1"/>
    <col min="697" max="700" width="4.33203125" style="1" customWidth="1"/>
    <col min="701" max="702" width="5.109375" style="1" customWidth="1"/>
    <col min="703" max="703" width="5.5546875" style="1" customWidth="1"/>
    <col min="704" max="705" width="5.109375" style="1" customWidth="1"/>
    <col min="706" max="706" width="3.33203125" style="1" customWidth="1"/>
    <col min="707" max="709" width="5.109375" style="1" customWidth="1"/>
    <col min="710" max="710" width="7.44140625" style="1" customWidth="1"/>
    <col min="711" max="711" width="5.109375" style="1" customWidth="1"/>
    <col min="712" max="712" width="12.6640625" style="1" bestFit="1" customWidth="1"/>
    <col min="713" max="713" width="7.77734375" style="1" customWidth="1"/>
    <col min="714" max="714" width="8.21875" style="1" bestFit="1" customWidth="1"/>
    <col min="715" max="715" width="10.109375" style="1" customWidth="1"/>
    <col min="716" max="717" width="9.44140625" style="3" customWidth="1"/>
    <col min="718" max="718" width="11" style="3" bestFit="1" customWidth="1"/>
    <col min="719" max="719" width="13" style="38" bestFit="1" customWidth="1"/>
    <col min="720" max="720" width="12" style="38" bestFit="1" customWidth="1"/>
    <col min="721" max="721" width="13" style="1" bestFit="1" customWidth="1"/>
    <col min="722" max="755" width="11.33203125" style="1" customWidth="1"/>
    <col min="756" max="756" width="13" style="3" bestFit="1" customWidth="1"/>
    <col min="757" max="757" width="12" style="3" bestFit="1" customWidth="1"/>
    <col min="758" max="758" width="9" style="38" customWidth="1"/>
    <col min="759" max="759" width="13" style="1" bestFit="1" customWidth="1"/>
    <col min="760" max="938" width="11.44140625" style="1"/>
    <col min="939" max="939" width="0" style="1" hidden="1" customWidth="1"/>
    <col min="940" max="940" width="10.109375" style="1" customWidth="1"/>
    <col min="941" max="941" width="8.44140625" style="1" customWidth="1"/>
    <col min="942" max="942" width="40.5546875" style="1" customWidth="1"/>
    <col min="943" max="945" width="11.6640625" style="1" customWidth="1"/>
    <col min="946" max="946" width="9" style="1" customWidth="1"/>
    <col min="947" max="947" width="29.109375" style="1" customWidth="1"/>
    <col min="948" max="948" width="22.5546875" style="1" customWidth="1"/>
    <col min="949" max="968" width="0" style="1" hidden="1" customWidth="1"/>
    <col min="969" max="969" width="11.88671875" style="1" customWidth="1"/>
    <col min="970" max="983" width="5.6640625" style="1" customWidth="1"/>
    <col min="984" max="997" width="0" style="1" hidden="1" customWidth="1"/>
    <col min="998" max="1194" width="11.44140625" style="1"/>
    <col min="1195" max="1195" width="0" style="1" hidden="1" customWidth="1"/>
    <col min="1196" max="1196" width="10.109375" style="1" customWidth="1"/>
    <col min="1197" max="1197" width="8.44140625" style="1" customWidth="1"/>
    <col min="1198" max="1198" width="40.5546875" style="1" customWidth="1"/>
    <col min="1199" max="1201" width="11.6640625" style="1" customWidth="1"/>
    <col min="1202" max="1202" width="9" style="1" customWidth="1"/>
    <col min="1203" max="1203" width="29.109375" style="1" customWidth="1"/>
    <col min="1204" max="1204" width="22.5546875" style="1" customWidth="1"/>
    <col min="1205" max="1224" width="0" style="1" hidden="1" customWidth="1"/>
    <col min="1225" max="1225" width="11.88671875" style="1" customWidth="1"/>
    <col min="1226" max="1239" width="5.6640625" style="1" customWidth="1"/>
    <col min="1240" max="1253" width="0" style="1" hidden="1" customWidth="1"/>
    <col min="1254" max="1450" width="11.44140625" style="1"/>
    <col min="1451" max="1451" width="0" style="1" hidden="1" customWidth="1"/>
    <col min="1452" max="1452" width="10.109375" style="1" customWidth="1"/>
    <col min="1453" max="1453" width="8.44140625" style="1" customWidth="1"/>
    <col min="1454" max="1454" width="40.5546875" style="1" customWidth="1"/>
    <col min="1455" max="1457" width="11.6640625" style="1" customWidth="1"/>
    <col min="1458" max="1458" width="9" style="1" customWidth="1"/>
    <col min="1459" max="1459" width="29.109375" style="1" customWidth="1"/>
    <col min="1460" max="1460" width="22.5546875" style="1" customWidth="1"/>
    <col min="1461" max="1480" width="0" style="1" hidden="1" customWidth="1"/>
    <col min="1481" max="1481" width="11.88671875" style="1" customWidth="1"/>
    <col min="1482" max="1495" width="5.6640625" style="1" customWidth="1"/>
    <col min="1496" max="1509" width="0" style="1" hidden="1" customWidth="1"/>
    <col min="1510" max="1706" width="11.44140625" style="1"/>
    <col min="1707" max="1707" width="0" style="1" hidden="1" customWidth="1"/>
    <col min="1708" max="1708" width="10.109375" style="1" customWidth="1"/>
    <col min="1709" max="1709" width="8.44140625" style="1" customWidth="1"/>
    <col min="1710" max="1710" width="40.5546875" style="1" customWidth="1"/>
    <col min="1711" max="1713" width="11.6640625" style="1" customWidth="1"/>
    <col min="1714" max="1714" width="9" style="1" customWidth="1"/>
    <col min="1715" max="1715" width="29.109375" style="1" customWidth="1"/>
    <col min="1716" max="1716" width="22.5546875" style="1" customWidth="1"/>
    <col min="1717" max="1736" width="0" style="1" hidden="1" customWidth="1"/>
    <col min="1737" max="1737" width="11.88671875" style="1" customWidth="1"/>
    <col min="1738" max="1751" width="5.6640625" style="1" customWidth="1"/>
    <col min="1752" max="1765" width="0" style="1" hidden="1" customWidth="1"/>
    <col min="1766" max="1962" width="11.44140625" style="1"/>
    <col min="1963" max="1963" width="0" style="1" hidden="1" customWidth="1"/>
    <col min="1964" max="1964" width="10.109375" style="1" customWidth="1"/>
    <col min="1965" max="1965" width="8.44140625" style="1" customWidth="1"/>
    <col min="1966" max="1966" width="40.5546875" style="1" customWidth="1"/>
    <col min="1967" max="1969" width="11.6640625" style="1" customWidth="1"/>
    <col min="1970" max="1970" width="9" style="1" customWidth="1"/>
    <col min="1971" max="1971" width="29.109375" style="1" customWidth="1"/>
    <col min="1972" max="1972" width="22.5546875" style="1" customWidth="1"/>
    <col min="1973" max="1992" width="0" style="1" hidden="1" customWidth="1"/>
    <col min="1993" max="1993" width="11.88671875" style="1" customWidth="1"/>
    <col min="1994" max="2007" width="5.6640625" style="1" customWidth="1"/>
    <col min="2008" max="2021" width="0" style="1" hidden="1" customWidth="1"/>
    <col min="2022" max="2218" width="11.44140625" style="1"/>
    <col min="2219" max="2219" width="0" style="1" hidden="1" customWidth="1"/>
    <col min="2220" max="2220" width="10.109375" style="1" customWidth="1"/>
    <col min="2221" max="2221" width="8.44140625" style="1" customWidth="1"/>
    <col min="2222" max="2222" width="40.5546875" style="1" customWidth="1"/>
    <col min="2223" max="2225" width="11.6640625" style="1" customWidth="1"/>
    <col min="2226" max="2226" width="9" style="1" customWidth="1"/>
    <col min="2227" max="2227" width="29.109375" style="1" customWidth="1"/>
    <col min="2228" max="2228" width="22.5546875" style="1" customWidth="1"/>
    <col min="2229" max="2248" width="0" style="1" hidden="1" customWidth="1"/>
    <col min="2249" max="2249" width="11.88671875" style="1" customWidth="1"/>
    <col min="2250" max="2263" width="5.6640625" style="1" customWidth="1"/>
    <col min="2264" max="2277" width="0" style="1" hidden="1" customWidth="1"/>
    <col min="2278" max="2474" width="11.44140625" style="1"/>
    <col min="2475" max="2475" width="0" style="1" hidden="1" customWidth="1"/>
    <col min="2476" max="2476" width="10.109375" style="1" customWidth="1"/>
    <col min="2477" max="2477" width="8.44140625" style="1" customWidth="1"/>
    <col min="2478" max="2478" width="40.5546875" style="1" customWidth="1"/>
    <col min="2479" max="2481" width="11.6640625" style="1" customWidth="1"/>
    <col min="2482" max="2482" width="9" style="1" customWidth="1"/>
    <col min="2483" max="2483" width="29.109375" style="1" customWidth="1"/>
    <col min="2484" max="2484" width="22.5546875" style="1" customWidth="1"/>
    <col min="2485" max="2504" width="0" style="1" hidden="1" customWidth="1"/>
    <col min="2505" max="2505" width="11.88671875" style="1" customWidth="1"/>
    <col min="2506" max="2519" width="5.6640625" style="1" customWidth="1"/>
    <col min="2520" max="2533" width="0" style="1" hidden="1" customWidth="1"/>
    <col min="2534" max="2730" width="11.44140625" style="1"/>
    <col min="2731" max="2731" width="0" style="1" hidden="1" customWidth="1"/>
    <col min="2732" max="2732" width="10.109375" style="1" customWidth="1"/>
    <col min="2733" max="2733" width="8.44140625" style="1" customWidth="1"/>
    <col min="2734" max="2734" width="40.5546875" style="1" customWidth="1"/>
    <col min="2735" max="2737" width="11.6640625" style="1" customWidth="1"/>
    <col min="2738" max="2738" width="9" style="1" customWidth="1"/>
    <col min="2739" max="2739" width="29.109375" style="1" customWidth="1"/>
    <col min="2740" max="2740" width="22.5546875" style="1" customWidth="1"/>
    <col min="2741" max="2760" width="0" style="1" hidden="1" customWidth="1"/>
    <col min="2761" max="2761" width="11.88671875" style="1" customWidth="1"/>
    <col min="2762" max="2775" width="5.6640625" style="1" customWidth="1"/>
    <col min="2776" max="2789" width="0" style="1" hidden="1" customWidth="1"/>
    <col min="2790" max="2986" width="11.44140625" style="1"/>
    <col min="2987" max="2987" width="0" style="1" hidden="1" customWidth="1"/>
    <col min="2988" max="2988" width="10.109375" style="1" customWidth="1"/>
    <col min="2989" max="2989" width="8.44140625" style="1" customWidth="1"/>
    <col min="2990" max="2990" width="40.5546875" style="1" customWidth="1"/>
    <col min="2991" max="2993" width="11.6640625" style="1" customWidth="1"/>
    <col min="2994" max="2994" width="9" style="1" customWidth="1"/>
    <col min="2995" max="2995" width="29.109375" style="1" customWidth="1"/>
    <col min="2996" max="2996" width="22.5546875" style="1" customWidth="1"/>
    <col min="2997" max="3016" width="0" style="1" hidden="1" customWidth="1"/>
    <col min="3017" max="3017" width="11.88671875" style="1" customWidth="1"/>
    <col min="3018" max="3031" width="5.6640625" style="1" customWidth="1"/>
    <col min="3032" max="3045" width="0" style="1" hidden="1" customWidth="1"/>
    <col min="3046" max="3242" width="11.44140625" style="1"/>
    <col min="3243" max="3243" width="0" style="1" hidden="1" customWidth="1"/>
    <col min="3244" max="3244" width="10.109375" style="1" customWidth="1"/>
    <col min="3245" max="3245" width="8.44140625" style="1" customWidth="1"/>
    <col min="3246" max="3246" width="40.5546875" style="1" customWidth="1"/>
    <col min="3247" max="3249" width="11.6640625" style="1" customWidth="1"/>
    <col min="3250" max="3250" width="9" style="1" customWidth="1"/>
    <col min="3251" max="3251" width="29.109375" style="1" customWidth="1"/>
    <col min="3252" max="3252" width="22.5546875" style="1" customWidth="1"/>
    <col min="3253" max="3272" width="0" style="1" hidden="1" customWidth="1"/>
    <col min="3273" max="3273" width="11.88671875" style="1" customWidth="1"/>
    <col min="3274" max="3287" width="5.6640625" style="1" customWidth="1"/>
    <col min="3288" max="3301" width="0" style="1" hidden="1" customWidth="1"/>
    <col min="3302" max="3498" width="11.44140625" style="1"/>
    <col min="3499" max="3499" width="0" style="1" hidden="1" customWidth="1"/>
    <col min="3500" max="3500" width="10.109375" style="1" customWidth="1"/>
    <col min="3501" max="3501" width="8.44140625" style="1" customWidth="1"/>
    <col min="3502" max="3502" width="40.5546875" style="1" customWidth="1"/>
    <col min="3503" max="3505" width="11.6640625" style="1" customWidth="1"/>
    <col min="3506" max="3506" width="9" style="1" customWidth="1"/>
    <col min="3507" max="3507" width="29.109375" style="1" customWidth="1"/>
    <col min="3508" max="3508" width="22.5546875" style="1" customWidth="1"/>
    <col min="3509" max="3528" width="0" style="1" hidden="1" customWidth="1"/>
    <col min="3529" max="3529" width="11.88671875" style="1" customWidth="1"/>
    <col min="3530" max="3543" width="5.6640625" style="1" customWidth="1"/>
    <col min="3544" max="3557" width="0" style="1" hidden="1" customWidth="1"/>
    <col min="3558" max="3754" width="11.44140625" style="1"/>
    <col min="3755" max="3755" width="0" style="1" hidden="1" customWidth="1"/>
    <col min="3756" max="3756" width="10.109375" style="1" customWidth="1"/>
    <col min="3757" max="3757" width="8.44140625" style="1" customWidth="1"/>
    <col min="3758" max="3758" width="40.5546875" style="1" customWidth="1"/>
    <col min="3759" max="3761" width="11.6640625" style="1" customWidth="1"/>
    <col min="3762" max="3762" width="9" style="1" customWidth="1"/>
    <col min="3763" max="3763" width="29.109375" style="1" customWidth="1"/>
    <col min="3764" max="3764" width="22.5546875" style="1" customWidth="1"/>
    <col min="3765" max="3784" width="0" style="1" hidden="1" customWidth="1"/>
    <col min="3785" max="3785" width="11.88671875" style="1" customWidth="1"/>
    <col min="3786" max="3799" width="5.6640625" style="1" customWidth="1"/>
    <col min="3800" max="3813" width="0" style="1" hidden="1" customWidth="1"/>
    <col min="3814" max="4010" width="11.44140625" style="1"/>
    <col min="4011" max="4011" width="0" style="1" hidden="1" customWidth="1"/>
    <col min="4012" max="4012" width="10.109375" style="1" customWidth="1"/>
    <col min="4013" max="4013" width="8.44140625" style="1" customWidth="1"/>
    <col min="4014" max="4014" width="40.5546875" style="1" customWidth="1"/>
    <col min="4015" max="4017" width="11.6640625" style="1" customWidth="1"/>
    <col min="4018" max="4018" width="9" style="1" customWidth="1"/>
    <col min="4019" max="4019" width="29.109375" style="1" customWidth="1"/>
    <col min="4020" max="4020" width="22.5546875" style="1" customWidth="1"/>
    <col min="4021" max="4040" width="0" style="1" hidden="1" customWidth="1"/>
    <col min="4041" max="4041" width="11.88671875" style="1" customWidth="1"/>
    <col min="4042" max="4055" width="5.6640625" style="1" customWidth="1"/>
    <col min="4056" max="4069" width="0" style="1" hidden="1" customWidth="1"/>
    <col min="4070" max="4266" width="11.44140625" style="1"/>
    <col min="4267" max="4267" width="0" style="1" hidden="1" customWidth="1"/>
    <col min="4268" max="4268" width="10.109375" style="1" customWidth="1"/>
    <col min="4269" max="4269" width="8.44140625" style="1" customWidth="1"/>
    <col min="4270" max="4270" width="40.5546875" style="1" customWidth="1"/>
    <col min="4271" max="4273" width="11.6640625" style="1" customWidth="1"/>
    <col min="4274" max="4274" width="9" style="1" customWidth="1"/>
    <col min="4275" max="4275" width="29.109375" style="1" customWidth="1"/>
    <col min="4276" max="4276" width="22.5546875" style="1" customWidth="1"/>
    <col min="4277" max="4296" width="0" style="1" hidden="1" customWidth="1"/>
    <col min="4297" max="4297" width="11.88671875" style="1" customWidth="1"/>
    <col min="4298" max="4311" width="5.6640625" style="1" customWidth="1"/>
    <col min="4312" max="4325" width="0" style="1" hidden="1" customWidth="1"/>
    <col min="4326" max="4522" width="11.44140625" style="1"/>
    <col min="4523" max="4523" width="0" style="1" hidden="1" customWidth="1"/>
    <col min="4524" max="4524" width="10.109375" style="1" customWidth="1"/>
    <col min="4525" max="4525" width="8.44140625" style="1" customWidth="1"/>
    <col min="4526" max="4526" width="40.5546875" style="1" customWidth="1"/>
    <col min="4527" max="4529" width="11.6640625" style="1" customWidth="1"/>
    <col min="4530" max="4530" width="9" style="1" customWidth="1"/>
    <col min="4531" max="4531" width="29.109375" style="1" customWidth="1"/>
    <col min="4532" max="4532" width="22.5546875" style="1" customWidth="1"/>
    <col min="4533" max="4552" width="0" style="1" hidden="1" customWidth="1"/>
    <col min="4553" max="4553" width="11.88671875" style="1" customWidth="1"/>
    <col min="4554" max="4567" width="5.6640625" style="1" customWidth="1"/>
    <col min="4568" max="4581" width="0" style="1" hidden="1" customWidth="1"/>
    <col min="4582" max="4778" width="11.44140625" style="1"/>
    <col min="4779" max="4779" width="0" style="1" hidden="1" customWidth="1"/>
    <col min="4780" max="4780" width="10.109375" style="1" customWidth="1"/>
    <col min="4781" max="4781" width="8.44140625" style="1" customWidth="1"/>
    <col min="4782" max="4782" width="40.5546875" style="1" customWidth="1"/>
    <col min="4783" max="4785" width="11.6640625" style="1" customWidth="1"/>
    <col min="4786" max="4786" width="9" style="1" customWidth="1"/>
    <col min="4787" max="4787" width="29.109375" style="1" customWidth="1"/>
    <col min="4788" max="4788" width="22.5546875" style="1" customWidth="1"/>
    <col min="4789" max="4808" width="0" style="1" hidden="1" customWidth="1"/>
    <col min="4809" max="4809" width="11.88671875" style="1" customWidth="1"/>
    <col min="4810" max="4823" width="5.6640625" style="1" customWidth="1"/>
    <col min="4824" max="4837" width="0" style="1" hidden="1" customWidth="1"/>
    <col min="4838" max="5034" width="11.44140625" style="1"/>
    <col min="5035" max="5035" width="0" style="1" hidden="1" customWidth="1"/>
    <col min="5036" max="5036" width="10.109375" style="1" customWidth="1"/>
    <col min="5037" max="5037" width="8.44140625" style="1" customWidth="1"/>
    <col min="5038" max="5038" width="40.5546875" style="1" customWidth="1"/>
    <col min="5039" max="5041" width="11.6640625" style="1" customWidth="1"/>
    <col min="5042" max="5042" width="9" style="1" customWidth="1"/>
    <col min="5043" max="5043" width="29.109375" style="1" customWidth="1"/>
    <col min="5044" max="5044" width="22.5546875" style="1" customWidth="1"/>
    <col min="5045" max="5064" width="0" style="1" hidden="1" customWidth="1"/>
    <col min="5065" max="5065" width="11.88671875" style="1" customWidth="1"/>
    <col min="5066" max="5079" width="5.6640625" style="1" customWidth="1"/>
    <col min="5080" max="5093" width="0" style="1" hidden="1" customWidth="1"/>
    <col min="5094" max="5290" width="11.44140625" style="1"/>
    <col min="5291" max="5291" width="0" style="1" hidden="1" customWidth="1"/>
    <col min="5292" max="5292" width="10.109375" style="1" customWidth="1"/>
    <col min="5293" max="5293" width="8.44140625" style="1" customWidth="1"/>
    <col min="5294" max="5294" width="40.5546875" style="1" customWidth="1"/>
    <col min="5295" max="5297" width="11.6640625" style="1" customWidth="1"/>
    <col min="5298" max="5298" width="9" style="1" customWidth="1"/>
    <col min="5299" max="5299" width="29.109375" style="1" customWidth="1"/>
    <col min="5300" max="5300" width="22.5546875" style="1" customWidth="1"/>
    <col min="5301" max="5320" width="0" style="1" hidden="1" customWidth="1"/>
    <col min="5321" max="5321" width="11.88671875" style="1" customWidth="1"/>
    <col min="5322" max="5335" width="5.6640625" style="1" customWidth="1"/>
    <col min="5336" max="5349" width="0" style="1" hidden="1" customWidth="1"/>
    <col min="5350" max="5546" width="11.44140625" style="1"/>
    <col min="5547" max="5547" width="0" style="1" hidden="1" customWidth="1"/>
    <col min="5548" max="5548" width="10.109375" style="1" customWidth="1"/>
    <col min="5549" max="5549" width="8.44140625" style="1" customWidth="1"/>
    <col min="5550" max="5550" width="40.5546875" style="1" customWidth="1"/>
    <col min="5551" max="5553" width="11.6640625" style="1" customWidth="1"/>
    <col min="5554" max="5554" width="9" style="1" customWidth="1"/>
    <col min="5555" max="5555" width="29.109375" style="1" customWidth="1"/>
    <col min="5556" max="5556" width="22.5546875" style="1" customWidth="1"/>
    <col min="5557" max="5576" width="0" style="1" hidden="1" customWidth="1"/>
    <col min="5577" max="5577" width="11.88671875" style="1" customWidth="1"/>
    <col min="5578" max="5591" width="5.6640625" style="1" customWidth="1"/>
    <col min="5592" max="5605" width="0" style="1" hidden="1" customWidth="1"/>
    <col min="5606" max="5802" width="11.44140625" style="1"/>
    <col min="5803" max="5803" width="0" style="1" hidden="1" customWidth="1"/>
    <col min="5804" max="5804" width="10.109375" style="1" customWidth="1"/>
    <col min="5805" max="5805" width="8.44140625" style="1" customWidth="1"/>
    <col min="5806" max="5806" width="40.5546875" style="1" customWidth="1"/>
    <col min="5807" max="5809" width="11.6640625" style="1" customWidth="1"/>
    <col min="5810" max="5810" width="9" style="1" customWidth="1"/>
    <col min="5811" max="5811" width="29.109375" style="1" customWidth="1"/>
    <col min="5812" max="5812" width="22.5546875" style="1" customWidth="1"/>
    <col min="5813" max="5832" width="0" style="1" hidden="1" customWidth="1"/>
    <col min="5833" max="5833" width="11.88671875" style="1" customWidth="1"/>
    <col min="5834" max="5847" width="5.6640625" style="1" customWidth="1"/>
    <col min="5848" max="5861" width="0" style="1" hidden="1" customWidth="1"/>
    <col min="5862" max="6058" width="11.44140625" style="1"/>
    <col min="6059" max="6059" width="0" style="1" hidden="1" customWidth="1"/>
    <col min="6060" max="6060" width="10.109375" style="1" customWidth="1"/>
    <col min="6061" max="6061" width="8.44140625" style="1" customWidth="1"/>
    <col min="6062" max="6062" width="40.5546875" style="1" customWidth="1"/>
    <col min="6063" max="6065" width="11.6640625" style="1" customWidth="1"/>
    <col min="6066" max="6066" width="9" style="1" customWidth="1"/>
    <col min="6067" max="6067" width="29.109375" style="1" customWidth="1"/>
    <col min="6068" max="6068" width="22.5546875" style="1" customWidth="1"/>
    <col min="6069" max="6088" width="0" style="1" hidden="1" customWidth="1"/>
    <col min="6089" max="6089" width="11.88671875" style="1" customWidth="1"/>
    <col min="6090" max="6103" width="5.6640625" style="1" customWidth="1"/>
    <col min="6104" max="6117" width="0" style="1" hidden="1" customWidth="1"/>
    <col min="6118" max="6314" width="11.44140625" style="1"/>
    <col min="6315" max="6315" width="0" style="1" hidden="1" customWidth="1"/>
    <col min="6316" max="6316" width="10.109375" style="1" customWidth="1"/>
    <col min="6317" max="6317" width="8.44140625" style="1" customWidth="1"/>
    <col min="6318" max="6318" width="40.5546875" style="1" customWidth="1"/>
    <col min="6319" max="6321" width="11.6640625" style="1" customWidth="1"/>
    <col min="6322" max="6322" width="9" style="1" customWidth="1"/>
    <col min="6323" max="6323" width="29.109375" style="1" customWidth="1"/>
    <col min="6324" max="6324" width="22.5546875" style="1" customWidth="1"/>
    <col min="6325" max="6344" width="0" style="1" hidden="1" customWidth="1"/>
    <col min="6345" max="6345" width="11.88671875" style="1" customWidth="1"/>
    <col min="6346" max="6359" width="5.6640625" style="1" customWidth="1"/>
    <col min="6360" max="6373" width="0" style="1" hidden="1" customWidth="1"/>
    <col min="6374" max="6570" width="11.44140625" style="1"/>
    <col min="6571" max="6571" width="0" style="1" hidden="1" customWidth="1"/>
    <col min="6572" max="6572" width="10.109375" style="1" customWidth="1"/>
    <col min="6573" max="6573" width="8.44140625" style="1" customWidth="1"/>
    <col min="6574" max="6574" width="40.5546875" style="1" customWidth="1"/>
    <col min="6575" max="6577" width="11.6640625" style="1" customWidth="1"/>
    <col min="6578" max="6578" width="9" style="1" customWidth="1"/>
    <col min="6579" max="6579" width="29.109375" style="1" customWidth="1"/>
    <col min="6580" max="6580" width="22.5546875" style="1" customWidth="1"/>
    <col min="6581" max="6600" width="0" style="1" hidden="1" customWidth="1"/>
    <col min="6601" max="6601" width="11.88671875" style="1" customWidth="1"/>
    <col min="6602" max="6615" width="5.6640625" style="1" customWidth="1"/>
    <col min="6616" max="6629" width="0" style="1" hidden="1" customWidth="1"/>
    <col min="6630" max="6826" width="11.44140625" style="1"/>
    <col min="6827" max="6827" width="0" style="1" hidden="1" customWidth="1"/>
    <col min="6828" max="6828" width="10.109375" style="1" customWidth="1"/>
    <col min="6829" max="6829" width="8.44140625" style="1" customWidth="1"/>
    <col min="6830" max="6830" width="40.5546875" style="1" customWidth="1"/>
    <col min="6831" max="6833" width="11.6640625" style="1" customWidth="1"/>
    <col min="6834" max="6834" width="9" style="1" customWidth="1"/>
    <col min="6835" max="6835" width="29.109375" style="1" customWidth="1"/>
    <col min="6836" max="6836" width="22.5546875" style="1" customWidth="1"/>
    <col min="6837" max="6856" width="0" style="1" hidden="1" customWidth="1"/>
    <col min="6857" max="6857" width="11.88671875" style="1" customWidth="1"/>
    <col min="6858" max="6871" width="5.6640625" style="1" customWidth="1"/>
    <col min="6872" max="6885" width="0" style="1" hidden="1" customWidth="1"/>
    <col min="6886" max="7082" width="11.44140625" style="1"/>
    <col min="7083" max="7083" width="0" style="1" hidden="1" customWidth="1"/>
    <col min="7084" max="7084" width="10.109375" style="1" customWidth="1"/>
    <col min="7085" max="7085" width="8.44140625" style="1" customWidth="1"/>
    <col min="7086" max="7086" width="40.5546875" style="1" customWidth="1"/>
    <col min="7087" max="7089" width="11.6640625" style="1" customWidth="1"/>
    <col min="7090" max="7090" width="9" style="1" customWidth="1"/>
    <col min="7091" max="7091" width="29.109375" style="1" customWidth="1"/>
    <col min="7092" max="7092" width="22.5546875" style="1" customWidth="1"/>
    <col min="7093" max="7112" width="0" style="1" hidden="1" customWidth="1"/>
    <col min="7113" max="7113" width="11.88671875" style="1" customWidth="1"/>
    <col min="7114" max="7127" width="5.6640625" style="1" customWidth="1"/>
    <col min="7128" max="7141" width="0" style="1" hidden="1" customWidth="1"/>
    <col min="7142" max="7338" width="11.44140625" style="1"/>
    <col min="7339" max="7339" width="0" style="1" hidden="1" customWidth="1"/>
    <col min="7340" max="7340" width="10.109375" style="1" customWidth="1"/>
    <col min="7341" max="7341" width="8.44140625" style="1" customWidth="1"/>
    <col min="7342" max="7342" width="40.5546875" style="1" customWidth="1"/>
    <col min="7343" max="7345" width="11.6640625" style="1" customWidth="1"/>
    <col min="7346" max="7346" width="9" style="1" customWidth="1"/>
    <col min="7347" max="7347" width="29.109375" style="1" customWidth="1"/>
    <col min="7348" max="7348" width="22.5546875" style="1" customWidth="1"/>
    <col min="7349" max="7368" width="0" style="1" hidden="1" customWidth="1"/>
    <col min="7369" max="7369" width="11.88671875" style="1" customWidth="1"/>
    <col min="7370" max="7383" width="5.6640625" style="1" customWidth="1"/>
    <col min="7384" max="7397" width="0" style="1" hidden="1" customWidth="1"/>
    <col min="7398" max="7594" width="11.44140625" style="1"/>
    <col min="7595" max="7595" width="0" style="1" hidden="1" customWidth="1"/>
    <col min="7596" max="7596" width="10.109375" style="1" customWidth="1"/>
    <col min="7597" max="7597" width="8.44140625" style="1" customWidth="1"/>
    <col min="7598" max="7598" width="40.5546875" style="1" customWidth="1"/>
    <col min="7599" max="7601" width="11.6640625" style="1" customWidth="1"/>
    <col min="7602" max="7602" width="9" style="1" customWidth="1"/>
    <col min="7603" max="7603" width="29.109375" style="1" customWidth="1"/>
    <col min="7604" max="7604" width="22.5546875" style="1" customWidth="1"/>
    <col min="7605" max="7624" width="0" style="1" hidden="1" customWidth="1"/>
    <col min="7625" max="7625" width="11.88671875" style="1" customWidth="1"/>
    <col min="7626" max="7639" width="5.6640625" style="1" customWidth="1"/>
    <col min="7640" max="7653" width="0" style="1" hidden="1" customWidth="1"/>
    <col min="7654" max="7850" width="11.44140625" style="1"/>
    <col min="7851" max="7851" width="0" style="1" hidden="1" customWidth="1"/>
    <col min="7852" max="7852" width="10.109375" style="1" customWidth="1"/>
    <col min="7853" max="7853" width="8.44140625" style="1" customWidth="1"/>
    <col min="7854" max="7854" width="40.5546875" style="1" customWidth="1"/>
    <col min="7855" max="7857" width="11.6640625" style="1" customWidth="1"/>
    <col min="7858" max="7858" width="9" style="1" customWidth="1"/>
    <col min="7859" max="7859" width="29.109375" style="1" customWidth="1"/>
    <col min="7860" max="7860" width="22.5546875" style="1" customWidth="1"/>
    <col min="7861" max="7880" width="0" style="1" hidden="1" customWidth="1"/>
    <col min="7881" max="7881" width="11.88671875" style="1" customWidth="1"/>
    <col min="7882" max="7895" width="5.6640625" style="1" customWidth="1"/>
    <col min="7896" max="7909" width="0" style="1" hidden="1" customWidth="1"/>
    <col min="7910" max="8106" width="11.44140625" style="1"/>
    <col min="8107" max="8107" width="0" style="1" hidden="1" customWidth="1"/>
    <col min="8108" max="8108" width="10.109375" style="1" customWidth="1"/>
    <col min="8109" max="8109" width="8.44140625" style="1" customWidth="1"/>
    <col min="8110" max="8110" width="40.5546875" style="1" customWidth="1"/>
    <col min="8111" max="8113" width="11.6640625" style="1" customWidth="1"/>
    <col min="8114" max="8114" width="9" style="1" customWidth="1"/>
    <col min="8115" max="8115" width="29.109375" style="1" customWidth="1"/>
    <col min="8116" max="8116" width="22.5546875" style="1" customWidth="1"/>
    <col min="8117" max="8136" width="0" style="1" hidden="1" customWidth="1"/>
    <col min="8137" max="8137" width="11.88671875" style="1" customWidth="1"/>
    <col min="8138" max="8151" width="5.6640625" style="1" customWidth="1"/>
    <col min="8152" max="8165" width="0" style="1" hidden="1" customWidth="1"/>
    <col min="8166" max="8362" width="11.44140625" style="1"/>
    <col min="8363" max="8363" width="0" style="1" hidden="1" customWidth="1"/>
    <col min="8364" max="8364" width="10.109375" style="1" customWidth="1"/>
    <col min="8365" max="8365" width="8.44140625" style="1" customWidth="1"/>
    <col min="8366" max="8366" width="40.5546875" style="1" customWidth="1"/>
    <col min="8367" max="8369" width="11.6640625" style="1" customWidth="1"/>
    <col min="8370" max="8370" width="9" style="1" customWidth="1"/>
    <col min="8371" max="8371" width="29.109375" style="1" customWidth="1"/>
    <col min="8372" max="8372" width="22.5546875" style="1" customWidth="1"/>
    <col min="8373" max="8392" width="0" style="1" hidden="1" customWidth="1"/>
    <col min="8393" max="8393" width="11.88671875" style="1" customWidth="1"/>
    <col min="8394" max="8407" width="5.6640625" style="1" customWidth="1"/>
    <col min="8408" max="8421" width="0" style="1" hidden="1" customWidth="1"/>
    <col min="8422" max="8618" width="11.44140625" style="1"/>
    <col min="8619" max="8619" width="0" style="1" hidden="1" customWidth="1"/>
    <col min="8620" max="8620" width="10.109375" style="1" customWidth="1"/>
    <col min="8621" max="8621" width="8.44140625" style="1" customWidth="1"/>
    <col min="8622" max="8622" width="40.5546875" style="1" customWidth="1"/>
    <col min="8623" max="8625" width="11.6640625" style="1" customWidth="1"/>
    <col min="8626" max="8626" width="9" style="1" customWidth="1"/>
    <col min="8627" max="8627" width="29.109375" style="1" customWidth="1"/>
    <col min="8628" max="8628" width="22.5546875" style="1" customWidth="1"/>
    <col min="8629" max="8648" width="0" style="1" hidden="1" customWidth="1"/>
    <col min="8649" max="8649" width="11.88671875" style="1" customWidth="1"/>
    <col min="8650" max="8663" width="5.6640625" style="1" customWidth="1"/>
    <col min="8664" max="8677" width="0" style="1" hidden="1" customWidth="1"/>
    <col min="8678" max="8874" width="11.44140625" style="1"/>
    <col min="8875" max="8875" width="0" style="1" hidden="1" customWidth="1"/>
    <col min="8876" max="8876" width="10.109375" style="1" customWidth="1"/>
    <col min="8877" max="8877" width="8.44140625" style="1" customWidth="1"/>
    <col min="8878" max="8878" width="40.5546875" style="1" customWidth="1"/>
    <col min="8879" max="8881" width="11.6640625" style="1" customWidth="1"/>
    <col min="8882" max="8882" width="9" style="1" customWidth="1"/>
    <col min="8883" max="8883" width="29.109375" style="1" customWidth="1"/>
    <col min="8884" max="8884" width="22.5546875" style="1" customWidth="1"/>
    <col min="8885" max="8904" width="0" style="1" hidden="1" customWidth="1"/>
    <col min="8905" max="8905" width="11.88671875" style="1" customWidth="1"/>
    <col min="8906" max="8919" width="5.6640625" style="1" customWidth="1"/>
    <col min="8920" max="8933" width="0" style="1" hidden="1" customWidth="1"/>
    <col min="8934" max="9130" width="11.44140625" style="1"/>
    <col min="9131" max="9131" width="0" style="1" hidden="1" customWidth="1"/>
    <col min="9132" max="9132" width="10.109375" style="1" customWidth="1"/>
    <col min="9133" max="9133" width="8.44140625" style="1" customWidth="1"/>
    <col min="9134" max="9134" width="40.5546875" style="1" customWidth="1"/>
    <col min="9135" max="9137" width="11.6640625" style="1" customWidth="1"/>
    <col min="9138" max="9138" width="9" style="1" customWidth="1"/>
    <col min="9139" max="9139" width="29.109375" style="1" customWidth="1"/>
    <col min="9140" max="9140" width="22.5546875" style="1" customWidth="1"/>
    <col min="9141" max="9160" width="0" style="1" hidden="1" customWidth="1"/>
    <col min="9161" max="9161" width="11.88671875" style="1" customWidth="1"/>
    <col min="9162" max="9175" width="5.6640625" style="1" customWidth="1"/>
    <col min="9176" max="9189" width="0" style="1" hidden="1" customWidth="1"/>
    <col min="9190" max="9386" width="11.44140625" style="1"/>
    <col min="9387" max="9387" width="0" style="1" hidden="1" customWidth="1"/>
    <col min="9388" max="9388" width="10.109375" style="1" customWidth="1"/>
    <col min="9389" max="9389" width="8.44140625" style="1" customWidth="1"/>
    <col min="9390" max="9390" width="40.5546875" style="1" customWidth="1"/>
    <col min="9391" max="9393" width="11.6640625" style="1" customWidth="1"/>
    <col min="9394" max="9394" width="9" style="1" customWidth="1"/>
    <col min="9395" max="9395" width="29.109375" style="1" customWidth="1"/>
    <col min="9396" max="9396" width="22.5546875" style="1" customWidth="1"/>
    <col min="9397" max="9416" width="0" style="1" hidden="1" customWidth="1"/>
    <col min="9417" max="9417" width="11.88671875" style="1" customWidth="1"/>
    <col min="9418" max="9431" width="5.6640625" style="1" customWidth="1"/>
    <col min="9432" max="9445" width="0" style="1" hidden="1" customWidth="1"/>
    <col min="9446" max="9642" width="11.44140625" style="1"/>
    <col min="9643" max="9643" width="0" style="1" hidden="1" customWidth="1"/>
    <col min="9644" max="9644" width="10.109375" style="1" customWidth="1"/>
    <col min="9645" max="9645" width="8.44140625" style="1" customWidth="1"/>
    <col min="9646" max="9646" width="40.5546875" style="1" customWidth="1"/>
    <col min="9647" max="9649" width="11.6640625" style="1" customWidth="1"/>
    <col min="9650" max="9650" width="9" style="1" customWidth="1"/>
    <col min="9651" max="9651" width="29.109375" style="1" customWidth="1"/>
    <col min="9652" max="9652" width="22.5546875" style="1" customWidth="1"/>
    <col min="9653" max="9672" width="0" style="1" hidden="1" customWidth="1"/>
    <col min="9673" max="9673" width="11.88671875" style="1" customWidth="1"/>
    <col min="9674" max="9687" width="5.6640625" style="1" customWidth="1"/>
    <col min="9688" max="9701" width="0" style="1" hidden="1" customWidth="1"/>
    <col min="9702" max="9898" width="11.44140625" style="1"/>
    <col min="9899" max="9899" width="0" style="1" hidden="1" customWidth="1"/>
    <col min="9900" max="9900" width="10.109375" style="1" customWidth="1"/>
    <col min="9901" max="9901" width="8.44140625" style="1" customWidth="1"/>
    <col min="9902" max="9902" width="40.5546875" style="1" customWidth="1"/>
    <col min="9903" max="9905" width="11.6640625" style="1" customWidth="1"/>
    <col min="9906" max="9906" width="9" style="1" customWidth="1"/>
    <col min="9907" max="9907" width="29.109375" style="1" customWidth="1"/>
    <col min="9908" max="9908" width="22.5546875" style="1" customWidth="1"/>
    <col min="9909" max="9928" width="0" style="1" hidden="1" customWidth="1"/>
    <col min="9929" max="9929" width="11.88671875" style="1" customWidth="1"/>
    <col min="9930" max="9943" width="5.6640625" style="1" customWidth="1"/>
    <col min="9944" max="9957" width="0" style="1" hidden="1" customWidth="1"/>
    <col min="9958" max="10154" width="11.44140625" style="1"/>
    <col min="10155" max="10155" width="0" style="1" hidden="1" customWidth="1"/>
    <col min="10156" max="10156" width="10.109375" style="1" customWidth="1"/>
    <col min="10157" max="10157" width="8.44140625" style="1" customWidth="1"/>
    <col min="10158" max="10158" width="40.5546875" style="1" customWidth="1"/>
    <col min="10159" max="10161" width="11.6640625" style="1" customWidth="1"/>
    <col min="10162" max="10162" width="9" style="1" customWidth="1"/>
    <col min="10163" max="10163" width="29.109375" style="1" customWidth="1"/>
    <col min="10164" max="10164" width="22.5546875" style="1" customWidth="1"/>
    <col min="10165" max="10184" width="0" style="1" hidden="1" customWidth="1"/>
    <col min="10185" max="10185" width="11.88671875" style="1" customWidth="1"/>
    <col min="10186" max="10199" width="5.6640625" style="1" customWidth="1"/>
    <col min="10200" max="10213" width="0" style="1" hidden="1" customWidth="1"/>
    <col min="10214" max="10410" width="11.44140625" style="1"/>
    <col min="10411" max="10411" width="0" style="1" hidden="1" customWidth="1"/>
    <col min="10412" max="10412" width="10.109375" style="1" customWidth="1"/>
    <col min="10413" max="10413" width="8.44140625" style="1" customWidth="1"/>
    <col min="10414" max="10414" width="40.5546875" style="1" customWidth="1"/>
    <col min="10415" max="10417" width="11.6640625" style="1" customWidth="1"/>
    <col min="10418" max="10418" width="9" style="1" customWidth="1"/>
    <col min="10419" max="10419" width="29.109375" style="1" customWidth="1"/>
    <col min="10420" max="10420" width="22.5546875" style="1" customWidth="1"/>
    <col min="10421" max="10440" width="0" style="1" hidden="1" customWidth="1"/>
    <col min="10441" max="10441" width="11.88671875" style="1" customWidth="1"/>
    <col min="10442" max="10455" width="5.6640625" style="1" customWidth="1"/>
    <col min="10456" max="10469" width="0" style="1" hidden="1" customWidth="1"/>
    <col min="10470" max="10666" width="11.44140625" style="1"/>
    <col min="10667" max="10667" width="0" style="1" hidden="1" customWidth="1"/>
    <col min="10668" max="10668" width="10.109375" style="1" customWidth="1"/>
    <col min="10669" max="10669" width="8.44140625" style="1" customWidth="1"/>
    <col min="10670" max="10670" width="40.5546875" style="1" customWidth="1"/>
    <col min="10671" max="10673" width="11.6640625" style="1" customWidth="1"/>
    <col min="10674" max="10674" width="9" style="1" customWidth="1"/>
    <col min="10675" max="10675" width="29.109375" style="1" customWidth="1"/>
    <col min="10676" max="10676" width="22.5546875" style="1" customWidth="1"/>
    <col min="10677" max="10696" width="0" style="1" hidden="1" customWidth="1"/>
    <col min="10697" max="10697" width="11.88671875" style="1" customWidth="1"/>
    <col min="10698" max="10711" width="5.6640625" style="1" customWidth="1"/>
    <col min="10712" max="10725" width="0" style="1" hidden="1" customWidth="1"/>
    <col min="10726" max="10922" width="11.44140625" style="1"/>
    <col min="10923" max="10923" width="0" style="1" hidden="1" customWidth="1"/>
    <col min="10924" max="10924" width="10.109375" style="1" customWidth="1"/>
    <col min="10925" max="10925" width="8.44140625" style="1" customWidth="1"/>
    <col min="10926" max="10926" width="40.5546875" style="1" customWidth="1"/>
    <col min="10927" max="10929" width="11.6640625" style="1" customWidth="1"/>
    <col min="10930" max="10930" width="9" style="1" customWidth="1"/>
    <col min="10931" max="10931" width="29.109375" style="1" customWidth="1"/>
    <col min="10932" max="10932" width="22.5546875" style="1" customWidth="1"/>
    <col min="10933" max="10952" width="0" style="1" hidden="1" customWidth="1"/>
    <col min="10953" max="10953" width="11.88671875" style="1" customWidth="1"/>
    <col min="10954" max="10967" width="5.6640625" style="1" customWidth="1"/>
    <col min="10968" max="10981" width="0" style="1" hidden="1" customWidth="1"/>
    <col min="10982" max="11178" width="11.44140625" style="1"/>
    <col min="11179" max="11179" width="0" style="1" hidden="1" customWidth="1"/>
    <col min="11180" max="11180" width="10.109375" style="1" customWidth="1"/>
    <col min="11181" max="11181" width="8.44140625" style="1" customWidth="1"/>
    <col min="11182" max="11182" width="40.5546875" style="1" customWidth="1"/>
    <col min="11183" max="11185" width="11.6640625" style="1" customWidth="1"/>
    <col min="11186" max="11186" width="9" style="1" customWidth="1"/>
    <col min="11187" max="11187" width="29.109375" style="1" customWidth="1"/>
    <col min="11188" max="11188" width="22.5546875" style="1" customWidth="1"/>
    <col min="11189" max="11208" width="0" style="1" hidden="1" customWidth="1"/>
    <col min="11209" max="11209" width="11.88671875" style="1" customWidth="1"/>
    <col min="11210" max="11223" width="5.6640625" style="1" customWidth="1"/>
    <col min="11224" max="11237" width="0" style="1" hidden="1" customWidth="1"/>
    <col min="11238" max="11434" width="11.44140625" style="1"/>
    <col min="11435" max="11435" width="0" style="1" hidden="1" customWidth="1"/>
    <col min="11436" max="11436" width="10.109375" style="1" customWidth="1"/>
    <col min="11437" max="11437" width="8.44140625" style="1" customWidth="1"/>
    <col min="11438" max="11438" width="40.5546875" style="1" customWidth="1"/>
    <col min="11439" max="11441" width="11.6640625" style="1" customWidth="1"/>
    <col min="11442" max="11442" width="9" style="1" customWidth="1"/>
    <col min="11443" max="11443" width="29.109375" style="1" customWidth="1"/>
    <col min="11444" max="11444" width="22.5546875" style="1" customWidth="1"/>
    <col min="11445" max="11464" width="0" style="1" hidden="1" customWidth="1"/>
    <col min="11465" max="11465" width="11.88671875" style="1" customWidth="1"/>
    <col min="11466" max="11479" width="5.6640625" style="1" customWidth="1"/>
    <col min="11480" max="11493" width="0" style="1" hidden="1" customWidth="1"/>
    <col min="11494" max="11690" width="11.44140625" style="1"/>
    <col min="11691" max="11691" width="0" style="1" hidden="1" customWidth="1"/>
    <col min="11692" max="11692" width="10.109375" style="1" customWidth="1"/>
    <col min="11693" max="11693" width="8.44140625" style="1" customWidth="1"/>
    <col min="11694" max="11694" width="40.5546875" style="1" customWidth="1"/>
    <col min="11695" max="11697" width="11.6640625" style="1" customWidth="1"/>
    <col min="11698" max="11698" width="9" style="1" customWidth="1"/>
    <col min="11699" max="11699" width="29.109375" style="1" customWidth="1"/>
    <col min="11700" max="11700" width="22.5546875" style="1" customWidth="1"/>
    <col min="11701" max="11720" width="0" style="1" hidden="1" customWidth="1"/>
    <col min="11721" max="11721" width="11.88671875" style="1" customWidth="1"/>
    <col min="11722" max="11735" width="5.6640625" style="1" customWidth="1"/>
    <col min="11736" max="11749" width="0" style="1" hidden="1" customWidth="1"/>
    <col min="11750" max="11946" width="11.44140625" style="1"/>
    <col min="11947" max="11947" width="0" style="1" hidden="1" customWidth="1"/>
    <col min="11948" max="11948" width="10.109375" style="1" customWidth="1"/>
    <col min="11949" max="11949" width="8.44140625" style="1" customWidth="1"/>
    <col min="11950" max="11950" width="40.5546875" style="1" customWidth="1"/>
    <col min="11951" max="11953" width="11.6640625" style="1" customWidth="1"/>
    <col min="11954" max="11954" width="9" style="1" customWidth="1"/>
    <col min="11955" max="11955" width="29.109375" style="1" customWidth="1"/>
    <col min="11956" max="11956" width="22.5546875" style="1" customWidth="1"/>
    <col min="11957" max="11976" width="0" style="1" hidden="1" customWidth="1"/>
    <col min="11977" max="11977" width="11.88671875" style="1" customWidth="1"/>
    <col min="11978" max="11991" width="5.6640625" style="1" customWidth="1"/>
    <col min="11992" max="12005" width="0" style="1" hidden="1" customWidth="1"/>
    <col min="12006" max="12202" width="11.44140625" style="1"/>
    <col min="12203" max="12203" width="0" style="1" hidden="1" customWidth="1"/>
    <col min="12204" max="12204" width="10.109375" style="1" customWidth="1"/>
    <col min="12205" max="12205" width="8.44140625" style="1" customWidth="1"/>
    <col min="12206" max="12206" width="40.5546875" style="1" customWidth="1"/>
    <col min="12207" max="12209" width="11.6640625" style="1" customWidth="1"/>
    <col min="12210" max="12210" width="9" style="1" customWidth="1"/>
    <col min="12211" max="12211" width="29.109375" style="1" customWidth="1"/>
    <col min="12212" max="12212" width="22.5546875" style="1" customWidth="1"/>
    <col min="12213" max="12232" width="0" style="1" hidden="1" customWidth="1"/>
    <col min="12233" max="12233" width="11.88671875" style="1" customWidth="1"/>
    <col min="12234" max="12247" width="5.6640625" style="1" customWidth="1"/>
    <col min="12248" max="12261" width="0" style="1" hidden="1" customWidth="1"/>
    <col min="12262" max="12458" width="11.44140625" style="1"/>
    <col min="12459" max="12459" width="0" style="1" hidden="1" customWidth="1"/>
    <col min="12460" max="12460" width="10.109375" style="1" customWidth="1"/>
    <col min="12461" max="12461" width="8.44140625" style="1" customWidth="1"/>
    <col min="12462" max="12462" width="40.5546875" style="1" customWidth="1"/>
    <col min="12463" max="12465" width="11.6640625" style="1" customWidth="1"/>
    <col min="12466" max="12466" width="9" style="1" customWidth="1"/>
    <col min="12467" max="12467" width="29.109375" style="1" customWidth="1"/>
    <col min="12468" max="12468" width="22.5546875" style="1" customWidth="1"/>
    <col min="12469" max="12488" width="0" style="1" hidden="1" customWidth="1"/>
    <col min="12489" max="12489" width="11.88671875" style="1" customWidth="1"/>
    <col min="12490" max="12503" width="5.6640625" style="1" customWidth="1"/>
    <col min="12504" max="12517" width="0" style="1" hidden="1" customWidth="1"/>
    <col min="12518" max="12714" width="11.44140625" style="1"/>
    <col min="12715" max="12715" width="0" style="1" hidden="1" customWidth="1"/>
    <col min="12716" max="12716" width="10.109375" style="1" customWidth="1"/>
    <col min="12717" max="12717" width="8.44140625" style="1" customWidth="1"/>
    <col min="12718" max="12718" width="40.5546875" style="1" customWidth="1"/>
    <col min="12719" max="12721" width="11.6640625" style="1" customWidth="1"/>
    <col min="12722" max="12722" width="9" style="1" customWidth="1"/>
    <col min="12723" max="12723" width="29.109375" style="1" customWidth="1"/>
    <col min="12724" max="12724" width="22.5546875" style="1" customWidth="1"/>
    <col min="12725" max="12744" width="0" style="1" hidden="1" customWidth="1"/>
    <col min="12745" max="12745" width="11.88671875" style="1" customWidth="1"/>
    <col min="12746" max="12759" width="5.6640625" style="1" customWidth="1"/>
    <col min="12760" max="12773" width="0" style="1" hidden="1" customWidth="1"/>
    <col min="12774" max="12970" width="11.44140625" style="1"/>
    <col min="12971" max="12971" width="0" style="1" hidden="1" customWidth="1"/>
    <col min="12972" max="12972" width="10.109375" style="1" customWidth="1"/>
    <col min="12973" max="12973" width="8.44140625" style="1" customWidth="1"/>
    <col min="12974" max="12974" width="40.5546875" style="1" customWidth="1"/>
    <col min="12975" max="12977" width="11.6640625" style="1" customWidth="1"/>
    <col min="12978" max="12978" width="9" style="1" customWidth="1"/>
    <col min="12979" max="12979" width="29.109375" style="1" customWidth="1"/>
    <col min="12980" max="12980" width="22.5546875" style="1" customWidth="1"/>
    <col min="12981" max="13000" width="0" style="1" hidden="1" customWidth="1"/>
    <col min="13001" max="13001" width="11.88671875" style="1" customWidth="1"/>
    <col min="13002" max="13015" width="5.6640625" style="1" customWidth="1"/>
    <col min="13016" max="13029" width="0" style="1" hidden="1" customWidth="1"/>
    <col min="13030" max="13226" width="11.44140625" style="1"/>
    <col min="13227" max="13227" width="0" style="1" hidden="1" customWidth="1"/>
    <col min="13228" max="13228" width="10.109375" style="1" customWidth="1"/>
    <col min="13229" max="13229" width="8.44140625" style="1" customWidth="1"/>
    <col min="13230" max="13230" width="40.5546875" style="1" customWidth="1"/>
    <col min="13231" max="13233" width="11.6640625" style="1" customWidth="1"/>
    <col min="13234" max="13234" width="9" style="1" customWidth="1"/>
    <col min="13235" max="13235" width="29.109375" style="1" customWidth="1"/>
    <col min="13236" max="13236" width="22.5546875" style="1" customWidth="1"/>
    <col min="13237" max="13256" width="0" style="1" hidden="1" customWidth="1"/>
    <col min="13257" max="13257" width="11.88671875" style="1" customWidth="1"/>
    <col min="13258" max="13271" width="5.6640625" style="1" customWidth="1"/>
    <col min="13272" max="13285" width="0" style="1" hidden="1" customWidth="1"/>
    <col min="13286" max="13482" width="11.44140625" style="1"/>
    <col min="13483" max="13483" width="0" style="1" hidden="1" customWidth="1"/>
    <col min="13484" max="13484" width="10.109375" style="1" customWidth="1"/>
    <col min="13485" max="13485" width="8.44140625" style="1" customWidth="1"/>
    <col min="13486" max="13486" width="40.5546875" style="1" customWidth="1"/>
    <col min="13487" max="13489" width="11.6640625" style="1" customWidth="1"/>
    <col min="13490" max="13490" width="9" style="1" customWidth="1"/>
    <col min="13491" max="13491" width="29.109375" style="1" customWidth="1"/>
    <col min="13492" max="13492" width="22.5546875" style="1" customWidth="1"/>
    <col min="13493" max="13512" width="0" style="1" hidden="1" customWidth="1"/>
    <col min="13513" max="13513" width="11.88671875" style="1" customWidth="1"/>
    <col min="13514" max="13527" width="5.6640625" style="1" customWidth="1"/>
    <col min="13528" max="13541" width="0" style="1" hidden="1" customWidth="1"/>
    <col min="13542" max="13738" width="11.44140625" style="1"/>
    <col min="13739" max="13739" width="0" style="1" hidden="1" customWidth="1"/>
    <col min="13740" max="13740" width="10.109375" style="1" customWidth="1"/>
    <col min="13741" max="13741" width="8.44140625" style="1" customWidth="1"/>
    <col min="13742" max="13742" width="40.5546875" style="1" customWidth="1"/>
    <col min="13743" max="13745" width="11.6640625" style="1" customWidth="1"/>
    <col min="13746" max="13746" width="9" style="1" customWidth="1"/>
    <col min="13747" max="13747" width="29.109375" style="1" customWidth="1"/>
    <col min="13748" max="13748" width="22.5546875" style="1" customWidth="1"/>
    <col min="13749" max="13768" width="0" style="1" hidden="1" customWidth="1"/>
    <col min="13769" max="13769" width="11.88671875" style="1" customWidth="1"/>
    <col min="13770" max="13783" width="5.6640625" style="1" customWidth="1"/>
    <col min="13784" max="13797" width="0" style="1" hidden="1" customWidth="1"/>
    <col min="13798" max="13994" width="11.44140625" style="1"/>
    <col min="13995" max="13995" width="0" style="1" hidden="1" customWidth="1"/>
    <col min="13996" max="13996" width="10.109375" style="1" customWidth="1"/>
    <col min="13997" max="13997" width="8.44140625" style="1" customWidth="1"/>
    <col min="13998" max="13998" width="40.5546875" style="1" customWidth="1"/>
    <col min="13999" max="14001" width="11.6640625" style="1" customWidth="1"/>
    <col min="14002" max="14002" width="9" style="1" customWidth="1"/>
    <col min="14003" max="14003" width="29.109375" style="1" customWidth="1"/>
    <col min="14004" max="14004" width="22.5546875" style="1" customWidth="1"/>
    <col min="14005" max="14024" width="0" style="1" hidden="1" customWidth="1"/>
    <col min="14025" max="14025" width="11.88671875" style="1" customWidth="1"/>
    <col min="14026" max="14039" width="5.6640625" style="1" customWidth="1"/>
    <col min="14040" max="14053" width="0" style="1" hidden="1" customWidth="1"/>
    <col min="14054" max="14250" width="11.44140625" style="1"/>
    <col min="14251" max="14251" width="0" style="1" hidden="1" customWidth="1"/>
    <col min="14252" max="14252" width="10.109375" style="1" customWidth="1"/>
    <col min="14253" max="14253" width="8.44140625" style="1" customWidth="1"/>
    <col min="14254" max="14254" width="40.5546875" style="1" customWidth="1"/>
    <col min="14255" max="14257" width="11.6640625" style="1" customWidth="1"/>
    <col min="14258" max="14258" width="9" style="1" customWidth="1"/>
    <col min="14259" max="14259" width="29.109375" style="1" customWidth="1"/>
    <col min="14260" max="14260" width="22.5546875" style="1" customWidth="1"/>
    <col min="14261" max="14280" width="0" style="1" hidden="1" customWidth="1"/>
    <col min="14281" max="14281" width="11.88671875" style="1" customWidth="1"/>
    <col min="14282" max="14295" width="5.6640625" style="1" customWidth="1"/>
    <col min="14296" max="14309" width="0" style="1" hidden="1" customWidth="1"/>
    <col min="14310" max="14506" width="11.44140625" style="1"/>
    <col min="14507" max="14507" width="0" style="1" hidden="1" customWidth="1"/>
    <col min="14508" max="14508" width="10.109375" style="1" customWidth="1"/>
    <col min="14509" max="14509" width="8.44140625" style="1" customWidth="1"/>
    <col min="14510" max="14510" width="40.5546875" style="1" customWidth="1"/>
    <col min="14511" max="14513" width="11.6640625" style="1" customWidth="1"/>
    <col min="14514" max="14514" width="9" style="1" customWidth="1"/>
    <col min="14515" max="14515" width="29.109375" style="1" customWidth="1"/>
    <col min="14516" max="14516" width="22.5546875" style="1" customWidth="1"/>
    <col min="14517" max="14536" width="0" style="1" hidden="1" customWidth="1"/>
    <col min="14537" max="14537" width="11.88671875" style="1" customWidth="1"/>
    <col min="14538" max="14551" width="5.6640625" style="1" customWidth="1"/>
    <col min="14552" max="14565" width="0" style="1" hidden="1" customWidth="1"/>
    <col min="14566" max="14762" width="11.44140625" style="1"/>
    <col min="14763" max="14763" width="0" style="1" hidden="1" customWidth="1"/>
    <col min="14764" max="14764" width="10.109375" style="1" customWidth="1"/>
    <col min="14765" max="14765" width="8.44140625" style="1" customWidth="1"/>
    <col min="14766" max="14766" width="40.5546875" style="1" customWidth="1"/>
    <col min="14767" max="14769" width="11.6640625" style="1" customWidth="1"/>
    <col min="14770" max="14770" width="9" style="1" customWidth="1"/>
    <col min="14771" max="14771" width="29.109375" style="1" customWidth="1"/>
    <col min="14772" max="14772" width="22.5546875" style="1" customWidth="1"/>
    <col min="14773" max="14792" width="0" style="1" hidden="1" customWidth="1"/>
    <col min="14793" max="14793" width="11.88671875" style="1" customWidth="1"/>
    <col min="14794" max="14807" width="5.6640625" style="1" customWidth="1"/>
    <col min="14808" max="14821" width="0" style="1" hidden="1" customWidth="1"/>
    <col min="14822" max="15018" width="11.44140625" style="1"/>
    <col min="15019" max="15019" width="0" style="1" hidden="1" customWidth="1"/>
    <col min="15020" max="15020" width="10.109375" style="1" customWidth="1"/>
    <col min="15021" max="15021" width="8.44140625" style="1" customWidth="1"/>
    <col min="15022" max="15022" width="40.5546875" style="1" customWidth="1"/>
    <col min="15023" max="15025" width="11.6640625" style="1" customWidth="1"/>
    <col min="15026" max="15026" width="9" style="1" customWidth="1"/>
    <col min="15027" max="15027" width="29.109375" style="1" customWidth="1"/>
    <col min="15028" max="15028" width="22.5546875" style="1" customWidth="1"/>
    <col min="15029" max="15048" width="0" style="1" hidden="1" customWidth="1"/>
    <col min="15049" max="15049" width="11.88671875" style="1" customWidth="1"/>
    <col min="15050" max="15063" width="5.6640625" style="1" customWidth="1"/>
    <col min="15064" max="15077" width="0" style="1" hidden="1" customWidth="1"/>
    <col min="15078" max="15274" width="11.44140625" style="1"/>
    <col min="15275" max="15275" width="0" style="1" hidden="1" customWidth="1"/>
    <col min="15276" max="15276" width="10.109375" style="1" customWidth="1"/>
    <col min="15277" max="15277" width="8.44140625" style="1" customWidth="1"/>
    <col min="15278" max="15278" width="40.5546875" style="1" customWidth="1"/>
    <col min="15279" max="15281" width="11.6640625" style="1" customWidth="1"/>
    <col min="15282" max="15282" width="9" style="1" customWidth="1"/>
    <col min="15283" max="15283" width="29.109375" style="1" customWidth="1"/>
    <col min="15284" max="15284" width="22.5546875" style="1" customWidth="1"/>
    <col min="15285" max="15304" width="0" style="1" hidden="1" customWidth="1"/>
    <col min="15305" max="15305" width="11.88671875" style="1" customWidth="1"/>
    <col min="15306" max="15319" width="5.6640625" style="1" customWidth="1"/>
    <col min="15320" max="15333" width="0" style="1" hidden="1" customWidth="1"/>
    <col min="15334" max="15530" width="11.44140625" style="1"/>
    <col min="15531" max="15531" width="0" style="1" hidden="1" customWidth="1"/>
    <col min="15532" max="15532" width="10.109375" style="1" customWidth="1"/>
    <col min="15533" max="15533" width="8.44140625" style="1" customWidth="1"/>
    <col min="15534" max="15534" width="40.5546875" style="1" customWidth="1"/>
    <col min="15535" max="15537" width="11.6640625" style="1" customWidth="1"/>
    <col min="15538" max="15538" width="9" style="1" customWidth="1"/>
    <col min="15539" max="15539" width="29.109375" style="1" customWidth="1"/>
    <col min="15540" max="15540" width="22.5546875" style="1" customWidth="1"/>
    <col min="15541" max="15560" width="0" style="1" hidden="1" customWidth="1"/>
    <col min="15561" max="15561" width="11.88671875" style="1" customWidth="1"/>
    <col min="15562" max="15575" width="5.6640625" style="1" customWidth="1"/>
    <col min="15576" max="15589" width="0" style="1" hidden="1" customWidth="1"/>
    <col min="15590" max="15786" width="11.44140625" style="1"/>
    <col min="15787" max="15787" width="0" style="1" hidden="1" customWidth="1"/>
    <col min="15788" max="15788" width="10.109375" style="1" customWidth="1"/>
    <col min="15789" max="15789" width="8.44140625" style="1" customWidth="1"/>
    <col min="15790" max="15790" width="40.5546875" style="1" customWidth="1"/>
    <col min="15791" max="15793" width="11.6640625" style="1" customWidth="1"/>
    <col min="15794" max="15794" width="9" style="1" customWidth="1"/>
    <col min="15795" max="15795" width="29.109375" style="1" customWidth="1"/>
    <col min="15796" max="15796" width="22.5546875" style="1" customWidth="1"/>
    <col min="15797" max="15816" width="0" style="1" hidden="1" customWidth="1"/>
    <col min="15817" max="15817" width="11.88671875" style="1" customWidth="1"/>
    <col min="15818" max="15831" width="5.6640625" style="1" customWidth="1"/>
    <col min="15832" max="15845" width="0" style="1" hidden="1" customWidth="1"/>
    <col min="15846" max="16042" width="11.44140625" style="1"/>
    <col min="16043" max="16043" width="0" style="1" hidden="1" customWidth="1"/>
    <col min="16044" max="16044" width="10.109375" style="1" customWidth="1"/>
    <col min="16045" max="16045" width="8.44140625" style="1" customWidth="1"/>
    <col min="16046" max="16046" width="40.5546875" style="1" customWidth="1"/>
    <col min="16047" max="16049" width="11.6640625" style="1" customWidth="1"/>
    <col min="16050" max="16050" width="9" style="1" customWidth="1"/>
    <col min="16051" max="16051" width="29.109375" style="1" customWidth="1"/>
    <col min="16052" max="16052" width="22.5546875" style="1" customWidth="1"/>
    <col min="16053" max="16072" width="0" style="1" hidden="1" customWidth="1"/>
    <col min="16073" max="16073" width="11.88671875" style="1" customWidth="1"/>
    <col min="16074" max="16087" width="5.6640625" style="1" customWidth="1"/>
    <col min="16088" max="16101" width="0" style="1" hidden="1" customWidth="1"/>
    <col min="16102" max="16298" width="11.44140625" style="1"/>
    <col min="16299" max="16299" width="0" style="1" hidden="1" customWidth="1"/>
    <col min="16300" max="16300" width="10.109375" style="1" customWidth="1"/>
    <col min="16301" max="16301" width="8.44140625" style="1" customWidth="1"/>
    <col min="16302" max="16302" width="40.5546875" style="1" customWidth="1"/>
    <col min="16303" max="16305" width="11.6640625" style="1" customWidth="1"/>
    <col min="16306" max="16306" width="9" style="1" customWidth="1"/>
    <col min="16307" max="16307" width="29.109375" style="1" customWidth="1"/>
    <col min="16308" max="16308" width="22.5546875" style="1" customWidth="1"/>
    <col min="16309" max="16384" width="0" style="1" hidden="1" customWidth="1"/>
  </cols>
  <sheetData>
    <row r="1" spans="1:759" ht="39.75" customHeight="1" thickBot="1" x14ac:dyDescent="0.3">
      <c r="B1" s="306">
        <v>43160</v>
      </c>
      <c r="C1" s="307"/>
      <c r="D1" s="308"/>
      <c r="E1" s="285" t="s">
        <v>38</v>
      </c>
      <c r="F1" s="285" t="s">
        <v>70</v>
      </c>
      <c r="G1" s="282" t="s">
        <v>3</v>
      </c>
      <c r="H1" s="282" t="s">
        <v>4</v>
      </c>
      <c r="I1" s="282" t="s">
        <v>5</v>
      </c>
      <c r="J1" s="191" t="str">
        <f>LOOKUP(B1,Feuil4!A3:B14)</f>
        <v>jeudi</v>
      </c>
      <c r="K1" s="285" t="s">
        <v>7</v>
      </c>
      <c r="L1" s="285" t="s">
        <v>8</v>
      </c>
      <c r="M1" s="288" t="s">
        <v>9</v>
      </c>
      <c r="N1" s="282" t="s">
        <v>10</v>
      </c>
      <c r="O1" s="297" t="s">
        <v>11</v>
      </c>
      <c r="P1" s="285" t="s">
        <v>12</v>
      </c>
      <c r="Q1" s="285" t="s">
        <v>13</v>
      </c>
      <c r="R1" s="231" t="s">
        <v>3686</v>
      </c>
      <c r="S1" s="315"/>
      <c r="T1" s="300" t="s">
        <v>55</v>
      </c>
      <c r="U1" s="314" t="s">
        <v>14</v>
      </c>
      <c r="V1" s="315"/>
      <c r="W1" s="303" t="s">
        <v>15</v>
      </c>
      <c r="X1" s="303" t="s">
        <v>68</v>
      </c>
      <c r="Y1" s="303" t="s">
        <v>3733</v>
      </c>
      <c r="Z1" s="303" t="s">
        <v>53</v>
      </c>
      <c r="AA1" s="303" t="s">
        <v>76</v>
      </c>
      <c r="AB1" s="303" t="s">
        <v>107</v>
      </c>
      <c r="AC1" s="303" t="s">
        <v>77</v>
      </c>
      <c r="AD1" s="303" t="s">
        <v>16</v>
      </c>
      <c r="AE1" s="303" t="s">
        <v>111</v>
      </c>
      <c r="AF1" s="303" t="s">
        <v>54</v>
      </c>
      <c r="AG1" s="303" t="s">
        <v>117</v>
      </c>
      <c r="AH1" s="355" t="s">
        <v>18</v>
      </c>
      <c r="AI1" s="345" t="s">
        <v>19</v>
      </c>
      <c r="AJ1" s="346"/>
      <c r="AK1" s="346"/>
      <c r="AL1" s="346"/>
      <c r="AM1" s="346"/>
      <c r="AN1" s="346"/>
      <c r="AO1" s="346"/>
      <c r="AP1" s="347"/>
      <c r="AQ1" s="345" t="s">
        <v>20</v>
      </c>
      <c r="AR1" s="346"/>
      <c r="AS1" s="346"/>
      <c r="AT1" s="346"/>
      <c r="AU1" s="346"/>
      <c r="AV1" s="346"/>
      <c r="AW1" s="346"/>
      <c r="AX1" s="347"/>
      <c r="AY1" s="345" t="s">
        <v>21</v>
      </c>
      <c r="AZ1" s="346"/>
      <c r="BA1" s="346"/>
      <c r="BB1" s="346"/>
      <c r="BC1" s="346"/>
      <c r="BD1" s="346"/>
      <c r="BE1" s="346"/>
      <c r="BF1" s="347"/>
      <c r="BG1" s="345" t="s">
        <v>22</v>
      </c>
      <c r="BH1" s="346"/>
      <c r="BI1" s="346"/>
      <c r="BJ1" s="346"/>
      <c r="BK1" s="346"/>
      <c r="BL1" s="346"/>
      <c r="BM1" s="346"/>
      <c r="BN1" s="347"/>
      <c r="BO1" s="345" t="s">
        <v>23</v>
      </c>
      <c r="BP1" s="346"/>
      <c r="BQ1" s="346"/>
      <c r="BR1" s="346"/>
      <c r="BS1" s="346"/>
      <c r="BT1" s="346"/>
      <c r="BU1" s="346"/>
      <c r="BV1" s="347"/>
      <c r="BW1" s="345" t="s">
        <v>24</v>
      </c>
      <c r="BX1" s="346"/>
      <c r="BY1" s="346"/>
      <c r="BZ1" s="346"/>
      <c r="CA1" s="346"/>
      <c r="CB1" s="346"/>
      <c r="CC1" s="346"/>
      <c r="CD1" s="347"/>
      <c r="CE1" s="316" t="s">
        <v>25</v>
      </c>
      <c r="CF1" s="237"/>
      <c r="CG1" s="237"/>
      <c r="CH1" s="237"/>
      <c r="CI1" s="237"/>
      <c r="CJ1" s="237"/>
      <c r="CK1" s="237"/>
      <c r="CL1" s="237"/>
      <c r="CM1" s="237"/>
      <c r="CN1" s="230" t="s">
        <v>3756</v>
      </c>
      <c r="CO1" s="231"/>
      <c r="CP1" s="231"/>
      <c r="CQ1" s="231"/>
      <c r="CR1" s="231"/>
      <c r="CS1" s="231"/>
      <c r="CT1" s="231"/>
      <c r="CU1" s="231"/>
      <c r="CV1" s="232"/>
      <c r="CW1" s="256" t="str">
        <f>IF(CW2="mercredi",$B$1,IF(BX1="","",BX1+1))</f>
        <v/>
      </c>
      <c r="CX1" s="257"/>
      <c r="CY1" s="257"/>
      <c r="CZ1" s="257"/>
      <c r="DA1" s="257"/>
      <c r="DB1" s="257"/>
      <c r="DC1" s="257"/>
      <c r="DD1" s="257"/>
      <c r="DE1" s="257"/>
      <c r="DF1" s="257"/>
      <c r="DG1" s="257"/>
      <c r="DH1" s="257"/>
      <c r="DI1" s="257"/>
      <c r="DJ1" s="257"/>
      <c r="DK1" s="258"/>
      <c r="DL1" s="256" t="str">
        <f>IF(DL2="mercredi",$B$1,IF(CW1="","",CW1+1))</f>
        <v/>
      </c>
      <c r="DM1" s="257"/>
      <c r="DN1" s="257"/>
      <c r="DO1" s="257"/>
      <c r="DP1" s="257"/>
      <c r="DQ1" s="257"/>
      <c r="DR1" s="257"/>
      <c r="DS1" s="257"/>
      <c r="DT1" s="257"/>
      <c r="DU1" s="257"/>
      <c r="DV1" s="257"/>
      <c r="DW1" s="257"/>
      <c r="DX1" s="257"/>
      <c r="DY1" s="257"/>
      <c r="DZ1" s="258"/>
      <c r="EA1" s="256" t="str">
        <f>IF(EA2=$J$1,$B$1,IF(DL1="","",DL1+1))</f>
        <v/>
      </c>
      <c r="EB1" s="257"/>
      <c r="EC1" s="257"/>
      <c r="ED1" s="257"/>
      <c r="EE1" s="257"/>
      <c r="EF1" s="257"/>
      <c r="EG1" s="257"/>
      <c r="EH1" s="257"/>
      <c r="EI1" s="257"/>
      <c r="EJ1" s="257"/>
      <c r="EK1" s="257"/>
      <c r="EL1" s="257"/>
      <c r="EM1" s="257"/>
      <c r="EN1" s="257"/>
      <c r="EO1" s="258"/>
      <c r="EP1" s="256">
        <f t="shared" ref="EP1" si="0">IF(EP2=$J$1,$B$1,IF(EA1="","",EA1+1))</f>
        <v>43160</v>
      </c>
      <c r="EQ1" s="257"/>
      <c r="ER1" s="257"/>
      <c r="ES1" s="257"/>
      <c r="ET1" s="257"/>
      <c r="EU1" s="257"/>
      <c r="EV1" s="257"/>
      <c r="EW1" s="257"/>
      <c r="EX1" s="257"/>
      <c r="EY1" s="257"/>
      <c r="EZ1" s="257"/>
      <c r="FA1" s="257"/>
      <c r="FB1" s="257"/>
      <c r="FC1" s="257"/>
      <c r="FD1" s="258"/>
      <c r="FE1" s="256">
        <f t="shared" ref="FE1" si="1">IF(FE2=$J$1,$B$1,IF(EP1="","",EP1+1))</f>
        <v>43161</v>
      </c>
      <c r="FF1" s="257"/>
      <c r="FG1" s="257"/>
      <c r="FH1" s="257"/>
      <c r="FI1" s="257"/>
      <c r="FJ1" s="257"/>
      <c r="FK1" s="257"/>
      <c r="FL1" s="257"/>
      <c r="FM1" s="257"/>
      <c r="FN1" s="257"/>
      <c r="FO1" s="257"/>
      <c r="FP1" s="257"/>
      <c r="FQ1" s="257"/>
      <c r="FR1" s="257"/>
      <c r="FS1" s="258"/>
      <c r="FT1" s="256">
        <f t="shared" ref="FT1" si="2">IF(FT2=$J$1,$B$1,IF(FE1="","",FE1+1))</f>
        <v>43162</v>
      </c>
      <c r="FU1" s="257"/>
      <c r="FV1" s="257"/>
      <c r="FW1" s="257"/>
      <c r="FX1" s="257"/>
      <c r="FY1" s="257"/>
      <c r="FZ1" s="257"/>
      <c r="GA1" s="257"/>
      <c r="GB1" s="257"/>
      <c r="GC1" s="257"/>
      <c r="GD1" s="257"/>
      <c r="GE1" s="257"/>
      <c r="GF1" s="257"/>
      <c r="GG1" s="257"/>
      <c r="GH1" s="258"/>
      <c r="GI1" s="256">
        <f>IF(GI2=$J$1,$B$1,IF(FT1="","",FT1+1))</f>
        <v>43163</v>
      </c>
      <c r="GJ1" s="257"/>
      <c r="GK1" s="257"/>
      <c r="GL1" s="257"/>
      <c r="GM1" s="257"/>
      <c r="GN1" s="257"/>
      <c r="GO1" s="257"/>
      <c r="GP1" s="257"/>
      <c r="GQ1" s="257"/>
      <c r="GR1" s="257"/>
      <c r="GS1" s="257"/>
      <c r="GT1" s="257"/>
      <c r="GU1" s="257"/>
      <c r="GV1" s="257"/>
      <c r="GW1" s="257"/>
      <c r="GX1" s="257"/>
      <c r="GY1" s="257"/>
      <c r="GZ1" s="258"/>
      <c r="HA1" s="256">
        <f>IF(OR(GI1="",GI1=$B$2),"",GI1+1)</f>
        <v>43164</v>
      </c>
      <c r="HB1" s="257"/>
      <c r="HC1" s="257"/>
      <c r="HD1" s="257"/>
      <c r="HE1" s="257"/>
      <c r="HF1" s="257"/>
      <c r="HG1" s="257"/>
      <c r="HH1" s="257"/>
      <c r="HI1" s="257"/>
      <c r="HJ1" s="257"/>
      <c r="HK1" s="257"/>
      <c r="HL1" s="257"/>
      <c r="HM1" s="257"/>
      <c r="HN1" s="257"/>
      <c r="HO1" s="258"/>
      <c r="HP1" s="256">
        <f>IF(OR(HA1="",HA1=$B$2),"",HA1+1)</f>
        <v>43165</v>
      </c>
      <c r="HQ1" s="257"/>
      <c r="HR1" s="257"/>
      <c r="HS1" s="257"/>
      <c r="HT1" s="257"/>
      <c r="HU1" s="257"/>
      <c r="HV1" s="257"/>
      <c r="HW1" s="257"/>
      <c r="HX1" s="257"/>
      <c r="HY1" s="257"/>
      <c r="HZ1" s="257"/>
      <c r="IA1" s="257"/>
      <c r="IB1" s="257"/>
      <c r="IC1" s="257"/>
      <c r="ID1" s="258"/>
      <c r="IE1" s="256">
        <f t="shared" ref="IE1" si="3">IF(OR(HP1="",HP1=$B$2),"",HP1+1)</f>
        <v>43166</v>
      </c>
      <c r="IF1" s="257"/>
      <c r="IG1" s="257"/>
      <c r="IH1" s="257"/>
      <c r="II1" s="257"/>
      <c r="IJ1" s="257"/>
      <c r="IK1" s="257"/>
      <c r="IL1" s="257"/>
      <c r="IM1" s="257"/>
      <c r="IN1" s="257"/>
      <c r="IO1" s="257"/>
      <c r="IP1" s="257"/>
      <c r="IQ1" s="257"/>
      <c r="IR1" s="257"/>
      <c r="IS1" s="258"/>
      <c r="IT1" s="256">
        <f t="shared" ref="IT1" si="4">IF(OR(IE1="",IE1=$B$2),"",IE1+1)</f>
        <v>43167</v>
      </c>
      <c r="IU1" s="257"/>
      <c r="IV1" s="257"/>
      <c r="IW1" s="257"/>
      <c r="IX1" s="257"/>
      <c r="IY1" s="257"/>
      <c r="IZ1" s="257"/>
      <c r="JA1" s="257"/>
      <c r="JB1" s="257"/>
      <c r="JC1" s="257"/>
      <c r="JD1" s="257"/>
      <c r="JE1" s="257"/>
      <c r="JF1" s="257"/>
      <c r="JG1" s="257"/>
      <c r="JH1" s="258"/>
      <c r="JI1" s="256">
        <f t="shared" ref="JI1" si="5">IF(OR(IT1="",IT1=$B$2),"",IT1+1)</f>
        <v>43168</v>
      </c>
      <c r="JJ1" s="257"/>
      <c r="JK1" s="257"/>
      <c r="JL1" s="257"/>
      <c r="JM1" s="257"/>
      <c r="JN1" s="257"/>
      <c r="JO1" s="257"/>
      <c r="JP1" s="257"/>
      <c r="JQ1" s="257"/>
      <c r="JR1" s="257"/>
      <c r="JS1" s="257"/>
      <c r="JT1" s="257"/>
      <c r="JU1" s="257"/>
      <c r="JV1" s="257"/>
      <c r="JW1" s="258"/>
      <c r="JX1" s="256">
        <f>IF(OR(JI1="",JI1=$B$2),"",JI1+1)</f>
        <v>43169</v>
      </c>
      <c r="JY1" s="257"/>
      <c r="JZ1" s="257"/>
      <c r="KA1" s="257"/>
      <c r="KB1" s="257"/>
      <c r="KC1" s="257"/>
      <c r="KD1" s="257"/>
      <c r="KE1" s="257"/>
      <c r="KF1" s="257"/>
      <c r="KG1" s="257"/>
      <c r="KH1" s="257"/>
      <c r="KI1" s="257"/>
      <c r="KJ1" s="257"/>
      <c r="KK1" s="257"/>
      <c r="KL1" s="258"/>
      <c r="KM1" s="256">
        <f>IF(OR(JX1="",JX1=$B$2),"",JX1+1)</f>
        <v>43170</v>
      </c>
      <c r="KN1" s="257"/>
      <c r="KO1" s="257"/>
      <c r="KP1" s="257"/>
      <c r="KQ1" s="257"/>
      <c r="KR1" s="257"/>
      <c r="KS1" s="257"/>
      <c r="KT1" s="257"/>
      <c r="KU1" s="257"/>
      <c r="KV1" s="257"/>
      <c r="KW1" s="257"/>
      <c r="KX1" s="257"/>
      <c r="KY1" s="257"/>
      <c r="KZ1" s="257"/>
      <c r="LA1" s="257"/>
      <c r="LB1" s="257"/>
      <c r="LC1" s="257"/>
      <c r="LD1" s="258"/>
      <c r="LE1" s="256">
        <f>IF(OR(KM1="",KM1=$B$2),"",KM1+1)</f>
        <v>43171</v>
      </c>
      <c r="LF1" s="257"/>
      <c r="LG1" s="257"/>
      <c r="LH1" s="257"/>
      <c r="LI1" s="257"/>
      <c r="LJ1" s="257"/>
      <c r="LK1" s="257"/>
      <c r="LL1" s="257"/>
      <c r="LM1" s="257"/>
      <c r="LN1" s="257"/>
      <c r="LO1" s="257"/>
      <c r="LP1" s="257"/>
      <c r="LQ1" s="257"/>
      <c r="LR1" s="257"/>
      <c r="LS1" s="258"/>
      <c r="LT1" s="256">
        <f>IF(OR(LE1="",LE1=$B$2),"",LE1+1)</f>
        <v>43172</v>
      </c>
      <c r="LU1" s="257"/>
      <c r="LV1" s="257"/>
      <c r="LW1" s="257"/>
      <c r="LX1" s="257"/>
      <c r="LY1" s="257"/>
      <c r="LZ1" s="257"/>
      <c r="MA1" s="257"/>
      <c r="MB1" s="257"/>
      <c r="MC1" s="257"/>
      <c r="MD1" s="257"/>
      <c r="ME1" s="257"/>
      <c r="MF1" s="257"/>
      <c r="MG1" s="257"/>
      <c r="MH1" s="258"/>
      <c r="MI1" s="256">
        <f t="shared" ref="MI1" si="6">IF(OR(LT1="",LT1=$B$2),"",LT1+1)</f>
        <v>43173</v>
      </c>
      <c r="MJ1" s="257"/>
      <c r="MK1" s="257"/>
      <c r="ML1" s="257"/>
      <c r="MM1" s="257"/>
      <c r="MN1" s="257"/>
      <c r="MO1" s="257"/>
      <c r="MP1" s="257"/>
      <c r="MQ1" s="257"/>
      <c r="MR1" s="257"/>
      <c r="MS1" s="257"/>
      <c r="MT1" s="257"/>
      <c r="MU1" s="257"/>
      <c r="MV1" s="257"/>
      <c r="MW1" s="258"/>
      <c r="MX1" s="256">
        <f t="shared" ref="MX1" si="7">IF(OR(MI1="",MI1=$B$2),"",MI1+1)</f>
        <v>43174</v>
      </c>
      <c r="MY1" s="257"/>
      <c r="MZ1" s="257"/>
      <c r="NA1" s="257"/>
      <c r="NB1" s="257"/>
      <c r="NC1" s="257"/>
      <c r="ND1" s="257"/>
      <c r="NE1" s="257"/>
      <c r="NF1" s="257"/>
      <c r="NG1" s="257"/>
      <c r="NH1" s="257"/>
      <c r="NI1" s="257"/>
      <c r="NJ1" s="257"/>
      <c r="NK1" s="257"/>
      <c r="NL1" s="258"/>
      <c r="NM1" s="256">
        <f t="shared" ref="NM1" si="8">IF(OR(MX1="",MX1=$B$2),"",MX1+1)</f>
        <v>43175</v>
      </c>
      <c r="NN1" s="257"/>
      <c r="NO1" s="257"/>
      <c r="NP1" s="257"/>
      <c r="NQ1" s="257"/>
      <c r="NR1" s="257"/>
      <c r="NS1" s="257"/>
      <c r="NT1" s="257"/>
      <c r="NU1" s="257"/>
      <c r="NV1" s="257"/>
      <c r="NW1" s="257"/>
      <c r="NX1" s="257"/>
      <c r="NY1" s="257"/>
      <c r="NZ1" s="257"/>
      <c r="OA1" s="258"/>
      <c r="OB1" s="256">
        <f>IF(OR(NM1="",NM1=$B$2),"",NM1+1)</f>
        <v>43176</v>
      </c>
      <c r="OC1" s="257"/>
      <c r="OD1" s="257"/>
      <c r="OE1" s="257"/>
      <c r="OF1" s="257"/>
      <c r="OG1" s="257"/>
      <c r="OH1" s="257"/>
      <c r="OI1" s="257"/>
      <c r="OJ1" s="257"/>
      <c r="OK1" s="257"/>
      <c r="OL1" s="257"/>
      <c r="OM1" s="257"/>
      <c r="ON1" s="257"/>
      <c r="OO1" s="257"/>
      <c r="OP1" s="258"/>
      <c r="OQ1" s="256">
        <f>IF(OR(OB1="",OB1=$B$2),"",OB1+1)</f>
        <v>43177</v>
      </c>
      <c r="OR1" s="257"/>
      <c r="OS1" s="257"/>
      <c r="OT1" s="257"/>
      <c r="OU1" s="257"/>
      <c r="OV1" s="257"/>
      <c r="OW1" s="257"/>
      <c r="OX1" s="257"/>
      <c r="OY1" s="257"/>
      <c r="OZ1" s="257"/>
      <c r="PA1" s="257"/>
      <c r="PB1" s="257"/>
      <c r="PC1" s="257"/>
      <c r="PD1" s="257"/>
      <c r="PE1" s="257"/>
      <c r="PF1" s="257"/>
      <c r="PG1" s="257"/>
      <c r="PH1" s="258"/>
      <c r="PI1" s="256">
        <f>IF(OR(OQ1="",OQ1=$B$2),"",OQ1+1)</f>
        <v>43178</v>
      </c>
      <c r="PJ1" s="257"/>
      <c r="PK1" s="257"/>
      <c r="PL1" s="257"/>
      <c r="PM1" s="257"/>
      <c r="PN1" s="257"/>
      <c r="PO1" s="257"/>
      <c r="PP1" s="257"/>
      <c r="PQ1" s="257"/>
      <c r="PR1" s="257"/>
      <c r="PS1" s="257"/>
      <c r="PT1" s="257"/>
      <c r="PU1" s="257"/>
      <c r="PV1" s="257"/>
      <c r="PW1" s="258"/>
      <c r="PX1" s="256">
        <f>IF(OR(PI1="",PI1=$B$2),"",PI1+1)</f>
        <v>43179</v>
      </c>
      <c r="PY1" s="257"/>
      <c r="PZ1" s="257"/>
      <c r="QA1" s="257"/>
      <c r="QB1" s="257"/>
      <c r="QC1" s="257"/>
      <c r="QD1" s="257"/>
      <c r="QE1" s="257"/>
      <c r="QF1" s="257"/>
      <c r="QG1" s="257"/>
      <c r="QH1" s="257"/>
      <c r="QI1" s="257"/>
      <c r="QJ1" s="257"/>
      <c r="QK1" s="257"/>
      <c r="QL1" s="258"/>
      <c r="QM1" s="256">
        <f t="shared" ref="QM1" si="9">IF(OR(PX1="",PX1=$B$2),"",PX1+1)</f>
        <v>43180</v>
      </c>
      <c r="QN1" s="257"/>
      <c r="QO1" s="257"/>
      <c r="QP1" s="257"/>
      <c r="QQ1" s="257"/>
      <c r="QR1" s="257"/>
      <c r="QS1" s="257"/>
      <c r="QT1" s="257"/>
      <c r="QU1" s="257"/>
      <c r="QV1" s="257"/>
      <c r="QW1" s="257"/>
      <c r="QX1" s="257"/>
      <c r="QY1" s="257"/>
      <c r="QZ1" s="257"/>
      <c r="RA1" s="258"/>
      <c r="RB1" s="256">
        <f t="shared" ref="RB1" si="10">IF(OR(QM1="",QM1=$B$2),"",QM1+1)</f>
        <v>43181</v>
      </c>
      <c r="RC1" s="257"/>
      <c r="RD1" s="257"/>
      <c r="RE1" s="257"/>
      <c r="RF1" s="257"/>
      <c r="RG1" s="257"/>
      <c r="RH1" s="257"/>
      <c r="RI1" s="257"/>
      <c r="RJ1" s="257"/>
      <c r="RK1" s="257"/>
      <c r="RL1" s="257"/>
      <c r="RM1" s="257"/>
      <c r="RN1" s="257"/>
      <c r="RO1" s="257"/>
      <c r="RP1" s="258"/>
      <c r="RQ1" s="256">
        <f t="shared" ref="RQ1" si="11">IF(OR(RB1="",RB1=$B$2),"",RB1+1)</f>
        <v>43182</v>
      </c>
      <c r="RR1" s="257"/>
      <c r="RS1" s="257"/>
      <c r="RT1" s="257"/>
      <c r="RU1" s="257"/>
      <c r="RV1" s="257"/>
      <c r="RW1" s="257"/>
      <c r="RX1" s="257"/>
      <c r="RY1" s="257"/>
      <c r="RZ1" s="257"/>
      <c r="SA1" s="257"/>
      <c r="SB1" s="257"/>
      <c r="SC1" s="257"/>
      <c r="SD1" s="257"/>
      <c r="SE1" s="258"/>
      <c r="SF1" s="256">
        <f>IF(OR(RQ1="",RQ1=$B$2),"",RQ1+1)</f>
        <v>43183</v>
      </c>
      <c r="SG1" s="257"/>
      <c r="SH1" s="257"/>
      <c r="SI1" s="257"/>
      <c r="SJ1" s="257"/>
      <c r="SK1" s="257"/>
      <c r="SL1" s="257"/>
      <c r="SM1" s="257"/>
      <c r="SN1" s="257"/>
      <c r="SO1" s="257"/>
      <c r="SP1" s="257"/>
      <c r="SQ1" s="257"/>
      <c r="SR1" s="257"/>
      <c r="SS1" s="257"/>
      <c r="ST1" s="258"/>
      <c r="SU1" s="256">
        <f>IF(OR(SF1="",SF1=$B$2),"",SF1+1)</f>
        <v>43184</v>
      </c>
      <c r="SV1" s="257"/>
      <c r="SW1" s="257"/>
      <c r="SX1" s="257"/>
      <c r="SY1" s="257"/>
      <c r="SZ1" s="257"/>
      <c r="TA1" s="257"/>
      <c r="TB1" s="257"/>
      <c r="TC1" s="257"/>
      <c r="TD1" s="257"/>
      <c r="TE1" s="257"/>
      <c r="TF1" s="257"/>
      <c r="TG1" s="257"/>
      <c r="TH1" s="257"/>
      <c r="TI1" s="257"/>
      <c r="TJ1" s="257"/>
      <c r="TK1" s="257"/>
      <c r="TL1" s="258"/>
      <c r="TM1" s="256">
        <f>IF(OR(SU1="",SU1=$B$2),"",SU1+1)</f>
        <v>43185</v>
      </c>
      <c r="TN1" s="257"/>
      <c r="TO1" s="257"/>
      <c r="TP1" s="257"/>
      <c r="TQ1" s="257"/>
      <c r="TR1" s="257"/>
      <c r="TS1" s="257"/>
      <c r="TT1" s="257"/>
      <c r="TU1" s="257"/>
      <c r="TV1" s="257"/>
      <c r="TW1" s="257"/>
      <c r="TX1" s="257"/>
      <c r="TY1" s="257"/>
      <c r="TZ1" s="257"/>
      <c r="UA1" s="258"/>
      <c r="UB1" s="256">
        <f>IF(OR(TM1="",TM1=$B$2),"",TM1+1)</f>
        <v>43186</v>
      </c>
      <c r="UC1" s="257"/>
      <c r="UD1" s="257"/>
      <c r="UE1" s="257"/>
      <c r="UF1" s="257"/>
      <c r="UG1" s="257"/>
      <c r="UH1" s="257"/>
      <c r="UI1" s="257"/>
      <c r="UJ1" s="257"/>
      <c r="UK1" s="257"/>
      <c r="UL1" s="257"/>
      <c r="UM1" s="257"/>
      <c r="UN1" s="257"/>
      <c r="UO1" s="257"/>
      <c r="UP1" s="258"/>
      <c r="UQ1" s="256">
        <f t="shared" ref="UQ1" si="12">IF(OR(UB1="",UB1=$B$2),"",UB1+1)</f>
        <v>43187</v>
      </c>
      <c r="UR1" s="257"/>
      <c r="US1" s="257"/>
      <c r="UT1" s="257"/>
      <c r="UU1" s="257"/>
      <c r="UV1" s="257"/>
      <c r="UW1" s="257"/>
      <c r="UX1" s="257"/>
      <c r="UY1" s="257"/>
      <c r="UZ1" s="257"/>
      <c r="VA1" s="257"/>
      <c r="VB1" s="257"/>
      <c r="VC1" s="257"/>
      <c r="VD1" s="257"/>
      <c r="VE1" s="258"/>
      <c r="VF1" s="256">
        <f t="shared" ref="VF1" si="13">IF(OR(UQ1="",UQ1=$B$2),"",UQ1+1)</f>
        <v>43188</v>
      </c>
      <c r="VG1" s="257"/>
      <c r="VH1" s="257"/>
      <c r="VI1" s="257"/>
      <c r="VJ1" s="257"/>
      <c r="VK1" s="257"/>
      <c r="VL1" s="257"/>
      <c r="VM1" s="257"/>
      <c r="VN1" s="257"/>
      <c r="VO1" s="257"/>
      <c r="VP1" s="257"/>
      <c r="VQ1" s="257"/>
      <c r="VR1" s="257"/>
      <c r="VS1" s="257"/>
      <c r="VT1" s="258"/>
      <c r="VU1" s="256">
        <f t="shared" ref="VU1" si="14">IF(OR(VF1="",VF1=$B$2),"",VF1+1)</f>
        <v>43189</v>
      </c>
      <c r="VV1" s="257"/>
      <c r="VW1" s="257"/>
      <c r="VX1" s="257"/>
      <c r="VY1" s="257"/>
      <c r="VZ1" s="257"/>
      <c r="WA1" s="257"/>
      <c r="WB1" s="257"/>
      <c r="WC1" s="257"/>
      <c r="WD1" s="257"/>
      <c r="WE1" s="257"/>
      <c r="WF1" s="257"/>
      <c r="WG1" s="257"/>
      <c r="WH1" s="257"/>
      <c r="WI1" s="258"/>
      <c r="WJ1" s="256">
        <f>IF(OR(VU1="",VU1=$B$2),"",VU1+1)</f>
        <v>43190</v>
      </c>
      <c r="WK1" s="257"/>
      <c r="WL1" s="257"/>
      <c r="WM1" s="257"/>
      <c r="WN1" s="257"/>
      <c r="WO1" s="257"/>
      <c r="WP1" s="257"/>
      <c r="WQ1" s="257"/>
      <c r="WR1" s="257"/>
      <c r="WS1" s="257"/>
      <c r="WT1" s="257"/>
      <c r="WU1" s="257"/>
      <c r="WV1" s="257"/>
      <c r="WW1" s="257"/>
      <c r="WX1" s="258"/>
      <c r="WY1" s="256" t="str">
        <f>IF(OR(WJ1="",WJ1=$B$2),"",WJ1+1)</f>
        <v/>
      </c>
      <c r="WZ1" s="257"/>
      <c r="XA1" s="257"/>
      <c r="XB1" s="257"/>
      <c r="XC1" s="257"/>
      <c r="XD1" s="257"/>
      <c r="XE1" s="257"/>
      <c r="XF1" s="257"/>
      <c r="XG1" s="257"/>
      <c r="XH1" s="257"/>
      <c r="XI1" s="257"/>
      <c r="XJ1" s="257"/>
      <c r="XK1" s="257"/>
      <c r="XL1" s="257"/>
      <c r="XM1" s="257"/>
      <c r="XN1" s="257"/>
      <c r="XO1" s="257"/>
      <c r="XP1" s="258"/>
      <c r="XQ1" s="256" t="str">
        <f>IF(OR(WY1="",WY1=$B$2),"",WY1+1)</f>
        <v/>
      </c>
      <c r="XR1" s="257"/>
      <c r="XS1" s="257"/>
      <c r="XT1" s="257"/>
      <c r="XU1" s="257"/>
      <c r="XV1" s="257"/>
      <c r="XW1" s="257"/>
      <c r="XX1" s="257"/>
      <c r="XY1" s="257"/>
      <c r="XZ1" s="257"/>
      <c r="YA1" s="257"/>
      <c r="YB1" s="257"/>
      <c r="YC1" s="257"/>
      <c r="YD1" s="257"/>
      <c r="YE1" s="258"/>
      <c r="YF1" s="259" t="str">
        <f>IF(OR(XQ1="",XQ1=$B$2),"",XQ1+1)</f>
        <v/>
      </c>
      <c r="YG1" s="257"/>
      <c r="YH1" s="257"/>
      <c r="YI1" s="257"/>
      <c r="YJ1" s="257"/>
      <c r="YK1" s="257"/>
      <c r="YL1" s="257"/>
      <c r="YM1" s="257"/>
      <c r="YN1" s="257"/>
      <c r="YO1" s="257"/>
      <c r="YP1" s="257"/>
      <c r="YQ1" s="257"/>
      <c r="YR1" s="257"/>
      <c r="YS1" s="257"/>
      <c r="YT1" s="258"/>
      <c r="YU1" s="319" t="s">
        <v>51</v>
      </c>
      <c r="YV1" s="320"/>
      <c r="YW1" s="320"/>
      <c r="YX1" s="320"/>
      <c r="YY1" s="320"/>
      <c r="YZ1" s="320"/>
      <c r="ZA1" s="320"/>
      <c r="ZB1" s="320"/>
      <c r="ZC1" s="320"/>
      <c r="ZD1" s="320"/>
      <c r="ZE1" s="320"/>
      <c r="ZF1" s="320"/>
      <c r="ZG1" s="320"/>
      <c r="ZH1" s="320"/>
      <c r="ZI1" s="320"/>
      <c r="ZJ1" s="320"/>
      <c r="ZK1" s="320"/>
      <c r="ZL1" s="320"/>
      <c r="ZM1" s="320"/>
      <c r="ZN1" s="320"/>
      <c r="ZO1" s="320"/>
      <c r="ZP1" s="320"/>
      <c r="ZQ1" s="320"/>
      <c r="ZR1" s="321"/>
      <c r="ZS1" s="240" t="s">
        <v>52</v>
      </c>
      <c r="ZT1" s="241"/>
      <c r="ZU1" s="241"/>
      <c r="ZV1" s="242"/>
      <c r="ZW1" s="243"/>
      <c r="ZX1" s="351" t="s">
        <v>40</v>
      </c>
      <c r="ZY1" s="334"/>
      <c r="ZZ1" s="349"/>
      <c r="AAA1" s="333" t="s">
        <v>39</v>
      </c>
      <c r="AAB1" s="334"/>
      <c r="AAC1" s="349"/>
      <c r="AAD1" s="333" t="s">
        <v>41</v>
      </c>
      <c r="AAE1" s="334"/>
      <c r="AAF1" s="335"/>
      <c r="AAG1" s="384" t="s">
        <v>71</v>
      </c>
      <c r="AAH1" s="341" t="s">
        <v>62</v>
      </c>
      <c r="AAI1" s="381" t="s">
        <v>42</v>
      </c>
      <c r="AAJ1" s="380" t="s">
        <v>63</v>
      </c>
      <c r="AAK1" s="383" t="s">
        <v>65</v>
      </c>
      <c r="AAL1" s="329" t="s">
        <v>69</v>
      </c>
      <c r="AAM1" s="381" t="s">
        <v>3749</v>
      </c>
      <c r="AAN1" s="325" t="s">
        <v>60</v>
      </c>
      <c r="AAO1" s="303" t="s">
        <v>61</v>
      </c>
      <c r="AAP1" s="303" t="s">
        <v>3752</v>
      </c>
      <c r="AAQ1" s="359" t="s">
        <v>123</v>
      </c>
      <c r="AAR1" s="358"/>
      <c r="AAS1" s="326"/>
      <c r="AAT1" s="370" t="s">
        <v>122</v>
      </c>
      <c r="AAU1" s="371"/>
      <c r="AAV1" s="371"/>
      <c r="AAW1" s="371"/>
      <c r="AAX1" s="371"/>
      <c r="AAY1" s="371"/>
      <c r="AAZ1" s="371"/>
      <c r="ABA1" s="371"/>
      <c r="ABB1" s="371"/>
      <c r="ABC1" s="371"/>
      <c r="ABD1" s="371"/>
      <c r="ABE1" s="371"/>
      <c r="ABF1" s="371"/>
      <c r="ABG1" s="371"/>
      <c r="ABH1" s="371"/>
      <c r="ABI1" s="371"/>
      <c r="ABJ1" s="371"/>
      <c r="ABK1" s="371"/>
      <c r="ABL1" s="371"/>
      <c r="ABM1" s="371"/>
      <c r="ABN1" s="371"/>
      <c r="ABO1" s="371"/>
      <c r="ABP1" s="371"/>
      <c r="ABQ1" s="371"/>
      <c r="ABR1" s="372"/>
      <c r="ABS1" s="377" t="s">
        <v>3711</v>
      </c>
      <c r="ABT1" s="378"/>
      <c r="ABU1" s="378"/>
      <c r="ABV1" s="379"/>
      <c r="ABW1" s="361" t="s">
        <v>3712</v>
      </c>
      <c r="ABX1" s="362"/>
      <c r="ABY1" s="360" t="s">
        <v>3713</v>
      </c>
      <c r="ABZ1" s="360" t="s">
        <v>3744</v>
      </c>
      <c r="ACA1" s="360" t="s">
        <v>3745</v>
      </c>
      <c r="ACB1" s="303" t="s">
        <v>64</v>
      </c>
      <c r="ACC1" s="343" t="s">
        <v>17</v>
      </c>
      <c r="ACD1" s="359" t="s">
        <v>3706</v>
      </c>
      <c r="ACE1" s="358" t="s">
        <v>66</v>
      </c>
    </row>
    <row r="2" spans="1:759" ht="39.75" customHeight="1" thickBot="1" x14ac:dyDescent="0.3">
      <c r="B2" s="190">
        <f>(EDATE(B1,1))-1</f>
        <v>43190</v>
      </c>
      <c r="C2" s="282" t="s">
        <v>1</v>
      </c>
      <c r="D2" s="285" t="s">
        <v>2</v>
      </c>
      <c r="E2" s="286"/>
      <c r="F2" s="286"/>
      <c r="G2" s="283"/>
      <c r="H2" s="283"/>
      <c r="I2" s="283"/>
      <c r="J2" s="291" t="s">
        <v>6</v>
      </c>
      <c r="K2" s="286"/>
      <c r="L2" s="286"/>
      <c r="M2" s="289"/>
      <c r="N2" s="283"/>
      <c r="O2" s="298"/>
      <c r="P2" s="286"/>
      <c r="Q2" s="286"/>
      <c r="R2" s="237"/>
      <c r="S2" s="317"/>
      <c r="T2" s="301"/>
      <c r="U2" s="316"/>
      <c r="V2" s="317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56"/>
      <c r="AI2" s="316"/>
      <c r="AJ2" s="237"/>
      <c r="AK2" s="237"/>
      <c r="AL2" s="237"/>
      <c r="AM2" s="237"/>
      <c r="AN2" s="237"/>
      <c r="AO2" s="237"/>
      <c r="AP2" s="317"/>
      <c r="AQ2" s="316"/>
      <c r="AR2" s="237"/>
      <c r="AS2" s="237"/>
      <c r="AT2" s="237"/>
      <c r="AU2" s="237"/>
      <c r="AV2" s="237"/>
      <c r="AW2" s="237"/>
      <c r="AX2" s="317"/>
      <c r="AY2" s="316"/>
      <c r="AZ2" s="237"/>
      <c r="BA2" s="237"/>
      <c r="BB2" s="237"/>
      <c r="BC2" s="237"/>
      <c r="BD2" s="237"/>
      <c r="BE2" s="237"/>
      <c r="BF2" s="317"/>
      <c r="BG2" s="316"/>
      <c r="BH2" s="237"/>
      <c r="BI2" s="237"/>
      <c r="BJ2" s="237"/>
      <c r="BK2" s="237"/>
      <c r="BL2" s="237"/>
      <c r="BM2" s="237"/>
      <c r="BN2" s="317"/>
      <c r="BO2" s="316"/>
      <c r="BP2" s="237"/>
      <c r="BQ2" s="237"/>
      <c r="BR2" s="237"/>
      <c r="BS2" s="237"/>
      <c r="BT2" s="237"/>
      <c r="BU2" s="237"/>
      <c r="BV2" s="317"/>
      <c r="BW2" s="316"/>
      <c r="BX2" s="237"/>
      <c r="BY2" s="237"/>
      <c r="BZ2" s="237"/>
      <c r="CA2" s="237"/>
      <c r="CB2" s="237"/>
      <c r="CC2" s="237"/>
      <c r="CD2" s="317"/>
      <c r="CE2" s="316"/>
      <c r="CF2" s="237"/>
      <c r="CG2" s="237"/>
      <c r="CH2" s="237"/>
      <c r="CI2" s="237"/>
      <c r="CJ2" s="237"/>
      <c r="CK2" s="237"/>
      <c r="CL2" s="237"/>
      <c r="CM2" s="237"/>
      <c r="CN2" s="236"/>
      <c r="CO2" s="237"/>
      <c r="CP2" s="237"/>
      <c r="CQ2" s="237"/>
      <c r="CR2" s="237"/>
      <c r="CS2" s="237"/>
      <c r="CT2" s="237"/>
      <c r="CU2" s="237"/>
      <c r="CV2" s="238"/>
      <c r="CW2" s="294" t="s">
        <v>19</v>
      </c>
      <c r="CX2" s="295"/>
      <c r="CY2" s="295"/>
      <c r="CZ2" s="295"/>
      <c r="DA2" s="295"/>
      <c r="DB2" s="295"/>
      <c r="DC2" s="295"/>
      <c r="DD2" s="295"/>
      <c r="DE2" s="295"/>
      <c r="DF2" s="295"/>
      <c r="DG2" s="295"/>
      <c r="DH2" s="295"/>
      <c r="DI2" s="295"/>
      <c r="DJ2" s="295"/>
      <c r="DK2" s="296"/>
      <c r="DL2" s="294" t="s">
        <v>20</v>
      </c>
      <c r="DM2" s="295"/>
      <c r="DN2" s="295"/>
      <c r="DO2" s="295"/>
      <c r="DP2" s="295"/>
      <c r="DQ2" s="295"/>
      <c r="DR2" s="295"/>
      <c r="DS2" s="295"/>
      <c r="DT2" s="295"/>
      <c r="DU2" s="295"/>
      <c r="DV2" s="295"/>
      <c r="DW2" s="295"/>
      <c r="DX2" s="295"/>
      <c r="DY2" s="295"/>
      <c r="DZ2" s="296"/>
      <c r="EA2" s="294" t="s">
        <v>21</v>
      </c>
      <c r="EB2" s="295"/>
      <c r="EC2" s="295"/>
      <c r="ED2" s="295"/>
      <c r="EE2" s="295"/>
      <c r="EF2" s="295"/>
      <c r="EG2" s="295"/>
      <c r="EH2" s="295"/>
      <c r="EI2" s="295"/>
      <c r="EJ2" s="295"/>
      <c r="EK2" s="295"/>
      <c r="EL2" s="295"/>
      <c r="EM2" s="295"/>
      <c r="EN2" s="295"/>
      <c r="EO2" s="296"/>
      <c r="EP2" s="294" t="s">
        <v>22</v>
      </c>
      <c r="EQ2" s="295"/>
      <c r="ER2" s="295"/>
      <c r="ES2" s="295"/>
      <c r="ET2" s="295"/>
      <c r="EU2" s="295"/>
      <c r="EV2" s="295"/>
      <c r="EW2" s="295"/>
      <c r="EX2" s="295"/>
      <c r="EY2" s="295"/>
      <c r="EZ2" s="295"/>
      <c r="FA2" s="295"/>
      <c r="FB2" s="295"/>
      <c r="FC2" s="295"/>
      <c r="FD2" s="296"/>
      <c r="FE2" s="294" t="s">
        <v>23</v>
      </c>
      <c r="FF2" s="295"/>
      <c r="FG2" s="295"/>
      <c r="FH2" s="295"/>
      <c r="FI2" s="295"/>
      <c r="FJ2" s="295"/>
      <c r="FK2" s="295"/>
      <c r="FL2" s="295"/>
      <c r="FM2" s="295"/>
      <c r="FN2" s="295"/>
      <c r="FO2" s="295"/>
      <c r="FP2" s="295"/>
      <c r="FQ2" s="295"/>
      <c r="FR2" s="295"/>
      <c r="FS2" s="296"/>
      <c r="FT2" s="294" t="s">
        <v>24</v>
      </c>
      <c r="FU2" s="295"/>
      <c r="FV2" s="295"/>
      <c r="FW2" s="295"/>
      <c r="FX2" s="295"/>
      <c r="FY2" s="295"/>
      <c r="FZ2" s="295"/>
      <c r="GA2" s="295"/>
      <c r="GB2" s="295"/>
      <c r="GC2" s="295"/>
      <c r="GD2" s="295"/>
      <c r="GE2" s="295"/>
      <c r="GF2" s="295"/>
      <c r="GG2" s="295"/>
      <c r="GH2" s="296"/>
      <c r="GI2" s="294" t="s">
        <v>25</v>
      </c>
      <c r="GJ2" s="295"/>
      <c r="GK2" s="295"/>
      <c r="GL2" s="295"/>
      <c r="GM2" s="295"/>
      <c r="GN2" s="295"/>
      <c r="GO2" s="295"/>
      <c r="GP2" s="295"/>
      <c r="GQ2" s="295"/>
      <c r="GR2" s="295"/>
      <c r="GS2" s="295"/>
      <c r="GT2" s="295"/>
      <c r="GU2" s="295"/>
      <c r="GV2" s="295"/>
      <c r="GW2" s="295"/>
      <c r="GX2" s="295"/>
      <c r="GY2" s="295"/>
      <c r="GZ2" s="296"/>
      <c r="HA2" s="277" t="s">
        <v>19</v>
      </c>
      <c r="HB2" s="278"/>
      <c r="HC2" s="278"/>
      <c r="HD2" s="278"/>
      <c r="HE2" s="278"/>
      <c r="HF2" s="278"/>
      <c r="HG2" s="278"/>
      <c r="HH2" s="278"/>
      <c r="HI2" s="278"/>
      <c r="HJ2" s="278"/>
      <c r="HK2" s="278"/>
      <c r="HL2" s="278"/>
      <c r="HM2" s="278"/>
      <c r="HN2" s="278"/>
      <c r="HO2" s="279"/>
      <c r="HP2" s="277" t="s">
        <v>20</v>
      </c>
      <c r="HQ2" s="278"/>
      <c r="HR2" s="278"/>
      <c r="HS2" s="278"/>
      <c r="HT2" s="278"/>
      <c r="HU2" s="278"/>
      <c r="HV2" s="278"/>
      <c r="HW2" s="278"/>
      <c r="HX2" s="278"/>
      <c r="HY2" s="278"/>
      <c r="HZ2" s="278"/>
      <c r="IA2" s="278"/>
      <c r="IB2" s="278"/>
      <c r="IC2" s="278"/>
      <c r="ID2" s="279"/>
      <c r="IE2" s="277" t="s">
        <v>21</v>
      </c>
      <c r="IF2" s="278"/>
      <c r="IG2" s="278"/>
      <c r="IH2" s="278"/>
      <c r="II2" s="278"/>
      <c r="IJ2" s="278"/>
      <c r="IK2" s="278"/>
      <c r="IL2" s="278"/>
      <c r="IM2" s="278"/>
      <c r="IN2" s="278"/>
      <c r="IO2" s="278"/>
      <c r="IP2" s="278"/>
      <c r="IQ2" s="278"/>
      <c r="IR2" s="278"/>
      <c r="IS2" s="279"/>
      <c r="IT2" s="277" t="s">
        <v>22</v>
      </c>
      <c r="IU2" s="278"/>
      <c r="IV2" s="278"/>
      <c r="IW2" s="278"/>
      <c r="IX2" s="278"/>
      <c r="IY2" s="278"/>
      <c r="IZ2" s="278"/>
      <c r="JA2" s="278"/>
      <c r="JB2" s="278"/>
      <c r="JC2" s="278"/>
      <c r="JD2" s="278"/>
      <c r="JE2" s="278"/>
      <c r="JF2" s="278"/>
      <c r="JG2" s="278"/>
      <c r="JH2" s="279"/>
      <c r="JI2" s="277" t="s">
        <v>23</v>
      </c>
      <c r="JJ2" s="278"/>
      <c r="JK2" s="278"/>
      <c r="JL2" s="278"/>
      <c r="JM2" s="278"/>
      <c r="JN2" s="278"/>
      <c r="JO2" s="278"/>
      <c r="JP2" s="278"/>
      <c r="JQ2" s="278"/>
      <c r="JR2" s="278"/>
      <c r="JS2" s="278"/>
      <c r="JT2" s="278"/>
      <c r="JU2" s="278"/>
      <c r="JV2" s="278"/>
      <c r="JW2" s="279"/>
      <c r="JX2" s="277" t="s">
        <v>24</v>
      </c>
      <c r="JY2" s="278"/>
      <c r="JZ2" s="278"/>
      <c r="KA2" s="278"/>
      <c r="KB2" s="278"/>
      <c r="KC2" s="278"/>
      <c r="KD2" s="278"/>
      <c r="KE2" s="278"/>
      <c r="KF2" s="278"/>
      <c r="KG2" s="278"/>
      <c r="KH2" s="278"/>
      <c r="KI2" s="278"/>
      <c r="KJ2" s="278"/>
      <c r="KK2" s="278"/>
      <c r="KL2" s="279"/>
      <c r="KM2" s="277" t="s">
        <v>25</v>
      </c>
      <c r="KN2" s="278"/>
      <c r="KO2" s="278"/>
      <c r="KP2" s="278"/>
      <c r="KQ2" s="278"/>
      <c r="KR2" s="278"/>
      <c r="KS2" s="278"/>
      <c r="KT2" s="278"/>
      <c r="KU2" s="278"/>
      <c r="KV2" s="278"/>
      <c r="KW2" s="278"/>
      <c r="KX2" s="278"/>
      <c r="KY2" s="278"/>
      <c r="KZ2" s="278"/>
      <c r="LA2" s="278"/>
      <c r="LB2" s="278"/>
      <c r="LC2" s="278"/>
      <c r="LD2" s="279"/>
      <c r="LE2" s="330" t="s">
        <v>19</v>
      </c>
      <c r="LF2" s="331"/>
      <c r="LG2" s="331"/>
      <c r="LH2" s="331"/>
      <c r="LI2" s="331"/>
      <c r="LJ2" s="331"/>
      <c r="LK2" s="331"/>
      <c r="LL2" s="331"/>
      <c r="LM2" s="331"/>
      <c r="LN2" s="331"/>
      <c r="LO2" s="331"/>
      <c r="LP2" s="331"/>
      <c r="LQ2" s="331"/>
      <c r="LR2" s="331"/>
      <c r="LS2" s="332"/>
      <c r="LT2" s="330" t="s">
        <v>20</v>
      </c>
      <c r="LU2" s="331"/>
      <c r="LV2" s="331"/>
      <c r="LW2" s="331"/>
      <c r="LX2" s="331"/>
      <c r="LY2" s="331"/>
      <c r="LZ2" s="331"/>
      <c r="MA2" s="331"/>
      <c r="MB2" s="331"/>
      <c r="MC2" s="331"/>
      <c r="MD2" s="331"/>
      <c r="ME2" s="331"/>
      <c r="MF2" s="331"/>
      <c r="MG2" s="331"/>
      <c r="MH2" s="332"/>
      <c r="MI2" s="330" t="s">
        <v>21</v>
      </c>
      <c r="MJ2" s="331"/>
      <c r="MK2" s="331"/>
      <c r="ML2" s="331"/>
      <c r="MM2" s="331"/>
      <c r="MN2" s="331"/>
      <c r="MO2" s="331"/>
      <c r="MP2" s="331"/>
      <c r="MQ2" s="331"/>
      <c r="MR2" s="331"/>
      <c r="MS2" s="331"/>
      <c r="MT2" s="331"/>
      <c r="MU2" s="331"/>
      <c r="MV2" s="331"/>
      <c r="MW2" s="332"/>
      <c r="MX2" s="330" t="s">
        <v>22</v>
      </c>
      <c r="MY2" s="331"/>
      <c r="MZ2" s="331"/>
      <c r="NA2" s="331"/>
      <c r="NB2" s="331"/>
      <c r="NC2" s="331"/>
      <c r="ND2" s="331"/>
      <c r="NE2" s="331"/>
      <c r="NF2" s="331"/>
      <c r="NG2" s="331"/>
      <c r="NH2" s="331"/>
      <c r="NI2" s="331"/>
      <c r="NJ2" s="331"/>
      <c r="NK2" s="331"/>
      <c r="NL2" s="332"/>
      <c r="NM2" s="330" t="s">
        <v>23</v>
      </c>
      <c r="NN2" s="331"/>
      <c r="NO2" s="331"/>
      <c r="NP2" s="331"/>
      <c r="NQ2" s="331"/>
      <c r="NR2" s="331"/>
      <c r="NS2" s="331"/>
      <c r="NT2" s="331"/>
      <c r="NU2" s="331"/>
      <c r="NV2" s="331"/>
      <c r="NW2" s="331"/>
      <c r="NX2" s="331"/>
      <c r="NY2" s="331"/>
      <c r="NZ2" s="331"/>
      <c r="OA2" s="332"/>
      <c r="OB2" s="330" t="s">
        <v>24</v>
      </c>
      <c r="OC2" s="331"/>
      <c r="OD2" s="331"/>
      <c r="OE2" s="331"/>
      <c r="OF2" s="331"/>
      <c r="OG2" s="331"/>
      <c r="OH2" s="331"/>
      <c r="OI2" s="331"/>
      <c r="OJ2" s="331"/>
      <c r="OK2" s="331"/>
      <c r="OL2" s="331"/>
      <c r="OM2" s="331"/>
      <c r="ON2" s="331"/>
      <c r="OO2" s="331"/>
      <c r="OP2" s="332"/>
      <c r="OQ2" s="330" t="s">
        <v>25</v>
      </c>
      <c r="OR2" s="331"/>
      <c r="OS2" s="331"/>
      <c r="OT2" s="331"/>
      <c r="OU2" s="331"/>
      <c r="OV2" s="331"/>
      <c r="OW2" s="331"/>
      <c r="OX2" s="331"/>
      <c r="OY2" s="331"/>
      <c r="OZ2" s="331"/>
      <c r="PA2" s="331"/>
      <c r="PB2" s="331"/>
      <c r="PC2" s="331"/>
      <c r="PD2" s="331"/>
      <c r="PE2" s="331"/>
      <c r="PF2" s="331"/>
      <c r="PG2" s="331"/>
      <c r="PH2" s="332"/>
      <c r="PI2" s="388" t="s">
        <v>19</v>
      </c>
      <c r="PJ2" s="389"/>
      <c r="PK2" s="389"/>
      <c r="PL2" s="389"/>
      <c r="PM2" s="389"/>
      <c r="PN2" s="389"/>
      <c r="PO2" s="389"/>
      <c r="PP2" s="389"/>
      <c r="PQ2" s="389"/>
      <c r="PR2" s="389"/>
      <c r="PS2" s="389"/>
      <c r="PT2" s="389"/>
      <c r="PU2" s="389"/>
      <c r="PV2" s="389"/>
      <c r="PW2" s="390"/>
      <c r="PX2" s="388" t="s">
        <v>20</v>
      </c>
      <c r="PY2" s="389"/>
      <c r="PZ2" s="389"/>
      <c r="QA2" s="389"/>
      <c r="QB2" s="389"/>
      <c r="QC2" s="389"/>
      <c r="QD2" s="389"/>
      <c r="QE2" s="389"/>
      <c r="QF2" s="389"/>
      <c r="QG2" s="389"/>
      <c r="QH2" s="389"/>
      <c r="QI2" s="389"/>
      <c r="QJ2" s="389"/>
      <c r="QK2" s="389"/>
      <c r="QL2" s="390"/>
      <c r="QM2" s="388" t="s">
        <v>21</v>
      </c>
      <c r="QN2" s="389"/>
      <c r="QO2" s="389"/>
      <c r="QP2" s="389"/>
      <c r="QQ2" s="389"/>
      <c r="QR2" s="389"/>
      <c r="QS2" s="389"/>
      <c r="QT2" s="389"/>
      <c r="QU2" s="389"/>
      <c r="QV2" s="389"/>
      <c r="QW2" s="389"/>
      <c r="QX2" s="389"/>
      <c r="QY2" s="389"/>
      <c r="QZ2" s="389"/>
      <c r="RA2" s="390"/>
      <c r="RB2" s="388" t="s">
        <v>22</v>
      </c>
      <c r="RC2" s="389"/>
      <c r="RD2" s="389"/>
      <c r="RE2" s="389"/>
      <c r="RF2" s="389"/>
      <c r="RG2" s="389"/>
      <c r="RH2" s="389"/>
      <c r="RI2" s="389"/>
      <c r="RJ2" s="389"/>
      <c r="RK2" s="389"/>
      <c r="RL2" s="389"/>
      <c r="RM2" s="389"/>
      <c r="RN2" s="389"/>
      <c r="RO2" s="389"/>
      <c r="RP2" s="390"/>
      <c r="RQ2" s="388" t="s">
        <v>23</v>
      </c>
      <c r="RR2" s="389"/>
      <c r="RS2" s="389"/>
      <c r="RT2" s="389"/>
      <c r="RU2" s="389"/>
      <c r="RV2" s="389"/>
      <c r="RW2" s="389"/>
      <c r="RX2" s="389"/>
      <c r="RY2" s="389"/>
      <c r="RZ2" s="389"/>
      <c r="SA2" s="389"/>
      <c r="SB2" s="389"/>
      <c r="SC2" s="389"/>
      <c r="SD2" s="389"/>
      <c r="SE2" s="390"/>
      <c r="SF2" s="388" t="s">
        <v>24</v>
      </c>
      <c r="SG2" s="389"/>
      <c r="SH2" s="389"/>
      <c r="SI2" s="389"/>
      <c r="SJ2" s="389"/>
      <c r="SK2" s="389"/>
      <c r="SL2" s="389"/>
      <c r="SM2" s="389"/>
      <c r="SN2" s="389"/>
      <c r="SO2" s="389"/>
      <c r="SP2" s="389"/>
      <c r="SQ2" s="389"/>
      <c r="SR2" s="389"/>
      <c r="SS2" s="389"/>
      <c r="ST2" s="390"/>
      <c r="SU2" s="388" t="s">
        <v>25</v>
      </c>
      <c r="SV2" s="389"/>
      <c r="SW2" s="389"/>
      <c r="SX2" s="389"/>
      <c r="SY2" s="389"/>
      <c r="SZ2" s="389"/>
      <c r="TA2" s="389"/>
      <c r="TB2" s="389"/>
      <c r="TC2" s="389"/>
      <c r="TD2" s="389"/>
      <c r="TE2" s="389"/>
      <c r="TF2" s="389"/>
      <c r="TG2" s="389"/>
      <c r="TH2" s="389"/>
      <c r="TI2" s="389"/>
      <c r="TJ2" s="389"/>
      <c r="TK2" s="389"/>
      <c r="TL2" s="390"/>
      <c r="TM2" s="272" t="s">
        <v>19</v>
      </c>
      <c r="TN2" s="273"/>
      <c r="TO2" s="273"/>
      <c r="TP2" s="273"/>
      <c r="TQ2" s="273"/>
      <c r="TR2" s="273"/>
      <c r="TS2" s="273"/>
      <c r="TT2" s="273"/>
      <c r="TU2" s="273"/>
      <c r="TV2" s="273"/>
      <c r="TW2" s="273"/>
      <c r="TX2" s="273"/>
      <c r="TY2" s="273"/>
      <c r="TZ2" s="273"/>
      <c r="UA2" s="274"/>
      <c r="UB2" s="272" t="s">
        <v>20</v>
      </c>
      <c r="UC2" s="273"/>
      <c r="UD2" s="273"/>
      <c r="UE2" s="273"/>
      <c r="UF2" s="273"/>
      <c r="UG2" s="273"/>
      <c r="UH2" s="273"/>
      <c r="UI2" s="273"/>
      <c r="UJ2" s="273"/>
      <c r="UK2" s="273"/>
      <c r="UL2" s="273"/>
      <c r="UM2" s="273"/>
      <c r="UN2" s="273"/>
      <c r="UO2" s="273"/>
      <c r="UP2" s="274"/>
      <c r="UQ2" s="272" t="s">
        <v>21</v>
      </c>
      <c r="UR2" s="273"/>
      <c r="US2" s="273"/>
      <c r="UT2" s="273"/>
      <c r="UU2" s="273"/>
      <c r="UV2" s="273"/>
      <c r="UW2" s="273"/>
      <c r="UX2" s="273"/>
      <c r="UY2" s="273"/>
      <c r="UZ2" s="273"/>
      <c r="VA2" s="273"/>
      <c r="VB2" s="273"/>
      <c r="VC2" s="273"/>
      <c r="VD2" s="273"/>
      <c r="VE2" s="274"/>
      <c r="VF2" s="272" t="s">
        <v>22</v>
      </c>
      <c r="VG2" s="273"/>
      <c r="VH2" s="273"/>
      <c r="VI2" s="273"/>
      <c r="VJ2" s="273"/>
      <c r="VK2" s="273"/>
      <c r="VL2" s="273"/>
      <c r="VM2" s="273"/>
      <c r="VN2" s="273"/>
      <c r="VO2" s="273"/>
      <c r="VP2" s="273"/>
      <c r="VQ2" s="273"/>
      <c r="VR2" s="273"/>
      <c r="VS2" s="273"/>
      <c r="VT2" s="274"/>
      <c r="VU2" s="272" t="s">
        <v>23</v>
      </c>
      <c r="VV2" s="273"/>
      <c r="VW2" s="273"/>
      <c r="VX2" s="273"/>
      <c r="VY2" s="273"/>
      <c r="VZ2" s="273"/>
      <c r="WA2" s="273"/>
      <c r="WB2" s="273"/>
      <c r="WC2" s="273"/>
      <c r="WD2" s="273"/>
      <c r="WE2" s="273"/>
      <c r="WF2" s="273"/>
      <c r="WG2" s="273"/>
      <c r="WH2" s="273"/>
      <c r="WI2" s="274"/>
      <c r="WJ2" s="272" t="s">
        <v>24</v>
      </c>
      <c r="WK2" s="273"/>
      <c r="WL2" s="273"/>
      <c r="WM2" s="273"/>
      <c r="WN2" s="273"/>
      <c r="WO2" s="273"/>
      <c r="WP2" s="273"/>
      <c r="WQ2" s="273"/>
      <c r="WR2" s="273"/>
      <c r="WS2" s="273"/>
      <c r="WT2" s="273"/>
      <c r="WU2" s="273"/>
      <c r="WV2" s="273"/>
      <c r="WW2" s="273"/>
      <c r="WX2" s="274"/>
      <c r="WY2" s="272" t="s">
        <v>25</v>
      </c>
      <c r="WZ2" s="273"/>
      <c r="XA2" s="273"/>
      <c r="XB2" s="273"/>
      <c r="XC2" s="273"/>
      <c r="XD2" s="273"/>
      <c r="XE2" s="273"/>
      <c r="XF2" s="273"/>
      <c r="XG2" s="273"/>
      <c r="XH2" s="273"/>
      <c r="XI2" s="273"/>
      <c r="XJ2" s="273"/>
      <c r="XK2" s="273"/>
      <c r="XL2" s="273"/>
      <c r="XM2" s="273"/>
      <c r="XN2" s="273"/>
      <c r="XO2" s="273"/>
      <c r="XP2" s="274"/>
      <c r="XQ2" s="260" t="s">
        <v>19</v>
      </c>
      <c r="XR2" s="261"/>
      <c r="XS2" s="261"/>
      <c r="XT2" s="261"/>
      <c r="XU2" s="261"/>
      <c r="XV2" s="261"/>
      <c r="XW2" s="261"/>
      <c r="XX2" s="261"/>
      <c r="XY2" s="261"/>
      <c r="XZ2" s="261"/>
      <c r="YA2" s="261"/>
      <c r="YB2" s="261"/>
      <c r="YC2" s="261"/>
      <c r="YD2" s="261"/>
      <c r="YE2" s="262"/>
      <c r="YF2" s="263" t="s">
        <v>20</v>
      </c>
      <c r="YG2" s="261"/>
      <c r="YH2" s="261"/>
      <c r="YI2" s="261"/>
      <c r="YJ2" s="261"/>
      <c r="YK2" s="261"/>
      <c r="YL2" s="261"/>
      <c r="YM2" s="261"/>
      <c r="YN2" s="261"/>
      <c r="YO2" s="261"/>
      <c r="YP2" s="261"/>
      <c r="YQ2" s="261"/>
      <c r="YR2" s="261"/>
      <c r="YS2" s="261"/>
      <c r="YT2" s="262"/>
      <c r="YU2" s="322"/>
      <c r="YV2" s="323"/>
      <c r="YW2" s="323"/>
      <c r="YX2" s="323"/>
      <c r="YY2" s="323"/>
      <c r="YZ2" s="323"/>
      <c r="ZA2" s="323"/>
      <c r="ZB2" s="323"/>
      <c r="ZC2" s="323"/>
      <c r="ZD2" s="323"/>
      <c r="ZE2" s="323"/>
      <c r="ZF2" s="323"/>
      <c r="ZG2" s="323"/>
      <c r="ZH2" s="323"/>
      <c r="ZI2" s="323"/>
      <c r="ZJ2" s="323"/>
      <c r="ZK2" s="323"/>
      <c r="ZL2" s="323"/>
      <c r="ZM2" s="323"/>
      <c r="ZN2" s="323"/>
      <c r="ZO2" s="323"/>
      <c r="ZP2" s="323"/>
      <c r="ZQ2" s="323"/>
      <c r="ZR2" s="324"/>
      <c r="ZS2" s="244"/>
      <c r="ZT2" s="245"/>
      <c r="ZU2" s="245"/>
      <c r="ZV2" s="246"/>
      <c r="ZW2" s="247"/>
      <c r="ZX2" s="352"/>
      <c r="ZY2" s="337"/>
      <c r="ZZ2" s="350"/>
      <c r="AAA2" s="336"/>
      <c r="AAB2" s="337"/>
      <c r="AAC2" s="350"/>
      <c r="AAD2" s="336"/>
      <c r="AAE2" s="337"/>
      <c r="AAF2" s="338"/>
      <c r="AAG2" s="385"/>
      <c r="AAH2" s="342"/>
      <c r="AAI2" s="382"/>
      <c r="AAJ2" s="380"/>
      <c r="AAK2" s="383"/>
      <c r="AAL2" s="329"/>
      <c r="AAM2" s="382"/>
      <c r="AAN2" s="326"/>
      <c r="AAO2" s="304"/>
      <c r="AAP2" s="304"/>
      <c r="AAQ2" s="359"/>
      <c r="AAR2" s="358"/>
      <c r="AAS2" s="326"/>
      <c r="AAT2" s="370"/>
      <c r="AAU2" s="371"/>
      <c r="AAV2" s="371"/>
      <c r="AAW2" s="371"/>
      <c r="AAX2" s="371"/>
      <c r="AAY2" s="371"/>
      <c r="AAZ2" s="371"/>
      <c r="ABA2" s="371"/>
      <c r="ABB2" s="371"/>
      <c r="ABC2" s="371"/>
      <c r="ABD2" s="371"/>
      <c r="ABE2" s="371"/>
      <c r="ABF2" s="371"/>
      <c r="ABG2" s="371"/>
      <c r="ABH2" s="371"/>
      <c r="ABI2" s="371"/>
      <c r="ABJ2" s="371"/>
      <c r="ABK2" s="371"/>
      <c r="ABL2" s="371"/>
      <c r="ABM2" s="371"/>
      <c r="ABN2" s="371"/>
      <c r="ABO2" s="371"/>
      <c r="ABP2" s="371"/>
      <c r="ABQ2" s="371"/>
      <c r="ABR2" s="372"/>
      <c r="ABS2" s="377"/>
      <c r="ABT2" s="378"/>
      <c r="ABU2" s="378"/>
      <c r="ABV2" s="379"/>
      <c r="ABW2" s="361"/>
      <c r="ABX2" s="362"/>
      <c r="ABY2" s="360"/>
      <c r="ABZ2" s="360"/>
      <c r="ACA2" s="360"/>
      <c r="ACB2" s="304"/>
      <c r="ACC2" s="304"/>
      <c r="ACD2" s="359"/>
      <c r="ACE2" s="358"/>
    </row>
    <row r="3" spans="1:759" ht="14.4" customHeight="1" thickBot="1" x14ac:dyDescent="0.3">
      <c r="B3" s="309" t="s">
        <v>0</v>
      </c>
      <c r="C3" s="283"/>
      <c r="D3" s="286"/>
      <c r="E3" s="286"/>
      <c r="F3" s="286"/>
      <c r="G3" s="283"/>
      <c r="H3" s="283"/>
      <c r="I3" s="283"/>
      <c r="J3" s="292"/>
      <c r="K3" s="286"/>
      <c r="L3" s="286"/>
      <c r="M3" s="289"/>
      <c r="N3" s="283"/>
      <c r="O3" s="298"/>
      <c r="P3" s="286"/>
      <c r="Q3" s="286"/>
      <c r="R3" s="237"/>
      <c r="S3" s="317"/>
      <c r="T3" s="301"/>
      <c r="U3" s="316"/>
      <c r="V3" s="317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56"/>
      <c r="AI3" s="316"/>
      <c r="AJ3" s="237"/>
      <c r="AK3" s="237"/>
      <c r="AL3" s="237"/>
      <c r="AM3" s="237"/>
      <c r="AN3" s="237"/>
      <c r="AO3" s="237"/>
      <c r="AP3" s="317"/>
      <c r="AQ3" s="316"/>
      <c r="AR3" s="237"/>
      <c r="AS3" s="237"/>
      <c r="AT3" s="237"/>
      <c r="AU3" s="237"/>
      <c r="AV3" s="237"/>
      <c r="AW3" s="237"/>
      <c r="AX3" s="317"/>
      <c r="AY3" s="316"/>
      <c r="AZ3" s="237"/>
      <c r="BA3" s="237"/>
      <c r="BB3" s="237"/>
      <c r="BC3" s="237"/>
      <c r="BD3" s="237"/>
      <c r="BE3" s="237"/>
      <c r="BF3" s="317"/>
      <c r="BG3" s="316"/>
      <c r="BH3" s="237"/>
      <c r="BI3" s="237"/>
      <c r="BJ3" s="237"/>
      <c r="BK3" s="237"/>
      <c r="BL3" s="237"/>
      <c r="BM3" s="237"/>
      <c r="BN3" s="317"/>
      <c r="BO3" s="316"/>
      <c r="BP3" s="237"/>
      <c r="BQ3" s="237"/>
      <c r="BR3" s="237"/>
      <c r="BS3" s="237"/>
      <c r="BT3" s="237"/>
      <c r="BU3" s="237"/>
      <c r="BV3" s="317"/>
      <c r="BW3" s="316"/>
      <c r="BX3" s="237"/>
      <c r="BY3" s="237"/>
      <c r="BZ3" s="237"/>
      <c r="CA3" s="237"/>
      <c r="CB3" s="237"/>
      <c r="CC3" s="237"/>
      <c r="CD3" s="317"/>
      <c r="CE3" s="316"/>
      <c r="CF3" s="237"/>
      <c r="CG3" s="237"/>
      <c r="CH3" s="237"/>
      <c r="CI3" s="237"/>
      <c r="CJ3" s="237"/>
      <c r="CK3" s="237"/>
      <c r="CL3" s="237"/>
      <c r="CM3" s="237"/>
      <c r="CN3" s="230" t="s">
        <v>128</v>
      </c>
      <c r="CO3" s="231"/>
      <c r="CP3" s="232"/>
      <c r="CQ3" s="230" t="s">
        <v>130</v>
      </c>
      <c r="CR3" s="231"/>
      <c r="CS3" s="232"/>
      <c r="CT3" s="230" t="s">
        <v>129</v>
      </c>
      <c r="CU3" s="231"/>
      <c r="CV3" s="232"/>
      <c r="CW3" s="254" t="s">
        <v>78</v>
      </c>
      <c r="CX3" s="239"/>
      <c r="CY3" s="239"/>
      <c r="CZ3" s="239"/>
      <c r="DA3" s="239"/>
      <c r="DB3" s="239"/>
      <c r="DC3" s="239"/>
      <c r="DD3" s="239"/>
      <c r="DE3" s="239"/>
      <c r="DF3" s="239" t="s">
        <v>79</v>
      </c>
      <c r="DG3" s="239"/>
      <c r="DH3" s="239"/>
      <c r="DI3" s="239"/>
      <c r="DJ3" s="239"/>
      <c r="DK3" s="162" t="str">
        <f>IF(CW1="","",IF(CW1=LOOKUP(CW1,Feuil4!$A$17:$A$26),"x",""))</f>
        <v/>
      </c>
      <c r="DL3" s="254" t="s">
        <v>78</v>
      </c>
      <c r="DM3" s="239"/>
      <c r="DN3" s="239"/>
      <c r="DO3" s="239"/>
      <c r="DP3" s="239"/>
      <c r="DQ3" s="239"/>
      <c r="DR3" s="239"/>
      <c r="DS3" s="239"/>
      <c r="DT3" s="239"/>
      <c r="DU3" s="239" t="s">
        <v>79</v>
      </c>
      <c r="DV3" s="239"/>
      <c r="DW3" s="239"/>
      <c r="DX3" s="239"/>
      <c r="DY3" s="239"/>
      <c r="DZ3" s="162" t="str">
        <f>IF(DL1="","",IF(DL1=LOOKUP(DL1,Feuil4!$A$17:$A$26),"x",""))</f>
        <v/>
      </c>
      <c r="EA3" s="254" t="s">
        <v>78</v>
      </c>
      <c r="EB3" s="239"/>
      <c r="EC3" s="239"/>
      <c r="ED3" s="239"/>
      <c r="EE3" s="239"/>
      <c r="EF3" s="239"/>
      <c r="EG3" s="239"/>
      <c r="EH3" s="239"/>
      <c r="EI3" s="239"/>
      <c r="EJ3" s="239" t="s">
        <v>79</v>
      </c>
      <c r="EK3" s="239"/>
      <c r="EL3" s="239"/>
      <c r="EM3" s="239"/>
      <c r="EN3" s="239"/>
      <c r="EO3" s="162" t="str">
        <f>IF(EA1="","",IF(EA1=LOOKUP(EA1,Feuil4!$A$17:$A$26),"x",""))</f>
        <v/>
      </c>
      <c r="EP3" s="254" t="s">
        <v>78</v>
      </c>
      <c r="EQ3" s="239"/>
      <c r="ER3" s="239"/>
      <c r="ES3" s="239"/>
      <c r="ET3" s="239"/>
      <c r="EU3" s="239"/>
      <c r="EV3" s="239"/>
      <c r="EW3" s="239"/>
      <c r="EX3" s="239"/>
      <c r="EY3" s="239" t="s">
        <v>79</v>
      </c>
      <c r="EZ3" s="239"/>
      <c r="FA3" s="239"/>
      <c r="FB3" s="239"/>
      <c r="FC3" s="239"/>
      <c r="FD3" s="162" t="str">
        <f>IF(EP1="","",IF(EP1=LOOKUP(EP1,Feuil4!$A$17:$A$26),"x",""))</f>
        <v/>
      </c>
      <c r="FE3" s="254" t="s">
        <v>78</v>
      </c>
      <c r="FF3" s="239"/>
      <c r="FG3" s="239"/>
      <c r="FH3" s="239"/>
      <c r="FI3" s="239"/>
      <c r="FJ3" s="239"/>
      <c r="FK3" s="239"/>
      <c r="FL3" s="239"/>
      <c r="FM3" s="239"/>
      <c r="FN3" s="239" t="s">
        <v>79</v>
      </c>
      <c r="FO3" s="239"/>
      <c r="FP3" s="239"/>
      <c r="FQ3" s="239"/>
      <c r="FR3" s="239"/>
      <c r="FS3" s="162" t="str">
        <f>IF(FE1="","",IF(FE1=LOOKUP(FE1,Feuil4!$A$17:$A$26),"x",""))</f>
        <v/>
      </c>
      <c r="FT3" s="254" t="s">
        <v>78</v>
      </c>
      <c r="FU3" s="239"/>
      <c r="FV3" s="239"/>
      <c r="FW3" s="239"/>
      <c r="FX3" s="239"/>
      <c r="FY3" s="239"/>
      <c r="FZ3" s="239"/>
      <c r="GA3" s="239"/>
      <c r="GB3" s="239"/>
      <c r="GC3" s="239" t="s">
        <v>79</v>
      </c>
      <c r="GD3" s="239"/>
      <c r="GE3" s="239"/>
      <c r="GF3" s="239"/>
      <c r="GG3" s="239"/>
      <c r="GH3" s="162" t="str">
        <f>IF(FT1="","",IF(FT1=LOOKUP(FT1,Feuil4!$A$17:$A$26),"x",""))</f>
        <v/>
      </c>
      <c r="GI3" s="254" t="s">
        <v>78</v>
      </c>
      <c r="GJ3" s="239"/>
      <c r="GK3" s="239"/>
      <c r="GL3" s="239"/>
      <c r="GM3" s="239"/>
      <c r="GN3" s="239"/>
      <c r="GO3" s="239"/>
      <c r="GP3" s="239"/>
      <c r="GQ3" s="239"/>
      <c r="GR3" s="239" t="s">
        <v>79</v>
      </c>
      <c r="GS3" s="239"/>
      <c r="GT3" s="239"/>
      <c r="GU3" s="239"/>
      <c r="GV3" s="239"/>
      <c r="GW3" s="239"/>
      <c r="GX3" s="239"/>
      <c r="GY3" s="239"/>
      <c r="GZ3" s="162" t="str">
        <f>IF(GI1="","",IF(GI1=LOOKUP(GI1,Feuil4!$A$17:$A$26),"x",""))</f>
        <v/>
      </c>
      <c r="HA3" s="254" t="s">
        <v>78</v>
      </c>
      <c r="HB3" s="239"/>
      <c r="HC3" s="239"/>
      <c r="HD3" s="239"/>
      <c r="HE3" s="239"/>
      <c r="HF3" s="239"/>
      <c r="HG3" s="239"/>
      <c r="HH3" s="239"/>
      <c r="HI3" s="239"/>
      <c r="HJ3" s="239" t="s">
        <v>79</v>
      </c>
      <c r="HK3" s="239"/>
      <c r="HL3" s="239"/>
      <c r="HM3" s="239"/>
      <c r="HN3" s="239"/>
      <c r="HO3" s="162" t="str">
        <f>IF(HA1="","",IF(HA1=LOOKUP(HA1,Feuil4!$A$17:$A$26),"x",""))</f>
        <v/>
      </c>
      <c r="HP3" s="254" t="s">
        <v>78</v>
      </c>
      <c r="HQ3" s="239"/>
      <c r="HR3" s="239"/>
      <c r="HS3" s="239"/>
      <c r="HT3" s="239"/>
      <c r="HU3" s="239"/>
      <c r="HV3" s="239"/>
      <c r="HW3" s="239"/>
      <c r="HX3" s="239"/>
      <c r="HY3" s="239" t="s">
        <v>79</v>
      </c>
      <c r="HZ3" s="239"/>
      <c r="IA3" s="239"/>
      <c r="IB3" s="239"/>
      <c r="IC3" s="239"/>
      <c r="ID3" s="162" t="str">
        <f>IF(HP1="","",IF(HP1=LOOKUP(HP1,Feuil4!$A$17:$A$26),"x",""))</f>
        <v/>
      </c>
      <c r="IE3" s="254" t="s">
        <v>78</v>
      </c>
      <c r="IF3" s="239"/>
      <c r="IG3" s="239"/>
      <c r="IH3" s="239"/>
      <c r="II3" s="239"/>
      <c r="IJ3" s="239"/>
      <c r="IK3" s="239"/>
      <c r="IL3" s="239"/>
      <c r="IM3" s="239"/>
      <c r="IN3" s="239" t="s">
        <v>79</v>
      </c>
      <c r="IO3" s="239"/>
      <c r="IP3" s="239"/>
      <c r="IQ3" s="239"/>
      <c r="IR3" s="239"/>
      <c r="IS3" s="162" t="str">
        <f>IF(IE1="","",IF(IE1=LOOKUP(IE1,Feuil4!$A$17:$A$26),"x",""))</f>
        <v/>
      </c>
      <c r="IT3" s="254" t="s">
        <v>78</v>
      </c>
      <c r="IU3" s="239"/>
      <c r="IV3" s="239"/>
      <c r="IW3" s="239"/>
      <c r="IX3" s="239"/>
      <c r="IY3" s="239"/>
      <c r="IZ3" s="239"/>
      <c r="JA3" s="239"/>
      <c r="JB3" s="239"/>
      <c r="JC3" s="239" t="s">
        <v>79</v>
      </c>
      <c r="JD3" s="239"/>
      <c r="JE3" s="239"/>
      <c r="JF3" s="239"/>
      <c r="JG3" s="239"/>
      <c r="JH3" s="162" t="str">
        <f>IF(IT1="","",IF(IT1=LOOKUP(IT1,Feuil4!$A$17:$A$26),"x",""))</f>
        <v/>
      </c>
      <c r="JI3" s="254" t="s">
        <v>78</v>
      </c>
      <c r="JJ3" s="239"/>
      <c r="JK3" s="239"/>
      <c r="JL3" s="239"/>
      <c r="JM3" s="239"/>
      <c r="JN3" s="239"/>
      <c r="JO3" s="239"/>
      <c r="JP3" s="239"/>
      <c r="JQ3" s="239"/>
      <c r="JR3" s="239" t="s">
        <v>79</v>
      </c>
      <c r="JS3" s="239"/>
      <c r="JT3" s="239"/>
      <c r="JU3" s="239"/>
      <c r="JV3" s="239"/>
      <c r="JW3" s="162" t="str">
        <f>IF(JI1="","",IF(JI1=LOOKUP(JI1,Feuil4!$A$17:$A$26),"x",""))</f>
        <v/>
      </c>
      <c r="JX3" s="254" t="s">
        <v>78</v>
      </c>
      <c r="JY3" s="239"/>
      <c r="JZ3" s="239"/>
      <c r="KA3" s="239"/>
      <c r="KB3" s="239"/>
      <c r="KC3" s="239"/>
      <c r="KD3" s="239"/>
      <c r="KE3" s="239"/>
      <c r="KF3" s="239"/>
      <c r="KG3" s="239" t="s">
        <v>79</v>
      </c>
      <c r="KH3" s="239"/>
      <c r="KI3" s="239"/>
      <c r="KJ3" s="239"/>
      <c r="KK3" s="239"/>
      <c r="KL3" s="162" t="str">
        <f>IF(JX1="","",IF(JX1=LOOKUP(JX1,Feuil4!$A$17:$A$26),"x",""))</f>
        <v/>
      </c>
      <c r="KM3" s="254" t="s">
        <v>78</v>
      </c>
      <c r="KN3" s="239"/>
      <c r="KO3" s="239"/>
      <c r="KP3" s="239"/>
      <c r="KQ3" s="239"/>
      <c r="KR3" s="239"/>
      <c r="KS3" s="239"/>
      <c r="KT3" s="239"/>
      <c r="KU3" s="239"/>
      <c r="KV3" s="239" t="s">
        <v>79</v>
      </c>
      <c r="KW3" s="239"/>
      <c r="KX3" s="239"/>
      <c r="KY3" s="239"/>
      <c r="KZ3" s="239"/>
      <c r="LA3" s="239"/>
      <c r="LB3" s="239"/>
      <c r="LC3" s="239"/>
      <c r="LD3" s="162" t="str">
        <f>IF(KM1="","",IF(KM1=LOOKUP(KM1,Feuil4!$A$17:$A$26),"x",""))</f>
        <v/>
      </c>
      <c r="LE3" s="254" t="s">
        <v>78</v>
      </c>
      <c r="LF3" s="239"/>
      <c r="LG3" s="239"/>
      <c r="LH3" s="239"/>
      <c r="LI3" s="239"/>
      <c r="LJ3" s="239"/>
      <c r="LK3" s="239"/>
      <c r="LL3" s="239"/>
      <c r="LM3" s="239"/>
      <c r="LN3" s="239" t="s">
        <v>79</v>
      </c>
      <c r="LO3" s="239"/>
      <c r="LP3" s="239"/>
      <c r="LQ3" s="239"/>
      <c r="LR3" s="239"/>
      <c r="LS3" s="162" t="str">
        <f>IF(LE1="","",IF(LE1=LOOKUP(LE1,Feuil4!$A$17:$A$26),"x",""))</f>
        <v/>
      </c>
      <c r="LT3" s="254" t="s">
        <v>78</v>
      </c>
      <c r="LU3" s="239"/>
      <c r="LV3" s="239"/>
      <c r="LW3" s="239"/>
      <c r="LX3" s="239"/>
      <c r="LY3" s="239"/>
      <c r="LZ3" s="239"/>
      <c r="MA3" s="239"/>
      <c r="MB3" s="239"/>
      <c r="MC3" s="239" t="s">
        <v>79</v>
      </c>
      <c r="MD3" s="239"/>
      <c r="ME3" s="239"/>
      <c r="MF3" s="239"/>
      <c r="MG3" s="239"/>
      <c r="MH3" s="162" t="str">
        <f>IF(LT1="","",IF(LT1=LOOKUP(LT1,Feuil4!$A$17:$A$26),"x",""))</f>
        <v/>
      </c>
      <c r="MI3" s="254" t="s">
        <v>78</v>
      </c>
      <c r="MJ3" s="239"/>
      <c r="MK3" s="239"/>
      <c r="ML3" s="239"/>
      <c r="MM3" s="239"/>
      <c r="MN3" s="239"/>
      <c r="MO3" s="239"/>
      <c r="MP3" s="239"/>
      <c r="MQ3" s="239"/>
      <c r="MR3" s="239" t="s">
        <v>79</v>
      </c>
      <c r="MS3" s="239"/>
      <c r="MT3" s="239"/>
      <c r="MU3" s="239"/>
      <c r="MV3" s="239"/>
      <c r="MW3" s="162" t="str">
        <f>IF(MI1="","",IF(MI1=LOOKUP(MI1,Feuil4!$A$17:$A$26),"x",""))</f>
        <v/>
      </c>
      <c r="MX3" s="254" t="s">
        <v>78</v>
      </c>
      <c r="MY3" s="239"/>
      <c r="MZ3" s="239"/>
      <c r="NA3" s="239"/>
      <c r="NB3" s="239"/>
      <c r="NC3" s="239"/>
      <c r="ND3" s="239"/>
      <c r="NE3" s="239"/>
      <c r="NF3" s="239"/>
      <c r="NG3" s="239" t="s">
        <v>79</v>
      </c>
      <c r="NH3" s="239"/>
      <c r="NI3" s="239"/>
      <c r="NJ3" s="239"/>
      <c r="NK3" s="239"/>
      <c r="NL3" s="162" t="str">
        <f>IF(MX1="","",IF(MX1=LOOKUP(MX1,Feuil4!$A$17:$A$26),"x",""))</f>
        <v/>
      </c>
      <c r="NM3" s="254" t="s">
        <v>78</v>
      </c>
      <c r="NN3" s="239"/>
      <c r="NO3" s="239"/>
      <c r="NP3" s="239"/>
      <c r="NQ3" s="239"/>
      <c r="NR3" s="239"/>
      <c r="NS3" s="239"/>
      <c r="NT3" s="239"/>
      <c r="NU3" s="239"/>
      <c r="NV3" s="239" t="s">
        <v>79</v>
      </c>
      <c r="NW3" s="239"/>
      <c r="NX3" s="239"/>
      <c r="NY3" s="239"/>
      <c r="NZ3" s="239"/>
      <c r="OA3" s="162" t="str">
        <f>IF(NM1="","",IF(NM1=LOOKUP(NM1,Feuil4!$A$17:$A$26),"x",""))</f>
        <v/>
      </c>
      <c r="OB3" s="254" t="s">
        <v>78</v>
      </c>
      <c r="OC3" s="239"/>
      <c r="OD3" s="239"/>
      <c r="OE3" s="239"/>
      <c r="OF3" s="239"/>
      <c r="OG3" s="239"/>
      <c r="OH3" s="239"/>
      <c r="OI3" s="239"/>
      <c r="OJ3" s="239"/>
      <c r="OK3" s="239" t="s">
        <v>79</v>
      </c>
      <c r="OL3" s="239"/>
      <c r="OM3" s="239"/>
      <c r="ON3" s="239"/>
      <c r="OO3" s="239"/>
      <c r="OP3" s="162" t="str">
        <f>IF(OB1="","",IF(OB1=LOOKUP(OB1,Feuil4!$A$17:$A$26),"x",""))</f>
        <v/>
      </c>
      <c r="OQ3" s="254" t="s">
        <v>78</v>
      </c>
      <c r="OR3" s="239"/>
      <c r="OS3" s="239"/>
      <c r="OT3" s="239"/>
      <c r="OU3" s="239"/>
      <c r="OV3" s="239"/>
      <c r="OW3" s="239"/>
      <c r="OX3" s="239"/>
      <c r="OY3" s="239"/>
      <c r="OZ3" s="239" t="s">
        <v>79</v>
      </c>
      <c r="PA3" s="239"/>
      <c r="PB3" s="239"/>
      <c r="PC3" s="239"/>
      <c r="PD3" s="239"/>
      <c r="PE3" s="239"/>
      <c r="PF3" s="239"/>
      <c r="PG3" s="239"/>
      <c r="PH3" s="162" t="str">
        <f>IF(OQ1="","",IF(OQ1=LOOKUP(OQ1,Feuil4!$A$17:$A$26),"x",""))</f>
        <v/>
      </c>
      <c r="PI3" s="254" t="s">
        <v>78</v>
      </c>
      <c r="PJ3" s="239"/>
      <c r="PK3" s="239"/>
      <c r="PL3" s="239"/>
      <c r="PM3" s="239"/>
      <c r="PN3" s="239"/>
      <c r="PO3" s="239"/>
      <c r="PP3" s="239"/>
      <c r="PQ3" s="239"/>
      <c r="PR3" s="239" t="s">
        <v>79</v>
      </c>
      <c r="PS3" s="239"/>
      <c r="PT3" s="239"/>
      <c r="PU3" s="239"/>
      <c r="PV3" s="239"/>
      <c r="PW3" s="162" t="str">
        <f>IF(PI1="","",IF(PI1=LOOKUP(PI1,Feuil4!$A$17:$A$26),"x",""))</f>
        <v/>
      </c>
      <c r="PX3" s="254" t="s">
        <v>78</v>
      </c>
      <c r="PY3" s="239"/>
      <c r="PZ3" s="239"/>
      <c r="QA3" s="239"/>
      <c r="QB3" s="239"/>
      <c r="QC3" s="239"/>
      <c r="QD3" s="239"/>
      <c r="QE3" s="239"/>
      <c r="QF3" s="239"/>
      <c r="QG3" s="239" t="s">
        <v>79</v>
      </c>
      <c r="QH3" s="239"/>
      <c r="QI3" s="239"/>
      <c r="QJ3" s="239"/>
      <c r="QK3" s="239"/>
      <c r="QL3" s="162" t="str">
        <f>IF(PX1="","",IF(PX1=LOOKUP(PX1,Feuil4!$A$17:$A$26),"x",""))</f>
        <v/>
      </c>
      <c r="QM3" s="254" t="s">
        <v>78</v>
      </c>
      <c r="QN3" s="239"/>
      <c r="QO3" s="239"/>
      <c r="QP3" s="239"/>
      <c r="QQ3" s="239"/>
      <c r="QR3" s="239"/>
      <c r="QS3" s="239"/>
      <c r="QT3" s="239"/>
      <c r="QU3" s="239"/>
      <c r="QV3" s="239" t="s">
        <v>79</v>
      </c>
      <c r="QW3" s="239"/>
      <c r="QX3" s="239"/>
      <c r="QY3" s="239"/>
      <c r="QZ3" s="239"/>
      <c r="RA3" s="162" t="str">
        <f>IF(QM1="","",IF(QM1=LOOKUP(QM1,Feuil4!$A$17:$A$26),"x",""))</f>
        <v/>
      </c>
      <c r="RB3" s="254" t="s">
        <v>78</v>
      </c>
      <c r="RC3" s="239"/>
      <c r="RD3" s="239"/>
      <c r="RE3" s="239"/>
      <c r="RF3" s="239"/>
      <c r="RG3" s="239"/>
      <c r="RH3" s="239"/>
      <c r="RI3" s="239"/>
      <c r="RJ3" s="239"/>
      <c r="RK3" s="239" t="s">
        <v>79</v>
      </c>
      <c r="RL3" s="239"/>
      <c r="RM3" s="239"/>
      <c r="RN3" s="239"/>
      <c r="RO3" s="239"/>
      <c r="RP3" s="162" t="str">
        <f>IF(RB1="","",IF(RB1=LOOKUP(RB1,Feuil4!$A$17:$A$26),"x",""))</f>
        <v/>
      </c>
      <c r="RQ3" s="254" t="s">
        <v>78</v>
      </c>
      <c r="RR3" s="239"/>
      <c r="RS3" s="239"/>
      <c r="RT3" s="239"/>
      <c r="RU3" s="239"/>
      <c r="RV3" s="239"/>
      <c r="RW3" s="239"/>
      <c r="RX3" s="239"/>
      <c r="RY3" s="239"/>
      <c r="RZ3" s="239" t="s">
        <v>79</v>
      </c>
      <c r="SA3" s="239"/>
      <c r="SB3" s="239"/>
      <c r="SC3" s="239"/>
      <c r="SD3" s="239"/>
      <c r="SE3" s="162" t="str">
        <f>IF(RQ1="","",IF(RQ1=LOOKUP(RQ1,Feuil4!$A$17:$A$26),"x",""))</f>
        <v/>
      </c>
      <c r="SF3" s="254" t="s">
        <v>78</v>
      </c>
      <c r="SG3" s="239"/>
      <c r="SH3" s="239"/>
      <c r="SI3" s="239"/>
      <c r="SJ3" s="239"/>
      <c r="SK3" s="239"/>
      <c r="SL3" s="239"/>
      <c r="SM3" s="239"/>
      <c r="SN3" s="239"/>
      <c r="SO3" s="239" t="s">
        <v>79</v>
      </c>
      <c r="SP3" s="239"/>
      <c r="SQ3" s="239"/>
      <c r="SR3" s="239"/>
      <c r="SS3" s="239"/>
      <c r="ST3" s="162" t="str">
        <f>IF(SF1="","",IF(SF1=LOOKUP(SF1,Feuil4!$A$17:$A$26),"x",""))</f>
        <v/>
      </c>
      <c r="SU3" s="254" t="s">
        <v>78</v>
      </c>
      <c r="SV3" s="239"/>
      <c r="SW3" s="239"/>
      <c r="SX3" s="239"/>
      <c r="SY3" s="239"/>
      <c r="SZ3" s="239"/>
      <c r="TA3" s="239"/>
      <c r="TB3" s="239"/>
      <c r="TC3" s="239"/>
      <c r="TD3" s="239" t="s">
        <v>79</v>
      </c>
      <c r="TE3" s="239"/>
      <c r="TF3" s="239"/>
      <c r="TG3" s="239"/>
      <c r="TH3" s="239"/>
      <c r="TI3" s="239"/>
      <c r="TJ3" s="239"/>
      <c r="TK3" s="239"/>
      <c r="TL3" s="162" t="str">
        <f>IF(SU1="","",IF(SU1=LOOKUP(SU1,Feuil4!$A$17:$A$26),"x",""))</f>
        <v/>
      </c>
      <c r="TM3" s="254" t="s">
        <v>78</v>
      </c>
      <c r="TN3" s="239"/>
      <c r="TO3" s="239"/>
      <c r="TP3" s="239"/>
      <c r="TQ3" s="239"/>
      <c r="TR3" s="239"/>
      <c r="TS3" s="239"/>
      <c r="TT3" s="239"/>
      <c r="TU3" s="239"/>
      <c r="TV3" s="239" t="s">
        <v>79</v>
      </c>
      <c r="TW3" s="239"/>
      <c r="TX3" s="239"/>
      <c r="TY3" s="239"/>
      <c r="TZ3" s="239"/>
      <c r="UA3" s="162" t="str">
        <f>IF(TM1="","",IF(TM1=LOOKUP(TM1,Feuil4!$A$17:$A$26),"x",""))</f>
        <v/>
      </c>
      <c r="UB3" s="254" t="s">
        <v>78</v>
      </c>
      <c r="UC3" s="239"/>
      <c r="UD3" s="239"/>
      <c r="UE3" s="239"/>
      <c r="UF3" s="239"/>
      <c r="UG3" s="239"/>
      <c r="UH3" s="239"/>
      <c r="UI3" s="239"/>
      <c r="UJ3" s="239"/>
      <c r="UK3" s="239" t="s">
        <v>79</v>
      </c>
      <c r="UL3" s="239"/>
      <c r="UM3" s="239"/>
      <c r="UN3" s="239"/>
      <c r="UO3" s="239"/>
      <c r="UP3" s="162" t="str">
        <f>IF(UB1="","",IF(UB1=LOOKUP(UB1,Feuil4!$A$17:$A$26),"x",""))</f>
        <v/>
      </c>
      <c r="UQ3" s="254" t="s">
        <v>78</v>
      </c>
      <c r="UR3" s="239"/>
      <c r="US3" s="239"/>
      <c r="UT3" s="239"/>
      <c r="UU3" s="239"/>
      <c r="UV3" s="239"/>
      <c r="UW3" s="239"/>
      <c r="UX3" s="239"/>
      <c r="UY3" s="239"/>
      <c r="UZ3" s="239" t="s">
        <v>79</v>
      </c>
      <c r="VA3" s="239"/>
      <c r="VB3" s="239"/>
      <c r="VC3" s="239"/>
      <c r="VD3" s="239"/>
      <c r="VE3" s="162" t="str">
        <f>IF(UQ1="","",IF(UQ1=LOOKUP(UQ1,Feuil4!$A$17:$A$26),"x",""))</f>
        <v/>
      </c>
      <c r="VF3" s="254" t="s">
        <v>78</v>
      </c>
      <c r="VG3" s="239"/>
      <c r="VH3" s="239"/>
      <c r="VI3" s="239"/>
      <c r="VJ3" s="239"/>
      <c r="VK3" s="239"/>
      <c r="VL3" s="239"/>
      <c r="VM3" s="239"/>
      <c r="VN3" s="239"/>
      <c r="VO3" s="239" t="s">
        <v>79</v>
      </c>
      <c r="VP3" s="239"/>
      <c r="VQ3" s="239"/>
      <c r="VR3" s="239"/>
      <c r="VS3" s="239"/>
      <c r="VT3" s="162" t="str">
        <f>IF(VF1="","",IF(VF1=LOOKUP(VF1,Feuil4!$A$17:$A$26),"x",""))</f>
        <v/>
      </c>
      <c r="VU3" s="254" t="s">
        <v>78</v>
      </c>
      <c r="VV3" s="239"/>
      <c r="VW3" s="239"/>
      <c r="VX3" s="239"/>
      <c r="VY3" s="239"/>
      <c r="VZ3" s="239"/>
      <c r="WA3" s="239"/>
      <c r="WB3" s="239"/>
      <c r="WC3" s="239"/>
      <c r="WD3" s="239" t="s">
        <v>79</v>
      </c>
      <c r="WE3" s="239"/>
      <c r="WF3" s="239"/>
      <c r="WG3" s="239"/>
      <c r="WH3" s="239"/>
      <c r="WI3" s="162" t="str">
        <f>IF(VU1="","",IF(VU1=LOOKUP(VU1,Feuil4!$A$17:$A$26),"x",""))</f>
        <v/>
      </c>
      <c r="WJ3" s="254" t="s">
        <v>78</v>
      </c>
      <c r="WK3" s="239"/>
      <c r="WL3" s="239"/>
      <c r="WM3" s="239"/>
      <c r="WN3" s="239"/>
      <c r="WO3" s="239"/>
      <c r="WP3" s="239"/>
      <c r="WQ3" s="239"/>
      <c r="WR3" s="239"/>
      <c r="WS3" s="239" t="s">
        <v>79</v>
      </c>
      <c r="WT3" s="239"/>
      <c r="WU3" s="239"/>
      <c r="WV3" s="239"/>
      <c r="WW3" s="239"/>
      <c r="WX3" s="162" t="str">
        <f>IF(WJ1="","",IF(WJ1=LOOKUP(WJ1,Feuil4!$A$17:$A$26),"x",""))</f>
        <v/>
      </c>
      <c r="WY3" s="254" t="s">
        <v>78</v>
      </c>
      <c r="WZ3" s="239"/>
      <c r="XA3" s="239"/>
      <c r="XB3" s="239"/>
      <c r="XC3" s="239"/>
      <c r="XD3" s="239"/>
      <c r="XE3" s="239"/>
      <c r="XF3" s="239"/>
      <c r="XG3" s="239"/>
      <c r="XH3" s="239" t="s">
        <v>79</v>
      </c>
      <c r="XI3" s="239"/>
      <c r="XJ3" s="239"/>
      <c r="XK3" s="239"/>
      <c r="XL3" s="239"/>
      <c r="XM3" s="239"/>
      <c r="XN3" s="239"/>
      <c r="XO3" s="239"/>
      <c r="XP3" s="162" t="str">
        <f>IF(WY1="","",IF(WY1=LOOKUP(WY1,Feuil4!$A$17:$A$26),"x",""))</f>
        <v/>
      </c>
      <c r="XQ3" s="254" t="s">
        <v>78</v>
      </c>
      <c r="XR3" s="239"/>
      <c r="XS3" s="239"/>
      <c r="XT3" s="239"/>
      <c r="XU3" s="239"/>
      <c r="XV3" s="239"/>
      <c r="XW3" s="239"/>
      <c r="XX3" s="239"/>
      <c r="XY3" s="239"/>
      <c r="XZ3" s="239" t="s">
        <v>79</v>
      </c>
      <c r="YA3" s="239"/>
      <c r="YB3" s="239"/>
      <c r="YC3" s="239"/>
      <c r="YD3" s="239"/>
      <c r="YE3" s="162" t="str">
        <f>IF(XQ1="","",IF(XQ1=LOOKUP(XQ1,Feuil4!$A$17:$A$26),"x",""))</f>
        <v/>
      </c>
      <c r="YF3" s="255" t="s">
        <v>78</v>
      </c>
      <c r="YG3" s="239"/>
      <c r="YH3" s="239"/>
      <c r="YI3" s="239"/>
      <c r="YJ3" s="239"/>
      <c r="YK3" s="239"/>
      <c r="YL3" s="239"/>
      <c r="YM3" s="239"/>
      <c r="YN3" s="239"/>
      <c r="YO3" s="239" t="s">
        <v>79</v>
      </c>
      <c r="YP3" s="239"/>
      <c r="YQ3" s="239"/>
      <c r="YR3" s="239"/>
      <c r="YS3" s="239"/>
      <c r="YT3" s="162" t="str">
        <f>IF(YF1="","",IF(YF1=LOOKUP(YF1,Feuil4!$A$17:$A$26),"x",""))</f>
        <v/>
      </c>
      <c r="YU3" s="322"/>
      <c r="YV3" s="323"/>
      <c r="YW3" s="323"/>
      <c r="YX3" s="323"/>
      <c r="YY3" s="323"/>
      <c r="YZ3" s="323"/>
      <c r="ZA3" s="323"/>
      <c r="ZB3" s="323"/>
      <c r="ZC3" s="323"/>
      <c r="ZD3" s="323"/>
      <c r="ZE3" s="323"/>
      <c r="ZF3" s="323"/>
      <c r="ZG3" s="323"/>
      <c r="ZH3" s="323"/>
      <c r="ZI3" s="323"/>
      <c r="ZJ3" s="323"/>
      <c r="ZK3" s="323"/>
      <c r="ZL3" s="323"/>
      <c r="ZM3" s="323"/>
      <c r="ZN3" s="323"/>
      <c r="ZO3" s="323"/>
      <c r="ZP3" s="323"/>
      <c r="ZQ3" s="323"/>
      <c r="ZR3" s="324"/>
      <c r="ZS3" s="248"/>
      <c r="ZT3" s="249"/>
      <c r="ZU3" s="249"/>
      <c r="ZV3" s="250"/>
      <c r="ZW3" s="251"/>
      <c r="ZX3" s="248" t="s">
        <v>116</v>
      </c>
      <c r="ZY3" s="318">
        <v>0.2</v>
      </c>
      <c r="ZZ3" s="318">
        <v>1</v>
      </c>
      <c r="AAA3" s="249" t="s">
        <v>116</v>
      </c>
      <c r="AAB3" s="318">
        <v>0.2</v>
      </c>
      <c r="AAC3" s="318">
        <v>1</v>
      </c>
      <c r="AAD3" s="249" t="s">
        <v>116</v>
      </c>
      <c r="AAE3" s="318">
        <v>0.5</v>
      </c>
      <c r="AAF3" s="328">
        <v>1</v>
      </c>
      <c r="AAG3" s="385"/>
      <c r="AAH3" s="342"/>
      <c r="AAI3" s="382"/>
      <c r="AAJ3" s="380"/>
      <c r="AAK3" s="383"/>
      <c r="AAL3" s="329"/>
      <c r="AAM3" s="382"/>
      <c r="AAN3" s="326"/>
      <c r="AAO3" s="304"/>
      <c r="AAP3" s="304"/>
      <c r="AAQ3" s="359"/>
      <c r="AAR3" s="358"/>
      <c r="AAS3" s="326"/>
      <c r="AAT3" s="373"/>
      <c r="AAU3" s="374"/>
      <c r="AAV3" s="374"/>
      <c r="AAW3" s="374"/>
      <c r="AAX3" s="374"/>
      <c r="AAY3" s="374"/>
      <c r="AAZ3" s="374"/>
      <c r="ABA3" s="374"/>
      <c r="ABB3" s="374"/>
      <c r="ABC3" s="374"/>
      <c r="ABD3" s="374"/>
      <c r="ABE3" s="374"/>
      <c r="ABF3" s="374"/>
      <c r="ABG3" s="374"/>
      <c r="ABH3" s="374"/>
      <c r="ABI3" s="374"/>
      <c r="ABJ3" s="374"/>
      <c r="ABK3" s="374"/>
      <c r="ABL3" s="374"/>
      <c r="ABM3" s="374"/>
      <c r="ABN3" s="374"/>
      <c r="ABO3" s="374"/>
      <c r="ABP3" s="374"/>
      <c r="ABQ3" s="374"/>
      <c r="ABR3" s="375"/>
      <c r="ABS3" s="377"/>
      <c r="ABT3" s="378"/>
      <c r="ABU3" s="378"/>
      <c r="ABV3" s="379"/>
      <c r="ABW3" s="361"/>
      <c r="ABX3" s="362"/>
      <c r="ABY3" s="360"/>
      <c r="ABZ3" s="360"/>
      <c r="ACA3" s="360"/>
      <c r="ACB3" s="304"/>
      <c r="ACC3" s="304"/>
      <c r="ACD3" s="359"/>
      <c r="ACE3" s="358"/>
    </row>
    <row r="4" spans="1:759" ht="14.4" customHeight="1" x14ac:dyDescent="0.3">
      <c r="B4" s="310"/>
      <c r="C4" s="283"/>
      <c r="D4" s="286"/>
      <c r="E4" s="286"/>
      <c r="F4" s="286"/>
      <c r="G4" s="283"/>
      <c r="H4" s="283"/>
      <c r="I4" s="283"/>
      <c r="J4" s="292"/>
      <c r="K4" s="286"/>
      <c r="L4" s="286"/>
      <c r="M4" s="289"/>
      <c r="N4" s="283"/>
      <c r="O4" s="298"/>
      <c r="P4" s="286"/>
      <c r="Q4" s="286"/>
      <c r="R4" s="234"/>
      <c r="S4" s="344"/>
      <c r="T4" s="301"/>
      <c r="U4" s="316"/>
      <c r="V4" s="317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56"/>
      <c r="AI4" s="348"/>
      <c r="AJ4" s="234"/>
      <c r="AK4" s="234"/>
      <c r="AL4" s="234"/>
      <c r="AM4" s="234"/>
      <c r="AN4" s="234"/>
      <c r="AO4" s="234"/>
      <c r="AP4" s="344"/>
      <c r="AQ4" s="348"/>
      <c r="AR4" s="234"/>
      <c r="AS4" s="234"/>
      <c r="AT4" s="234"/>
      <c r="AU4" s="234"/>
      <c r="AV4" s="234"/>
      <c r="AW4" s="234"/>
      <c r="AX4" s="344"/>
      <c r="AY4" s="348"/>
      <c r="AZ4" s="234"/>
      <c r="BA4" s="234"/>
      <c r="BB4" s="234"/>
      <c r="BC4" s="234"/>
      <c r="BD4" s="234"/>
      <c r="BE4" s="234"/>
      <c r="BF4" s="344"/>
      <c r="BG4" s="348"/>
      <c r="BH4" s="234"/>
      <c r="BI4" s="234"/>
      <c r="BJ4" s="234"/>
      <c r="BK4" s="234"/>
      <c r="BL4" s="234"/>
      <c r="BM4" s="234"/>
      <c r="BN4" s="344"/>
      <c r="BO4" s="348"/>
      <c r="BP4" s="234"/>
      <c r="BQ4" s="234"/>
      <c r="BR4" s="234"/>
      <c r="BS4" s="234"/>
      <c r="BT4" s="234"/>
      <c r="BU4" s="234"/>
      <c r="BV4" s="344"/>
      <c r="BW4" s="348"/>
      <c r="BX4" s="234"/>
      <c r="BY4" s="234"/>
      <c r="BZ4" s="234"/>
      <c r="CA4" s="234"/>
      <c r="CB4" s="234"/>
      <c r="CC4" s="234"/>
      <c r="CD4" s="344"/>
      <c r="CE4" s="316"/>
      <c r="CF4" s="237"/>
      <c r="CG4" s="237"/>
      <c r="CH4" s="237"/>
      <c r="CI4" s="237"/>
      <c r="CJ4" s="237"/>
      <c r="CK4" s="237"/>
      <c r="CL4" s="237"/>
      <c r="CM4" s="237"/>
      <c r="CN4" s="233"/>
      <c r="CO4" s="234"/>
      <c r="CP4" s="235"/>
      <c r="CQ4" s="233"/>
      <c r="CR4" s="234"/>
      <c r="CS4" s="235"/>
      <c r="CT4" s="233"/>
      <c r="CU4" s="234"/>
      <c r="CV4" s="235"/>
      <c r="CW4" s="254"/>
      <c r="CX4" s="239"/>
      <c r="CY4" s="239"/>
      <c r="CZ4" s="239"/>
      <c r="DA4" s="239"/>
      <c r="DB4" s="239"/>
      <c r="DC4" s="239"/>
      <c r="DD4" s="239"/>
      <c r="DE4" s="239"/>
      <c r="DF4" s="239" t="s">
        <v>80</v>
      </c>
      <c r="DG4" s="239"/>
      <c r="DH4" s="239"/>
      <c r="DI4" s="239"/>
      <c r="DJ4" s="239"/>
      <c r="DK4" s="162" t="str">
        <f>IF(CW1=43221,"x","")</f>
        <v/>
      </c>
      <c r="DL4" s="254"/>
      <c r="DM4" s="239"/>
      <c r="DN4" s="239"/>
      <c r="DO4" s="239"/>
      <c r="DP4" s="239"/>
      <c r="DQ4" s="239"/>
      <c r="DR4" s="239"/>
      <c r="DS4" s="239"/>
      <c r="DT4" s="239"/>
      <c r="DU4" s="239" t="s">
        <v>80</v>
      </c>
      <c r="DV4" s="239"/>
      <c r="DW4" s="239"/>
      <c r="DX4" s="239"/>
      <c r="DY4" s="239"/>
      <c r="DZ4" s="162" t="str">
        <f>IF(DL1=43221,"x","")</f>
        <v/>
      </c>
      <c r="EA4" s="254"/>
      <c r="EB4" s="239"/>
      <c r="EC4" s="239"/>
      <c r="ED4" s="239"/>
      <c r="EE4" s="239"/>
      <c r="EF4" s="239"/>
      <c r="EG4" s="239"/>
      <c r="EH4" s="239"/>
      <c r="EI4" s="239"/>
      <c r="EJ4" s="239" t="s">
        <v>80</v>
      </c>
      <c r="EK4" s="239"/>
      <c r="EL4" s="239"/>
      <c r="EM4" s="239"/>
      <c r="EN4" s="239"/>
      <c r="EO4" s="162" t="str">
        <f>IF(EA1=43221,"x","")</f>
        <v/>
      </c>
      <c r="EP4" s="254"/>
      <c r="EQ4" s="239"/>
      <c r="ER4" s="239"/>
      <c r="ES4" s="239"/>
      <c r="ET4" s="239"/>
      <c r="EU4" s="239"/>
      <c r="EV4" s="239"/>
      <c r="EW4" s="239"/>
      <c r="EX4" s="239"/>
      <c r="EY4" s="239" t="s">
        <v>80</v>
      </c>
      <c r="EZ4" s="239"/>
      <c r="FA4" s="239"/>
      <c r="FB4" s="239"/>
      <c r="FC4" s="239"/>
      <c r="FD4" s="162" t="str">
        <f>IF(EP1=43221,"x","")</f>
        <v/>
      </c>
      <c r="FE4" s="254"/>
      <c r="FF4" s="239"/>
      <c r="FG4" s="239"/>
      <c r="FH4" s="239"/>
      <c r="FI4" s="239"/>
      <c r="FJ4" s="239"/>
      <c r="FK4" s="239"/>
      <c r="FL4" s="239"/>
      <c r="FM4" s="239"/>
      <c r="FN4" s="239" t="s">
        <v>80</v>
      </c>
      <c r="FO4" s="239"/>
      <c r="FP4" s="239"/>
      <c r="FQ4" s="239"/>
      <c r="FR4" s="239"/>
      <c r="FS4" s="162" t="str">
        <f>IF(FE1=43221,"x","")</f>
        <v/>
      </c>
      <c r="FT4" s="254"/>
      <c r="FU4" s="239"/>
      <c r="FV4" s="239"/>
      <c r="FW4" s="239"/>
      <c r="FX4" s="239"/>
      <c r="FY4" s="239"/>
      <c r="FZ4" s="239"/>
      <c r="GA4" s="239"/>
      <c r="GB4" s="239"/>
      <c r="GC4" s="239" t="s">
        <v>80</v>
      </c>
      <c r="GD4" s="239"/>
      <c r="GE4" s="239"/>
      <c r="GF4" s="239"/>
      <c r="GG4" s="239"/>
      <c r="GH4" s="162" t="str">
        <f>IF(FT1=43221,"x","")</f>
        <v/>
      </c>
      <c r="GI4" s="254"/>
      <c r="GJ4" s="239"/>
      <c r="GK4" s="239"/>
      <c r="GL4" s="239"/>
      <c r="GM4" s="239"/>
      <c r="GN4" s="239"/>
      <c r="GO4" s="239"/>
      <c r="GP4" s="239"/>
      <c r="GQ4" s="239"/>
      <c r="GR4" s="239" t="s">
        <v>80</v>
      </c>
      <c r="GS4" s="239"/>
      <c r="GT4" s="239"/>
      <c r="GU4" s="239"/>
      <c r="GV4" s="239"/>
      <c r="GW4" s="239"/>
      <c r="GX4" s="239"/>
      <c r="GY4" s="239"/>
      <c r="GZ4" s="162" t="str">
        <f>IF(GI1=43221,"x","")</f>
        <v/>
      </c>
      <c r="HA4" s="254"/>
      <c r="HB4" s="239"/>
      <c r="HC4" s="239"/>
      <c r="HD4" s="239"/>
      <c r="HE4" s="239"/>
      <c r="HF4" s="239"/>
      <c r="HG4" s="239"/>
      <c r="HH4" s="239"/>
      <c r="HI4" s="239"/>
      <c r="HJ4" s="239" t="s">
        <v>80</v>
      </c>
      <c r="HK4" s="239"/>
      <c r="HL4" s="239"/>
      <c r="HM4" s="239"/>
      <c r="HN4" s="239"/>
      <c r="HO4" s="162" t="str">
        <f>IF(HA1=43221,"x","")</f>
        <v/>
      </c>
      <c r="HP4" s="254"/>
      <c r="HQ4" s="239"/>
      <c r="HR4" s="239"/>
      <c r="HS4" s="239"/>
      <c r="HT4" s="239"/>
      <c r="HU4" s="239"/>
      <c r="HV4" s="239"/>
      <c r="HW4" s="239"/>
      <c r="HX4" s="239"/>
      <c r="HY4" s="239" t="s">
        <v>80</v>
      </c>
      <c r="HZ4" s="239"/>
      <c r="IA4" s="239"/>
      <c r="IB4" s="239"/>
      <c r="IC4" s="239"/>
      <c r="ID4" s="162" t="str">
        <f>IF(HP1=43221,"x","")</f>
        <v/>
      </c>
      <c r="IE4" s="254"/>
      <c r="IF4" s="239"/>
      <c r="IG4" s="239"/>
      <c r="IH4" s="239"/>
      <c r="II4" s="239"/>
      <c r="IJ4" s="239"/>
      <c r="IK4" s="239"/>
      <c r="IL4" s="239"/>
      <c r="IM4" s="239"/>
      <c r="IN4" s="239" t="s">
        <v>80</v>
      </c>
      <c r="IO4" s="239"/>
      <c r="IP4" s="239"/>
      <c r="IQ4" s="239"/>
      <c r="IR4" s="239"/>
      <c r="IS4" s="162" t="str">
        <f>IF(IE1=43221,"x","")</f>
        <v/>
      </c>
      <c r="IT4" s="254"/>
      <c r="IU4" s="239"/>
      <c r="IV4" s="239"/>
      <c r="IW4" s="239"/>
      <c r="IX4" s="239"/>
      <c r="IY4" s="239"/>
      <c r="IZ4" s="239"/>
      <c r="JA4" s="239"/>
      <c r="JB4" s="239"/>
      <c r="JC4" s="239" t="s">
        <v>80</v>
      </c>
      <c r="JD4" s="239"/>
      <c r="JE4" s="239"/>
      <c r="JF4" s="239"/>
      <c r="JG4" s="239"/>
      <c r="JH4" s="162" t="str">
        <f>IF(IT1=43221,"x","")</f>
        <v/>
      </c>
      <c r="JI4" s="254"/>
      <c r="JJ4" s="239"/>
      <c r="JK4" s="239"/>
      <c r="JL4" s="239"/>
      <c r="JM4" s="239"/>
      <c r="JN4" s="239"/>
      <c r="JO4" s="239"/>
      <c r="JP4" s="239"/>
      <c r="JQ4" s="239"/>
      <c r="JR4" s="239" t="s">
        <v>80</v>
      </c>
      <c r="JS4" s="239"/>
      <c r="JT4" s="239"/>
      <c r="JU4" s="239"/>
      <c r="JV4" s="239"/>
      <c r="JW4" s="162" t="str">
        <f>IF(JI1=43221,"x","")</f>
        <v/>
      </c>
      <c r="JX4" s="254"/>
      <c r="JY4" s="239"/>
      <c r="JZ4" s="239"/>
      <c r="KA4" s="239"/>
      <c r="KB4" s="239"/>
      <c r="KC4" s="239"/>
      <c r="KD4" s="239"/>
      <c r="KE4" s="239"/>
      <c r="KF4" s="239"/>
      <c r="KG4" s="239" t="s">
        <v>80</v>
      </c>
      <c r="KH4" s="239"/>
      <c r="KI4" s="239"/>
      <c r="KJ4" s="239"/>
      <c r="KK4" s="239"/>
      <c r="KL4" s="162" t="str">
        <f>IF(JX1=43221,"x","")</f>
        <v/>
      </c>
      <c r="KM4" s="254"/>
      <c r="KN4" s="239"/>
      <c r="KO4" s="239"/>
      <c r="KP4" s="239"/>
      <c r="KQ4" s="239"/>
      <c r="KR4" s="239"/>
      <c r="KS4" s="239"/>
      <c r="KT4" s="239"/>
      <c r="KU4" s="239"/>
      <c r="KV4" s="239" t="s">
        <v>80</v>
      </c>
      <c r="KW4" s="239"/>
      <c r="KX4" s="239"/>
      <c r="KY4" s="239"/>
      <c r="KZ4" s="239"/>
      <c r="LA4" s="239"/>
      <c r="LB4" s="239"/>
      <c r="LC4" s="239"/>
      <c r="LD4" s="162" t="str">
        <f>IF(KM1=43221,"x","")</f>
        <v/>
      </c>
      <c r="LE4" s="254"/>
      <c r="LF4" s="239"/>
      <c r="LG4" s="239"/>
      <c r="LH4" s="239"/>
      <c r="LI4" s="239"/>
      <c r="LJ4" s="239"/>
      <c r="LK4" s="239"/>
      <c r="LL4" s="239"/>
      <c r="LM4" s="239"/>
      <c r="LN4" s="239" t="s">
        <v>80</v>
      </c>
      <c r="LO4" s="239"/>
      <c r="LP4" s="239"/>
      <c r="LQ4" s="239"/>
      <c r="LR4" s="239"/>
      <c r="LS4" s="162" t="str">
        <f>IF(LE1=43221,"x","")</f>
        <v/>
      </c>
      <c r="LT4" s="254"/>
      <c r="LU4" s="239"/>
      <c r="LV4" s="239"/>
      <c r="LW4" s="239"/>
      <c r="LX4" s="239"/>
      <c r="LY4" s="239"/>
      <c r="LZ4" s="239"/>
      <c r="MA4" s="239"/>
      <c r="MB4" s="239"/>
      <c r="MC4" s="239" t="s">
        <v>80</v>
      </c>
      <c r="MD4" s="239"/>
      <c r="ME4" s="239"/>
      <c r="MF4" s="239"/>
      <c r="MG4" s="239"/>
      <c r="MH4" s="162" t="str">
        <f>IF(LT1=43221,"x","")</f>
        <v/>
      </c>
      <c r="MI4" s="254"/>
      <c r="MJ4" s="239"/>
      <c r="MK4" s="239"/>
      <c r="ML4" s="239"/>
      <c r="MM4" s="239"/>
      <c r="MN4" s="239"/>
      <c r="MO4" s="239"/>
      <c r="MP4" s="239"/>
      <c r="MQ4" s="239"/>
      <c r="MR4" s="239" t="s">
        <v>80</v>
      </c>
      <c r="MS4" s="239"/>
      <c r="MT4" s="239"/>
      <c r="MU4" s="239"/>
      <c r="MV4" s="239"/>
      <c r="MW4" s="162" t="str">
        <f>IF(MI1=43221,"x","")</f>
        <v/>
      </c>
      <c r="MX4" s="254"/>
      <c r="MY4" s="239"/>
      <c r="MZ4" s="239"/>
      <c r="NA4" s="239"/>
      <c r="NB4" s="239"/>
      <c r="NC4" s="239"/>
      <c r="ND4" s="239"/>
      <c r="NE4" s="239"/>
      <c r="NF4" s="239"/>
      <c r="NG4" s="239" t="s">
        <v>80</v>
      </c>
      <c r="NH4" s="239"/>
      <c r="NI4" s="239"/>
      <c r="NJ4" s="239"/>
      <c r="NK4" s="239"/>
      <c r="NL4" s="162" t="str">
        <f>IF(MX1=43221,"x","")</f>
        <v/>
      </c>
      <c r="NM4" s="254"/>
      <c r="NN4" s="239"/>
      <c r="NO4" s="239"/>
      <c r="NP4" s="239"/>
      <c r="NQ4" s="239"/>
      <c r="NR4" s="239"/>
      <c r="NS4" s="239"/>
      <c r="NT4" s="239"/>
      <c r="NU4" s="239"/>
      <c r="NV4" s="239" t="s">
        <v>80</v>
      </c>
      <c r="NW4" s="239"/>
      <c r="NX4" s="239"/>
      <c r="NY4" s="239"/>
      <c r="NZ4" s="239"/>
      <c r="OA4" s="162" t="str">
        <f>IF(NM1=43221,"x","")</f>
        <v/>
      </c>
      <c r="OB4" s="254"/>
      <c r="OC4" s="239"/>
      <c r="OD4" s="239"/>
      <c r="OE4" s="239"/>
      <c r="OF4" s="239"/>
      <c r="OG4" s="239"/>
      <c r="OH4" s="239"/>
      <c r="OI4" s="239"/>
      <c r="OJ4" s="239"/>
      <c r="OK4" s="239" t="s">
        <v>80</v>
      </c>
      <c r="OL4" s="239"/>
      <c r="OM4" s="239"/>
      <c r="ON4" s="239"/>
      <c r="OO4" s="239"/>
      <c r="OP4" s="162" t="str">
        <f>IF(OB1=43221,"x","")</f>
        <v/>
      </c>
      <c r="OQ4" s="254"/>
      <c r="OR4" s="239"/>
      <c r="OS4" s="239"/>
      <c r="OT4" s="239"/>
      <c r="OU4" s="239"/>
      <c r="OV4" s="239"/>
      <c r="OW4" s="239"/>
      <c r="OX4" s="239"/>
      <c r="OY4" s="239"/>
      <c r="OZ4" s="239" t="s">
        <v>80</v>
      </c>
      <c r="PA4" s="239"/>
      <c r="PB4" s="239"/>
      <c r="PC4" s="239"/>
      <c r="PD4" s="239"/>
      <c r="PE4" s="239"/>
      <c r="PF4" s="239"/>
      <c r="PG4" s="239"/>
      <c r="PH4" s="162" t="str">
        <f>IF(OQ1=43221,"x","")</f>
        <v/>
      </c>
      <c r="PI4" s="254"/>
      <c r="PJ4" s="239"/>
      <c r="PK4" s="239"/>
      <c r="PL4" s="239"/>
      <c r="PM4" s="239"/>
      <c r="PN4" s="239"/>
      <c r="PO4" s="239"/>
      <c r="PP4" s="239"/>
      <c r="PQ4" s="239"/>
      <c r="PR4" s="239" t="s">
        <v>80</v>
      </c>
      <c r="PS4" s="239"/>
      <c r="PT4" s="239"/>
      <c r="PU4" s="239"/>
      <c r="PV4" s="239"/>
      <c r="PW4" s="162" t="str">
        <f>IF(PI1=43221,"x","")</f>
        <v/>
      </c>
      <c r="PX4" s="254"/>
      <c r="PY4" s="239"/>
      <c r="PZ4" s="239"/>
      <c r="QA4" s="239"/>
      <c r="QB4" s="239"/>
      <c r="QC4" s="239"/>
      <c r="QD4" s="239"/>
      <c r="QE4" s="239"/>
      <c r="QF4" s="239"/>
      <c r="QG4" s="239" t="s">
        <v>80</v>
      </c>
      <c r="QH4" s="239"/>
      <c r="QI4" s="239"/>
      <c r="QJ4" s="239"/>
      <c r="QK4" s="239"/>
      <c r="QL4" s="162" t="str">
        <f>IF(PX1=43221,"x","")</f>
        <v/>
      </c>
      <c r="QM4" s="254"/>
      <c r="QN4" s="239"/>
      <c r="QO4" s="239"/>
      <c r="QP4" s="239"/>
      <c r="QQ4" s="239"/>
      <c r="QR4" s="239"/>
      <c r="QS4" s="239"/>
      <c r="QT4" s="239"/>
      <c r="QU4" s="239"/>
      <c r="QV4" s="239" t="s">
        <v>80</v>
      </c>
      <c r="QW4" s="239"/>
      <c r="QX4" s="239"/>
      <c r="QY4" s="239"/>
      <c r="QZ4" s="239"/>
      <c r="RA4" s="162" t="str">
        <f>IF(QM1=43221,"x","")</f>
        <v/>
      </c>
      <c r="RB4" s="254"/>
      <c r="RC4" s="239"/>
      <c r="RD4" s="239"/>
      <c r="RE4" s="239"/>
      <c r="RF4" s="239"/>
      <c r="RG4" s="239"/>
      <c r="RH4" s="239"/>
      <c r="RI4" s="239"/>
      <c r="RJ4" s="239"/>
      <c r="RK4" s="239" t="s">
        <v>80</v>
      </c>
      <c r="RL4" s="239"/>
      <c r="RM4" s="239"/>
      <c r="RN4" s="239"/>
      <c r="RO4" s="239"/>
      <c r="RP4" s="162" t="str">
        <f>IF(RB1=43221,"x","")</f>
        <v/>
      </c>
      <c r="RQ4" s="254"/>
      <c r="RR4" s="239"/>
      <c r="RS4" s="239"/>
      <c r="RT4" s="239"/>
      <c r="RU4" s="239"/>
      <c r="RV4" s="239"/>
      <c r="RW4" s="239"/>
      <c r="RX4" s="239"/>
      <c r="RY4" s="239"/>
      <c r="RZ4" s="239" t="s">
        <v>80</v>
      </c>
      <c r="SA4" s="239"/>
      <c r="SB4" s="239"/>
      <c r="SC4" s="239"/>
      <c r="SD4" s="239"/>
      <c r="SE4" s="162" t="str">
        <f>IF(RQ1=43221,"x","")</f>
        <v/>
      </c>
      <c r="SF4" s="254"/>
      <c r="SG4" s="239"/>
      <c r="SH4" s="239"/>
      <c r="SI4" s="239"/>
      <c r="SJ4" s="239"/>
      <c r="SK4" s="239"/>
      <c r="SL4" s="239"/>
      <c r="SM4" s="239"/>
      <c r="SN4" s="239"/>
      <c r="SO4" s="239" t="s">
        <v>80</v>
      </c>
      <c r="SP4" s="239"/>
      <c r="SQ4" s="239"/>
      <c r="SR4" s="239"/>
      <c r="SS4" s="239"/>
      <c r="ST4" s="162" t="str">
        <f>IF(SF1=43221,"x","")</f>
        <v/>
      </c>
      <c r="SU4" s="254"/>
      <c r="SV4" s="239"/>
      <c r="SW4" s="239"/>
      <c r="SX4" s="239"/>
      <c r="SY4" s="239"/>
      <c r="SZ4" s="239"/>
      <c r="TA4" s="239"/>
      <c r="TB4" s="239"/>
      <c r="TC4" s="239"/>
      <c r="TD4" s="239" t="s">
        <v>80</v>
      </c>
      <c r="TE4" s="239"/>
      <c r="TF4" s="239"/>
      <c r="TG4" s="239"/>
      <c r="TH4" s="239"/>
      <c r="TI4" s="239"/>
      <c r="TJ4" s="239"/>
      <c r="TK4" s="239"/>
      <c r="TL4" s="162" t="str">
        <f>IF(SU1=43221,"x","")</f>
        <v/>
      </c>
      <c r="TM4" s="254"/>
      <c r="TN4" s="239"/>
      <c r="TO4" s="239"/>
      <c r="TP4" s="239"/>
      <c r="TQ4" s="239"/>
      <c r="TR4" s="239"/>
      <c r="TS4" s="239"/>
      <c r="TT4" s="239"/>
      <c r="TU4" s="239"/>
      <c r="TV4" s="239" t="s">
        <v>80</v>
      </c>
      <c r="TW4" s="239"/>
      <c r="TX4" s="239"/>
      <c r="TY4" s="239"/>
      <c r="TZ4" s="239"/>
      <c r="UA4" s="162" t="str">
        <f>IF(TM1=43221,"x","")</f>
        <v/>
      </c>
      <c r="UB4" s="254"/>
      <c r="UC4" s="239"/>
      <c r="UD4" s="239"/>
      <c r="UE4" s="239"/>
      <c r="UF4" s="239"/>
      <c r="UG4" s="239"/>
      <c r="UH4" s="239"/>
      <c r="UI4" s="239"/>
      <c r="UJ4" s="239"/>
      <c r="UK4" s="239" t="s">
        <v>80</v>
      </c>
      <c r="UL4" s="239"/>
      <c r="UM4" s="239"/>
      <c r="UN4" s="239"/>
      <c r="UO4" s="239"/>
      <c r="UP4" s="162" t="str">
        <f>IF(UB1=43221,"x","")</f>
        <v/>
      </c>
      <c r="UQ4" s="254"/>
      <c r="UR4" s="239"/>
      <c r="US4" s="239"/>
      <c r="UT4" s="239"/>
      <c r="UU4" s="239"/>
      <c r="UV4" s="239"/>
      <c r="UW4" s="239"/>
      <c r="UX4" s="239"/>
      <c r="UY4" s="239"/>
      <c r="UZ4" s="239" t="s">
        <v>80</v>
      </c>
      <c r="VA4" s="239"/>
      <c r="VB4" s="239"/>
      <c r="VC4" s="239"/>
      <c r="VD4" s="239"/>
      <c r="VE4" s="162" t="str">
        <f>IF(UQ1=43221,"x","")</f>
        <v/>
      </c>
      <c r="VF4" s="254"/>
      <c r="VG4" s="239"/>
      <c r="VH4" s="239"/>
      <c r="VI4" s="239"/>
      <c r="VJ4" s="239"/>
      <c r="VK4" s="239"/>
      <c r="VL4" s="239"/>
      <c r="VM4" s="239"/>
      <c r="VN4" s="239"/>
      <c r="VO4" s="239" t="s">
        <v>80</v>
      </c>
      <c r="VP4" s="239"/>
      <c r="VQ4" s="239"/>
      <c r="VR4" s="239"/>
      <c r="VS4" s="239"/>
      <c r="VT4" s="162" t="str">
        <f>IF(VF1=43221,"x","")</f>
        <v/>
      </c>
      <c r="VU4" s="254"/>
      <c r="VV4" s="239"/>
      <c r="VW4" s="239"/>
      <c r="VX4" s="239"/>
      <c r="VY4" s="239"/>
      <c r="VZ4" s="239"/>
      <c r="WA4" s="239"/>
      <c r="WB4" s="239"/>
      <c r="WC4" s="239"/>
      <c r="WD4" s="239" t="s">
        <v>80</v>
      </c>
      <c r="WE4" s="239"/>
      <c r="WF4" s="239"/>
      <c r="WG4" s="239"/>
      <c r="WH4" s="239"/>
      <c r="WI4" s="162" t="str">
        <f>IF(VU1=43221,"x","")</f>
        <v/>
      </c>
      <c r="WJ4" s="254"/>
      <c r="WK4" s="239"/>
      <c r="WL4" s="239"/>
      <c r="WM4" s="239"/>
      <c r="WN4" s="239"/>
      <c r="WO4" s="239"/>
      <c r="WP4" s="239"/>
      <c r="WQ4" s="239"/>
      <c r="WR4" s="239"/>
      <c r="WS4" s="239" t="s">
        <v>80</v>
      </c>
      <c r="WT4" s="239"/>
      <c r="WU4" s="239"/>
      <c r="WV4" s="239"/>
      <c r="WW4" s="239"/>
      <c r="WX4" s="162" t="str">
        <f>IF(WJ1=43221,"x","")</f>
        <v/>
      </c>
      <c r="WY4" s="254"/>
      <c r="WZ4" s="239"/>
      <c r="XA4" s="239"/>
      <c r="XB4" s="239"/>
      <c r="XC4" s="239"/>
      <c r="XD4" s="239"/>
      <c r="XE4" s="239"/>
      <c r="XF4" s="239"/>
      <c r="XG4" s="239"/>
      <c r="XH4" s="239" t="s">
        <v>80</v>
      </c>
      <c r="XI4" s="239"/>
      <c r="XJ4" s="239"/>
      <c r="XK4" s="239"/>
      <c r="XL4" s="239"/>
      <c r="XM4" s="239"/>
      <c r="XN4" s="239"/>
      <c r="XO4" s="239"/>
      <c r="XP4" s="162" t="str">
        <f>IF(WY1=43221,"x","")</f>
        <v/>
      </c>
      <c r="XQ4" s="254"/>
      <c r="XR4" s="239"/>
      <c r="XS4" s="239"/>
      <c r="XT4" s="239"/>
      <c r="XU4" s="239"/>
      <c r="XV4" s="239"/>
      <c r="XW4" s="239"/>
      <c r="XX4" s="239"/>
      <c r="XY4" s="239"/>
      <c r="XZ4" s="239" t="s">
        <v>80</v>
      </c>
      <c r="YA4" s="239"/>
      <c r="YB4" s="239"/>
      <c r="YC4" s="239"/>
      <c r="YD4" s="239"/>
      <c r="YE4" s="162" t="str">
        <f>IF(XQ1=43221,"x","")</f>
        <v/>
      </c>
      <c r="YF4" s="255"/>
      <c r="YG4" s="239"/>
      <c r="YH4" s="239"/>
      <c r="YI4" s="239"/>
      <c r="YJ4" s="239"/>
      <c r="YK4" s="239"/>
      <c r="YL4" s="239"/>
      <c r="YM4" s="239"/>
      <c r="YN4" s="239"/>
      <c r="YO4" s="239" t="s">
        <v>80</v>
      </c>
      <c r="YP4" s="239"/>
      <c r="YQ4" s="239"/>
      <c r="YR4" s="239"/>
      <c r="YS4" s="239"/>
      <c r="YT4" s="162" t="str">
        <f>IF(YF1=43221,"x","")</f>
        <v/>
      </c>
      <c r="YU4" s="252" t="s">
        <v>109</v>
      </c>
      <c r="YV4" s="264" t="s">
        <v>138</v>
      </c>
      <c r="YW4" s="264" t="s">
        <v>139</v>
      </c>
      <c r="YX4" s="264" t="s">
        <v>140</v>
      </c>
      <c r="YY4" s="264" t="s">
        <v>141</v>
      </c>
      <c r="YZ4" s="264" t="s">
        <v>142</v>
      </c>
      <c r="ZA4" s="268" t="s">
        <v>143</v>
      </c>
      <c r="ZB4" s="270" t="s">
        <v>118</v>
      </c>
      <c r="ZC4" s="339" t="s">
        <v>119</v>
      </c>
      <c r="ZD4" s="270" t="s">
        <v>120</v>
      </c>
      <c r="ZE4" s="264" t="s">
        <v>138</v>
      </c>
      <c r="ZF4" s="264" t="s">
        <v>139</v>
      </c>
      <c r="ZG4" s="264" t="s">
        <v>140</v>
      </c>
      <c r="ZH4" s="264" t="s">
        <v>141</v>
      </c>
      <c r="ZI4" s="264" t="s">
        <v>142</v>
      </c>
      <c r="ZJ4" s="268" t="s">
        <v>143</v>
      </c>
      <c r="ZK4" s="270" t="s">
        <v>121</v>
      </c>
      <c r="ZL4" s="264" t="s">
        <v>138</v>
      </c>
      <c r="ZM4" s="264" t="s">
        <v>139</v>
      </c>
      <c r="ZN4" s="264" t="s">
        <v>140</v>
      </c>
      <c r="ZO4" s="264" t="s">
        <v>141</v>
      </c>
      <c r="ZP4" s="264" t="s">
        <v>142</v>
      </c>
      <c r="ZQ4" s="268" t="s">
        <v>143</v>
      </c>
      <c r="ZR4" s="266" t="s">
        <v>110</v>
      </c>
      <c r="ZS4" s="252" t="s">
        <v>109</v>
      </c>
      <c r="ZT4" s="386" t="s">
        <v>711</v>
      </c>
      <c r="ZU4" s="386" t="s">
        <v>712</v>
      </c>
      <c r="ZV4" s="392" t="s">
        <v>3753</v>
      </c>
      <c r="ZW4" s="394" t="s">
        <v>710</v>
      </c>
      <c r="ZX4" s="353"/>
      <c r="ZY4" s="245"/>
      <c r="ZZ4" s="245"/>
      <c r="AAA4" s="312"/>
      <c r="AAB4" s="245"/>
      <c r="AAC4" s="245"/>
      <c r="AAD4" s="312"/>
      <c r="AAE4" s="245"/>
      <c r="AAF4" s="247"/>
      <c r="AAG4" s="385"/>
      <c r="AAH4" s="342"/>
      <c r="AAI4" s="382"/>
      <c r="AAJ4" s="380"/>
      <c r="AAK4" s="383"/>
      <c r="AAL4" s="329"/>
      <c r="AAM4" s="382"/>
      <c r="AAN4" s="326"/>
      <c r="AAO4" s="304"/>
      <c r="AAP4" s="304"/>
      <c r="AAQ4" s="359"/>
      <c r="AAR4" s="358"/>
      <c r="AAS4" s="326"/>
      <c r="AAT4" s="148">
        <v>0.04</v>
      </c>
      <c r="AAU4" s="148">
        <v>3.0000000000000001E-3</v>
      </c>
      <c r="AAV4" s="173">
        <v>0.13300000000000001</v>
      </c>
      <c r="AAW4" s="174">
        <v>8.3000000000000004E-2</v>
      </c>
      <c r="AAX4" s="178">
        <v>1.6000000000000001E-4</v>
      </c>
      <c r="AAY4" s="174">
        <v>0.08</v>
      </c>
      <c r="AAZ4" s="174">
        <v>3.4500000000000003E-2</v>
      </c>
      <c r="ABA4" s="174">
        <v>5.0000000000000001E-3</v>
      </c>
      <c r="ABB4" s="174">
        <v>2.5000000000000001E-3</v>
      </c>
      <c r="ABC4" s="174">
        <v>2.9499999999999998E-2</v>
      </c>
      <c r="ABD4" s="174">
        <v>8.1000000000000003E-2</v>
      </c>
      <c r="ABE4" s="174">
        <v>1.5E-3</v>
      </c>
      <c r="ABF4" s="174">
        <v>1.9E-2</v>
      </c>
      <c r="ABG4" s="174">
        <v>3.9100000000000003E-2</v>
      </c>
      <c r="ABH4" s="174">
        <v>1.2E-2</v>
      </c>
      <c r="ABI4" s="174">
        <v>0.1215</v>
      </c>
      <c r="ABJ4" s="174">
        <v>6.8999999999999999E-3</v>
      </c>
      <c r="ABK4" s="174">
        <v>1E-3</v>
      </c>
      <c r="ABL4" s="174">
        <v>0.03</v>
      </c>
      <c r="ABM4" s="175">
        <v>0.01</v>
      </c>
      <c r="ABN4" s="174">
        <v>6.7999999999999996E-3</v>
      </c>
      <c r="ABO4" s="176">
        <v>2.5600000000000001E-2</v>
      </c>
      <c r="ABP4" s="365" t="s">
        <v>3710</v>
      </c>
      <c r="ABQ4" s="177">
        <v>4.0000000000000001E-3</v>
      </c>
      <c r="ABR4" s="367" t="s">
        <v>3714</v>
      </c>
      <c r="ABS4" s="369" t="s">
        <v>3715</v>
      </c>
      <c r="ABT4" s="369"/>
      <c r="ABU4" s="369"/>
      <c r="ABV4" s="149">
        <v>9.8800000000000008</v>
      </c>
      <c r="ABW4" s="361"/>
      <c r="ABX4" s="362"/>
      <c r="ABY4" s="360"/>
      <c r="ABZ4" s="360"/>
      <c r="ACA4" s="360"/>
      <c r="ACB4" s="304"/>
      <c r="ACC4" s="304"/>
      <c r="ACD4" s="359"/>
      <c r="ACE4" s="358"/>
    </row>
    <row r="5" spans="1:759" ht="76.2" customHeight="1" thickBot="1" x14ac:dyDescent="0.3">
      <c r="B5" s="311"/>
      <c r="C5" s="284"/>
      <c r="D5" s="287"/>
      <c r="E5" s="287"/>
      <c r="F5" s="287"/>
      <c r="G5" s="284"/>
      <c r="H5" s="284"/>
      <c r="I5" s="284"/>
      <c r="J5" s="293"/>
      <c r="K5" s="287"/>
      <c r="L5" s="287"/>
      <c r="M5" s="290"/>
      <c r="N5" s="284"/>
      <c r="O5" s="299"/>
      <c r="P5" s="287"/>
      <c r="Q5" s="287"/>
      <c r="R5" s="9" t="s">
        <v>3685</v>
      </c>
      <c r="S5" s="8" t="s">
        <v>28</v>
      </c>
      <c r="T5" s="302"/>
      <c r="U5" s="10" t="s">
        <v>29</v>
      </c>
      <c r="V5" s="11" t="s">
        <v>30</v>
      </c>
      <c r="W5" s="305"/>
      <c r="X5" s="305"/>
      <c r="Y5" s="305"/>
      <c r="Z5" s="305"/>
      <c r="AA5" s="305"/>
      <c r="AB5" s="305"/>
      <c r="AC5" s="305"/>
      <c r="AD5" s="305"/>
      <c r="AE5" s="305"/>
      <c r="AF5" s="305"/>
      <c r="AG5" s="305"/>
      <c r="AH5" s="357"/>
      <c r="AI5" s="68" t="s">
        <v>31</v>
      </c>
      <c r="AJ5" s="68" t="s">
        <v>32</v>
      </c>
      <c r="AK5" s="69" t="s">
        <v>3754</v>
      </c>
      <c r="AL5" s="69" t="s">
        <v>133</v>
      </c>
      <c r="AM5" s="69" t="s">
        <v>126</v>
      </c>
      <c r="AN5" s="69" t="s">
        <v>127</v>
      </c>
      <c r="AO5" s="69" t="s">
        <v>134</v>
      </c>
      <c r="AP5" s="69" t="s">
        <v>115</v>
      </c>
      <c r="AQ5" s="68" t="s">
        <v>31</v>
      </c>
      <c r="AR5" s="68" t="s">
        <v>32</v>
      </c>
      <c r="AS5" s="69" t="s">
        <v>3754</v>
      </c>
      <c r="AT5" s="69" t="s">
        <v>133</v>
      </c>
      <c r="AU5" s="69" t="s">
        <v>126</v>
      </c>
      <c r="AV5" s="69" t="s">
        <v>127</v>
      </c>
      <c r="AW5" s="69" t="s">
        <v>134</v>
      </c>
      <c r="AX5" s="69" t="s">
        <v>115</v>
      </c>
      <c r="AY5" s="68" t="s">
        <v>31</v>
      </c>
      <c r="AZ5" s="68" t="s">
        <v>32</v>
      </c>
      <c r="BA5" s="69" t="s">
        <v>3754</v>
      </c>
      <c r="BB5" s="69" t="s">
        <v>133</v>
      </c>
      <c r="BC5" s="69" t="s">
        <v>126</v>
      </c>
      <c r="BD5" s="69" t="s">
        <v>127</v>
      </c>
      <c r="BE5" s="69" t="s">
        <v>134</v>
      </c>
      <c r="BF5" s="69" t="s">
        <v>115</v>
      </c>
      <c r="BG5" s="68" t="s">
        <v>31</v>
      </c>
      <c r="BH5" s="68" t="s">
        <v>32</v>
      </c>
      <c r="BI5" s="69" t="s">
        <v>3754</v>
      </c>
      <c r="BJ5" s="69" t="s">
        <v>133</v>
      </c>
      <c r="BK5" s="69" t="s">
        <v>126</v>
      </c>
      <c r="BL5" s="69" t="s">
        <v>127</v>
      </c>
      <c r="BM5" s="69" t="s">
        <v>134</v>
      </c>
      <c r="BN5" s="69" t="s">
        <v>115</v>
      </c>
      <c r="BO5" s="68" t="s">
        <v>31</v>
      </c>
      <c r="BP5" s="68" t="s">
        <v>32</v>
      </c>
      <c r="BQ5" s="69" t="s">
        <v>3754</v>
      </c>
      <c r="BR5" s="69" t="s">
        <v>133</v>
      </c>
      <c r="BS5" s="69" t="s">
        <v>126</v>
      </c>
      <c r="BT5" s="69" t="s">
        <v>127</v>
      </c>
      <c r="BU5" s="69" t="s">
        <v>134</v>
      </c>
      <c r="BV5" s="69" t="s">
        <v>115</v>
      </c>
      <c r="BW5" s="68" t="s">
        <v>31</v>
      </c>
      <c r="BX5" s="68" t="s">
        <v>32</v>
      </c>
      <c r="BY5" s="69" t="s">
        <v>3754</v>
      </c>
      <c r="BZ5" s="69" t="s">
        <v>133</v>
      </c>
      <c r="CA5" s="69" t="s">
        <v>126</v>
      </c>
      <c r="CB5" s="69" t="s">
        <v>127</v>
      </c>
      <c r="CC5" s="69" t="s">
        <v>134</v>
      </c>
      <c r="CD5" s="69" t="s">
        <v>115</v>
      </c>
      <c r="CE5" s="68" t="s">
        <v>31</v>
      </c>
      <c r="CF5" s="68" t="s">
        <v>32</v>
      </c>
      <c r="CG5" s="69" t="s">
        <v>3754</v>
      </c>
      <c r="CH5" s="69" t="s">
        <v>133</v>
      </c>
      <c r="CI5" s="69" t="s">
        <v>126</v>
      </c>
      <c r="CJ5" s="69" t="s">
        <v>127</v>
      </c>
      <c r="CK5" s="69" t="s">
        <v>134</v>
      </c>
      <c r="CL5" s="69" t="s">
        <v>135</v>
      </c>
      <c r="CM5" s="70" t="s">
        <v>115</v>
      </c>
      <c r="CN5" s="207" t="s">
        <v>3750</v>
      </c>
      <c r="CO5" s="68" t="s">
        <v>3751</v>
      </c>
      <c r="CP5" s="210" t="s">
        <v>3755</v>
      </c>
      <c r="CQ5" s="207" t="s">
        <v>3750</v>
      </c>
      <c r="CR5" s="68" t="s">
        <v>3751</v>
      </c>
      <c r="CS5" s="210" t="s">
        <v>3755</v>
      </c>
      <c r="CT5" s="207" t="s">
        <v>3750</v>
      </c>
      <c r="CU5" s="68" t="s">
        <v>3751</v>
      </c>
      <c r="CV5" s="210" t="s">
        <v>3755</v>
      </c>
      <c r="CW5" s="62" t="s">
        <v>128</v>
      </c>
      <c r="CX5" s="63" t="s">
        <v>130</v>
      </c>
      <c r="CY5" s="63" t="s">
        <v>129</v>
      </c>
      <c r="CZ5" s="63" t="s">
        <v>51</v>
      </c>
      <c r="DA5" s="63" t="s">
        <v>711</v>
      </c>
      <c r="DB5" s="63" t="s">
        <v>712</v>
      </c>
      <c r="DC5" s="63" t="s">
        <v>3753</v>
      </c>
      <c r="DD5" s="63" t="s">
        <v>710</v>
      </c>
      <c r="DE5" s="63" t="s">
        <v>58</v>
      </c>
      <c r="DF5" s="63" t="s">
        <v>112</v>
      </c>
      <c r="DG5" s="63" t="s">
        <v>131</v>
      </c>
      <c r="DH5" s="63" t="s">
        <v>59</v>
      </c>
      <c r="DI5" s="63" t="s">
        <v>113</v>
      </c>
      <c r="DJ5" s="63" t="s">
        <v>132</v>
      </c>
      <c r="DK5" s="163" t="s">
        <v>67</v>
      </c>
      <c r="DL5" s="62" t="s">
        <v>128</v>
      </c>
      <c r="DM5" s="63" t="s">
        <v>130</v>
      </c>
      <c r="DN5" s="63" t="s">
        <v>129</v>
      </c>
      <c r="DO5" s="63" t="s">
        <v>51</v>
      </c>
      <c r="DP5" s="63" t="s">
        <v>711</v>
      </c>
      <c r="DQ5" s="63" t="s">
        <v>712</v>
      </c>
      <c r="DR5" s="63" t="s">
        <v>3753</v>
      </c>
      <c r="DS5" s="63" t="s">
        <v>710</v>
      </c>
      <c r="DT5" s="63" t="s">
        <v>58</v>
      </c>
      <c r="DU5" s="63" t="s">
        <v>112</v>
      </c>
      <c r="DV5" s="63" t="s">
        <v>131</v>
      </c>
      <c r="DW5" s="63" t="s">
        <v>59</v>
      </c>
      <c r="DX5" s="63" t="s">
        <v>113</v>
      </c>
      <c r="DY5" s="63" t="s">
        <v>132</v>
      </c>
      <c r="DZ5" s="163" t="s">
        <v>67</v>
      </c>
      <c r="EA5" s="62" t="s">
        <v>128</v>
      </c>
      <c r="EB5" s="63" t="s">
        <v>130</v>
      </c>
      <c r="EC5" s="63" t="s">
        <v>129</v>
      </c>
      <c r="ED5" s="63" t="s">
        <v>51</v>
      </c>
      <c r="EE5" s="63" t="s">
        <v>711</v>
      </c>
      <c r="EF5" s="63" t="s">
        <v>712</v>
      </c>
      <c r="EG5" s="63" t="s">
        <v>3753</v>
      </c>
      <c r="EH5" s="63" t="s">
        <v>710</v>
      </c>
      <c r="EI5" s="63" t="s">
        <v>58</v>
      </c>
      <c r="EJ5" s="63" t="s">
        <v>112</v>
      </c>
      <c r="EK5" s="63" t="s">
        <v>131</v>
      </c>
      <c r="EL5" s="63" t="s">
        <v>59</v>
      </c>
      <c r="EM5" s="63" t="s">
        <v>113</v>
      </c>
      <c r="EN5" s="63" t="s">
        <v>132</v>
      </c>
      <c r="EO5" s="163" t="s">
        <v>67</v>
      </c>
      <c r="EP5" s="62" t="s">
        <v>128</v>
      </c>
      <c r="EQ5" s="63" t="s">
        <v>130</v>
      </c>
      <c r="ER5" s="63" t="s">
        <v>129</v>
      </c>
      <c r="ES5" s="63" t="s">
        <v>51</v>
      </c>
      <c r="ET5" s="63" t="s">
        <v>711</v>
      </c>
      <c r="EU5" s="63" t="s">
        <v>712</v>
      </c>
      <c r="EV5" s="63" t="s">
        <v>3753</v>
      </c>
      <c r="EW5" s="63" t="s">
        <v>710</v>
      </c>
      <c r="EX5" s="63" t="s">
        <v>58</v>
      </c>
      <c r="EY5" s="63" t="s">
        <v>112</v>
      </c>
      <c r="EZ5" s="63" t="s">
        <v>131</v>
      </c>
      <c r="FA5" s="63" t="s">
        <v>59</v>
      </c>
      <c r="FB5" s="63" t="s">
        <v>113</v>
      </c>
      <c r="FC5" s="63" t="s">
        <v>132</v>
      </c>
      <c r="FD5" s="163" t="s">
        <v>67</v>
      </c>
      <c r="FE5" s="62" t="s">
        <v>128</v>
      </c>
      <c r="FF5" s="63" t="s">
        <v>130</v>
      </c>
      <c r="FG5" s="63" t="s">
        <v>129</v>
      </c>
      <c r="FH5" s="63" t="s">
        <v>51</v>
      </c>
      <c r="FI5" s="63" t="s">
        <v>711</v>
      </c>
      <c r="FJ5" s="63" t="s">
        <v>712</v>
      </c>
      <c r="FK5" s="63" t="s">
        <v>3753</v>
      </c>
      <c r="FL5" s="63" t="s">
        <v>710</v>
      </c>
      <c r="FM5" s="63" t="s">
        <v>58</v>
      </c>
      <c r="FN5" s="63" t="s">
        <v>112</v>
      </c>
      <c r="FO5" s="63" t="s">
        <v>131</v>
      </c>
      <c r="FP5" s="63" t="s">
        <v>59</v>
      </c>
      <c r="FQ5" s="63" t="s">
        <v>113</v>
      </c>
      <c r="FR5" s="63" t="s">
        <v>132</v>
      </c>
      <c r="FS5" s="163" t="s">
        <v>67</v>
      </c>
      <c r="FT5" s="62" t="s">
        <v>128</v>
      </c>
      <c r="FU5" s="63" t="s">
        <v>130</v>
      </c>
      <c r="FV5" s="63" t="s">
        <v>129</v>
      </c>
      <c r="FW5" s="63" t="s">
        <v>51</v>
      </c>
      <c r="FX5" s="63" t="s">
        <v>711</v>
      </c>
      <c r="FY5" s="63" t="s">
        <v>712</v>
      </c>
      <c r="FZ5" s="63" t="s">
        <v>3753</v>
      </c>
      <c r="GA5" s="63" t="s">
        <v>710</v>
      </c>
      <c r="GB5" s="63" t="s">
        <v>58</v>
      </c>
      <c r="GC5" s="63" t="s">
        <v>112</v>
      </c>
      <c r="GD5" s="63" t="s">
        <v>131</v>
      </c>
      <c r="GE5" s="63" t="s">
        <v>59</v>
      </c>
      <c r="GF5" s="63" t="s">
        <v>113</v>
      </c>
      <c r="GG5" s="63" t="s">
        <v>132</v>
      </c>
      <c r="GH5" s="163" t="s">
        <v>67</v>
      </c>
      <c r="GI5" s="62" t="s">
        <v>128</v>
      </c>
      <c r="GJ5" s="63" t="s">
        <v>130</v>
      </c>
      <c r="GK5" s="63" t="s">
        <v>129</v>
      </c>
      <c r="GL5" s="63" t="s">
        <v>51</v>
      </c>
      <c r="GM5" s="63" t="s">
        <v>711</v>
      </c>
      <c r="GN5" s="63" t="s">
        <v>712</v>
      </c>
      <c r="GO5" s="63" t="s">
        <v>3753</v>
      </c>
      <c r="GP5" s="63" t="s">
        <v>710</v>
      </c>
      <c r="GQ5" s="63" t="s">
        <v>58</v>
      </c>
      <c r="GR5" s="63" t="s">
        <v>112</v>
      </c>
      <c r="GS5" s="63" t="s">
        <v>131</v>
      </c>
      <c r="GT5" s="63" t="s">
        <v>59</v>
      </c>
      <c r="GU5" s="63" t="s">
        <v>113</v>
      </c>
      <c r="GV5" s="63" t="s">
        <v>132</v>
      </c>
      <c r="GW5" s="63" t="s">
        <v>136</v>
      </c>
      <c r="GX5" s="63" t="s">
        <v>114</v>
      </c>
      <c r="GY5" s="63" t="s">
        <v>137</v>
      </c>
      <c r="GZ5" s="163" t="s">
        <v>67</v>
      </c>
      <c r="HA5" s="62" t="s">
        <v>128</v>
      </c>
      <c r="HB5" s="63" t="s">
        <v>130</v>
      </c>
      <c r="HC5" s="63" t="s">
        <v>129</v>
      </c>
      <c r="HD5" s="63" t="s">
        <v>51</v>
      </c>
      <c r="HE5" s="63" t="s">
        <v>711</v>
      </c>
      <c r="HF5" s="63" t="s">
        <v>712</v>
      </c>
      <c r="HG5" s="63" t="s">
        <v>3753</v>
      </c>
      <c r="HH5" s="63" t="s">
        <v>710</v>
      </c>
      <c r="HI5" s="63" t="s">
        <v>58</v>
      </c>
      <c r="HJ5" s="63" t="s">
        <v>112</v>
      </c>
      <c r="HK5" s="63" t="s">
        <v>131</v>
      </c>
      <c r="HL5" s="63" t="s">
        <v>59</v>
      </c>
      <c r="HM5" s="63" t="s">
        <v>113</v>
      </c>
      <c r="HN5" s="63" t="s">
        <v>132</v>
      </c>
      <c r="HO5" s="163" t="s">
        <v>67</v>
      </c>
      <c r="HP5" s="62" t="s">
        <v>128</v>
      </c>
      <c r="HQ5" s="63" t="s">
        <v>130</v>
      </c>
      <c r="HR5" s="63" t="s">
        <v>129</v>
      </c>
      <c r="HS5" s="63" t="s">
        <v>51</v>
      </c>
      <c r="HT5" s="63" t="s">
        <v>711</v>
      </c>
      <c r="HU5" s="63" t="s">
        <v>712</v>
      </c>
      <c r="HV5" s="63" t="s">
        <v>3753</v>
      </c>
      <c r="HW5" s="63" t="s">
        <v>710</v>
      </c>
      <c r="HX5" s="63" t="s">
        <v>58</v>
      </c>
      <c r="HY5" s="63" t="s">
        <v>112</v>
      </c>
      <c r="HZ5" s="63" t="s">
        <v>131</v>
      </c>
      <c r="IA5" s="63" t="s">
        <v>59</v>
      </c>
      <c r="IB5" s="63" t="s">
        <v>113</v>
      </c>
      <c r="IC5" s="63" t="s">
        <v>132</v>
      </c>
      <c r="ID5" s="163" t="s">
        <v>67</v>
      </c>
      <c r="IE5" s="62" t="s">
        <v>128</v>
      </c>
      <c r="IF5" s="63" t="s">
        <v>130</v>
      </c>
      <c r="IG5" s="63" t="s">
        <v>129</v>
      </c>
      <c r="IH5" s="63" t="s">
        <v>51</v>
      </c>
      <c r="II5" s="63" t="s">
        <v>711</v>
      </c>
      <c r="IJ5" s="63" t="s">
        <v>712</v>
      </c>
      <c r="IK5" s="63" t="s">
        <v>3753</v>
      </c>
      <c r="IL5" s="63" t="s">
        <v>710</v>
      </c>
      <c r="IM5" s="63" t="s">
        <v>58</v>
      </c>
      <c r="IN5" s="63" t="s">
        <v>112</v>
      </c>
      <c r="IO5" s="63" t="s">
        <v>131</v>
      </c>
      <c r="IP5" s="63" t="s">
        <v>59</v>
      </c>
      <c r="IQ5" s="63" t="s">
        <v>113</v>
      </c>
      <c r="IR5" s="63" t="s">
        <v>132</v>
      </c>
      <c r="IS5" s="163" t="s">
        <v>67</v>
      </c>
      <c r="IT5" s="62" t="s">
        <v>128</v>
      </c>
      <c r="IU5" s="63" t="s">
        <v>130</v>
      </c>
      <c r="IV5" s="63" t="s">
        <v>129</v>
      </c>
      <c r="IW5" s="63" t="s">
        <v>51</v>
      </c>
      <c r="IX5" s="63" t="s">
        <v>711</v>
      </c>
      <c r="IY5" s="63" t="s">
        <v>712</v>
      </c>
      <c r="IZ5" s="63" t="s">
        <v>3753</v>
      </c>
      <c r="JA5" s="63" t="s">
        <v>710</v>
      </c>
      <c r="JB5" s="63" t="s">
        <v>58</v>
      </c>
      <c r="JC5" s="63" t="s">
        <v>112</v>
      </c>
      <c r="JD5" s="63" t="s">
        <v>131</v>
      </c>
      <c r="JE5" s="63" t="s">
        <v>59</v>
      </c>
      <c r="JF5" s="63" t="s">
        <v>113</v>
      </c>
      <c r="JG5" s="63" t="s">
        <v>132</v>
      </c>
      <c r="JH5" s="163" t="s">
        <v>67</v>
      </c>
      <c r="JI5" s="62" t="s">
        <v>128</v>
      </c>
      <c r="JJ5" s="63" t="s">
        <v>130</v>
      </c>
      <c r="JK5" s="63" t="s">
        <v>129</v>
      </c>
      <c r="JL5" s="63" t="s">
        <v>51</v>
      </c>
      <c r="JM5" s="63" t="s">
        <v>711</v>
      </c>
      <c r="JN5" s="63" t="s">
        <v>712</v>
      </c>
      <c r="JO5" s="63" t="s">
        <v>3753</v>
      </c>
      <c r="JP5" s="63" t="s">
        <v>710</v>
      </c>
      <c r="JQ5" s="63" t="s">
        <v>58</v>
      </c>
      <c r="JR5" s="63" t="s">
        <v>112</v>
      </c>
      <c r="JS5" s="63" t="s">
        <v>131</v>
      </c>
      <c r="JT5" s="63" t="s">
        <v>59</v>
      </c>
      <c r="JU5" s="63" t="s">
        <v>113</v>
      </c>
      <c r="JV5" s="63" t="s">
        <v>132</v>
      </c>
      <c r="JW5" s="163" t="s">
        <v>67</v>
      </c>
      <c r="JX5" s="62" t="s">
        <v>128</v>
      </c>
      <c r="JY5" s="63" t="s">
        <v>130</v>
      </c>
      <c r="JZ5" s="63" t="s">
        <v>129</v>
      </c>
      <c r="KA5" s="63" t="s">
        <v>51</v>
      </c>
      <c r="KB5" s="63" t="s">
        <v>711</v>
      </c>
      <c r="KC5" s="63" t="s">
        <v>712</v>
      </c>
      <c r="KD5" s="63" t="s">
        <v>3753</v>
      </c>
      <c r="KE5" s="63" t="s">
        <v>710</v>
      </c>
      <c r="KF5" s="63" t="s">
        <v>58</v>
      </c>
      <c r="KG5" s="63" t="s">
        <v>112</v>
      </c>
      <c r="KH5" s="63" t="s">
        <v>131</v>
      </c>
      <c r="KI5" s="63" t="s">
        <v>59</v>
      </c>
      <c r="KJ5" s="63" t="s">
        <v>113</v>
      </c>
      <c r="KK5" s="63" t="s">
        <v>132</v>
      </c>
      <c r="KL5" s="163" t="s">
        <v>67</v>
      </c>
      <c r="KM5" s="62" t="s">
        <v>128</v>
      </c>
      <c r="KN5" s="63" t="s">
        <v>130</v>
      </c>
      <c r="KO5" s="63" t="s">
        <v>129</v>
      </c>
      <c r="KP5" s="63" t="s">
        <v>51</v>
      </c>
      <c r="KQ5" s="63" t="s">
        <v>711</v>
      </c>
      <c r="KR5" s="63" t="s">
        <v>712</v>
      </c>
      <c r="KS5" s="63" t="s">
        <v>3753</v>
      </c>
      <c r="KT5" s="63" t="s">
        <v>710</v>
      </c>
      <c r="KU5" s="63" t="s">
        <v>58</v>
      </c>
      <c r="KV5" s="63" t="s">
        <v>112</v>
      </c>
      <c r="KW5" s="63" t="s">
        <v>131</v>
      </c>
      <c r="KX5" s="63" t="s">
        <v>59</v>
      </c>
      <c r="KY5" s="63" t="s">
        <v>113</v>
      </c>
      <c r="KZ5" s="63" t="s">
        <v>132</v>
      </c>
      <c r="LA5" s="63" t="s">
        <v>136</v>
      </c>
      <c r="LB5" s="63" t="s">
        <v>114</v>
      </c>
      <c r="LC5" s="63" t="s">
        <v>137</v>
      </c>
      <c r="LD5" s="163" t="s">
        <v>67</v>
      </c>
      <c r="LE5" s="62" t="s">
        <v>128</v>
      </c>
      <c r="LF5" s="63" t="s">
        <v>130</v>
      </c>
      <c r="LG5" s="63" t="s">
        <v>129</v>
      </c>
      <c r="LH5" s="63" t="s">
        <v>51</v>
      </c>
      <c r="LI5" s="63" t="s">
        <v>711</v>
      </c>
      <c r="LJ5" s="63" t="s">
        <v>712</v>
      </c>
      <c r="LK5" s="63" t="s">
        <v>3753</v>
      </c>
      <c r="LL5" s="63" t="s">
        <v>710</v>
      </c>
      <c r="LM5" s="63" t="s">
        <v>58</v>
      </c>
      <c r="LN5" s="63" t="s">
        <v>112</v>
      </c>
      <c r="LO5" s="63" t="s">
        <v>131</v>
      </c>
      <c r="LP5" s="63" t="s">
        <v>59</v>
      </c>
      <c r="LQ5" s="63" t="s">
        <v>113</v>
      </c>
      <c r="LR5" s="63" t="s">
        <v>132</v>
      </c>
      <c r="LS5" s="163" t="s">
        <v>67</v>
      </c>
      <c r="LT5" s="62" t="s">
        <v>128</v>
      </c>
      <c r="LU5" s="63" t="s">
        <v>130</v>
      </c>
      <c r="LV5" s="63" t="s">
        <v>129</v>
      </c>
      <c r="LW5" s="63" t="s">
        <v>51</v>
      </c>
      <c r="LX5" s="63" t="s">
        <v>711</v>
      </c>
      <c r="LY5" s="63" t="s">
        <v>712</v>
      </c>
      <c r="LZ5" s="63" t="s">
        <v>3753</v>
      </c>
      <c r="MA5" s="63" t="s">
        <v>710</v>
      </c>
      <c r="MB5" s="63" t="s">
        <v>58</v>
      </c>
      <c r="MC5" s="63" t="s">
        <v>112</v>
      </c>
      <c r="MD5" s="63" t="s">
        <v>131</v>
      </c>
      <c r="ME5" s="63" t="s">
        <v>59</v>
      </c>
      <c r="MF5" s="63" t="s">
        <v>113</v>
      </c>
      <c r="MG5" s="63" t="s">
        <v>132</v>
      </c>
      <c r="MH5" s="163" t="s">
        <v>67</v>
      </c>
      <c r="MI5" s="62" t="s">
        <v>128</v>
      </c>
      <c r="MJ5" s="63" t="s">
        <v>130</v>
      </c>
      <c r="MK5" s="63" t="s">
        <v>129</v>
      </c>
      <c r="ML5" s="63" t="s">
        <v>51</v>
      </c>
      <c r="MM5" s="63" t="s">
        <v>711</v>
      </c>
      <c r="MN5" s="63" t="s">
        <v>712</v>
      </c>
      <c r="MO5" s="63" t="s">
        <v>3753</v>
      </c>
      <c r="MP5" s="63" t="s">
        <v>710</v>
      </c>
      <c r="MQ5" s="63" t="s">
        <v>58</v>
      </c>
      <c r="MR5" s="63" t="s">
        <v>112</v>
      </c>
      <c r="MS5" s="63" t="s">
        <v>131</v>
      </c>
      <c r="MT5" s="63" t="s">
        <v>59</v>
      </c>
      <c r="MU5" s="63" t="s">
        <v>113</v>
      </c>
      <c r="MV5" s="63" t="s">
        <v>132</v>
      </c>
      <c r="MW5" s="163" t="s">
        <v>67</v>
      </c>
      <c r="MX5" s="62" t="s">
        <v>128</v>
      </c>
      <c r="MY5" s="63" t="s">
        <v>130</v>
      </c>
      <c r="MZ5" s="63" t="s">
        <v>129</v>
      </c>
      <c r="NA5" s="63" t="s">
        <v>51</v>
      </c>
      <c r="NB5" s="63" t="s">
        <v>711</v>
      </c>
      <c r="NC5" s="63" t="s">
        <v>712</v>
      </c>
      <c r="ND5" s="63" t="s">
        <v>3753</v>
      </c>
      <c r="NE5" s="63" t="s">
        <v>710</v>
      </c>
      <c r="NF5" s="63" t="s">
        <v>58</v>
      </c>
      <c r="NG5" s="63" t="s">
        <v>112</v>
      </c>
      <c r="NH5" s="63" t="s">
        <v>131</v>
      </c>
      <c r="NI5" s="63" t="s">
        <v>59</v>
      </c>
      <c r="NJ5" s="63" t="s">
        <v>113</v>
      </c>
      <c r="NK5" s="63" t="s">
        <v>132</v>
      </c>
      <c r="NL5" s="163" t="s">
        <v>67</v>
      </c>
      <c r="NM5" s="62" t="s">
        <v>128</v>
      </c>
      <c r="NN5" s="63" t="s">
        <v>130</v>
      </c>
      <c r="NO5" s="63" t="s">
        <v>129</v>
      </c>
      <c r="NP5" s="63" t="s">
        <v>51</v>
      </c>
      <c r="NQ5" s="63" t="s">
        <v>711</v>
      </c>
      <c r="NR5" s="63" t="s">
        <v>712</v>
      </c>
      <c r="NS5" s="63" t="s">
        <v>3753</v>
      </c>
      <c r="NT5" s="63" t="s">
        <v>710</v>
      </c>
      <c r="NU5" s="63" t="s">
        <v>58</v>
      </c>
      <c r="NV5" s="63" t="s">
        <v>112</v>
      </c>
      <c r="NW5" s="63" t="s">
        <v>131</v>
      </c>
      <c r="NX5" s="63" t="s">
        <v>59</v>
      </c>
      <c r="NY5" s="63" t="s">
        <v>113</v>
      </c>
      <c r="NZ5" s="63" t="s">
        <v>132</v>
      </c>
      <c r="OA5" s="163" t="s">
        <v>67</v>
      </c>
      <c r="OB5" s="62" t="s">
        <v>128</v>
      </c>
      <c r="OC5" s="63" t="s">
        <v>130</v>
      </c>
      <c r="OD5" s="63" t="s">
        <v>129</v>
      </c>
      <c r="OE5" s="63" t="s">
        <v>51</v>
      </c>
      <c r="OF5" s="63" t="s">
        <v>711</v>
      </c>
      <c r="OG5" s="63" t="s">
        <v>712</v>
      </c>
      <c r="OH5" s="63" t="s">
        <v>3753</v>
      </c>
      <c r="OI5" s="63" t="s">
        <v>710</v>
      </c>
      <c r="OJ5" s="63" t="s">
        <v>58</v>
      </c>
      <c r="OK5" s="63" t="s">
        <v>112</v>
      </c>
      <c r="OL5" s="63" t="s">
        <v>131</v>
      </c>
      <c r="OM5" s="63" t="s">
        <v>59</v>
      </c>
      <c r="ON5" s="63" t="s">
        <v>113</v>
      </c>
      <c r="OO5" s="63" t="s">
        <v>132</v>
      </c>
      <c r="OP5" s="163" t="s">
        <v>67</v>
      </c>
      <c r="OQ5" s="62" t="s">
        <v>128</v>
      </c>
      <c r="OR5" s="63" t="s">
        <v>130</v>
      </c>
      <c r="OS5" s="63" t="s">
        <v>129</v>
      </c>
      <c r="OT5" s="63" t="s">
        <v>51</v>
      </c>
      <c r="OU5" s="63" t="s">
        <v>711</v>
      </c>
      <c r="OV5" s="63" t="s">
        <v>712</v>
      </c>
      <c r="OW5" s="63" t="s">
        <v>3753</v>
      </c>
      <c r="OX5" s="63" t="s">
        <v>710</v>
      </c>
      <c r="OY5" s="63" t="s">
        <v>58</v>
      </c>
      <c r="OZ5" s="63" t="s">
        <v>112</v>
      </c>
      <c r="PA5" s="63" t="s">
        <v>131</v>
      </c>
      <c r="PB5" s="63" t="s">
        <v>59</v>
      </c>
      <c r="PC5" s="63" t="s">
        <v>113</v>
      </c>
      <c r="PD5" s="63" t="s">
        <v>132</v>
      </c>
      <c r="PE5" s="63" t="s">
        <v>136</v>
      </c>
      <c r="PF5" s="63" t="s">
        <v>114</v>
      </c>
      <c r="PG5" s="63" t="s">
        <v>137</v>
      </c>
      <c r="PH5" s="163" t="s">
        <v>67</v>
      </c>
      <c r="PI5" s="62" t="s">
        <v>128</v>
      </c>
      <c r="PJ5" s="63" t="s">
        <v>130</v>
      </c>
      <c r="PK5" s="63" t="s">
        <v>129</v>
      </c>
      <c r="PL5" s="63" t="s">
        <v>51</v>
      </c>
      <c r="PM5" s="63" t="s">
        <v>711</v>
      </c>
      <c r="PN5" s="63" t="s">
        <v>712</v>
      </c>
      <c r="PO5" s="63" t="s">
        <v>3753</v>
      </c>
      <c r="PP5" s="63" t="s">
        <v>710</v>
      </c>
      <c r="PQ5" s="63" t="s">
        <v>58</v>
      </c>
      <c r="PR5" s="63" t="s">
        <v>112</v>
      </c>
      <c r="PS5" s="63" t="s">
        <v>131</v>
      </c>
      <c r="PT5" s="63" t="s">
        <v>59</v>
      </c>
      <c r="PU5" s="63" t="s">
        <v>113</v>
      </c>
      <c r="PV5" s="63" t="s">
        <v>132</v>
      </c>
      <c r="PW5" s="163" t="s">
        <v>67</v>
      </c>
      <c r="PX5" s="62" t="s">
        <v>128</v>
      </c>
      <c r="PY5" s="63" t="s">
        <v>130</v>
      </c>
      <c r="PZ5" s="63" t="s">
        <v>129</v>
      </c>
      <c r="QA5" s="63" t="s">
        <v>51</v>
      </c>
      <c r="QB5" s="63" t="s">
        <v>711</v>
      </c>
      <c r="QC5" s="63" t="s">
        <v>712</v>
      </c>
      <c r="QD5" s="63" t="s">
        <v>3753</v>
      </c>
      <c r="QE5" s="63" t="s">
        <v>710</v>
      </c>
      <c r="QF5" s="63" t="s">
        <v>58</v>
      </c>
      <c r="QG5" s="63" t="s">
        <v>112</v>
      </c>
      <c r="QH5" s="63" t="s">
        <v>131</v>
      </c>
      <c r="QI5" s="63" t="s">
        <v>59</v>
      </c>
      <c r="QJ5" s="63" t="s">
        <v>113</v>
      </c>
      <c r="QK5" s="63" t="s">
        <v>132</v>
      </c>
      <c r="QL5" s="163" t="s">
        <v>67</v>
      </c>
      <c r="QM5" s="62" t="s">
        <v>128</v>
      </c>
      <c r="QN5" s="63" t="s">
        <v>130</v>
      </c>
      <c r="QO5" s="63" t="s">
        <v>129</v>
      </c>
      <c r="QP5" s="63" t="s">
        <v>51</v>
      </c>
      <c r="QQ5" s="63" t="s">
        <v>711</v>
      </c>
      <c r="QR5" s="63" t="s">
        <v>712</v>
      </c>
      <c r="QS5" s="63" t="s">
        <v>3753</v>
      </c>
      <c r="QT5" s="63" t="s">
        <v>710</v>
      </c>
      <c r="QU5" s="63" t="s">
        <v>58</v>
      </c>
      <c r="QV5" s="63" t="s">
        <v>112</v>
      </c>
      <c r="QW5" s="63" t="s">
        <v>131</v>
      </c>
      <c r="QX5" s="63" t="s">
        <v>59</v>
      </c>
      <c r="QY5" s="63" t="s">
        <v>113</v>
      </c>
      <c r="QZ5" s="63" t="s">
        <v>132</v>
      </c>
      <c r="RA5" s="163" t="s">
        <v>67</v>
      </c>
      <c r="RB5" s="62" t="s">
        <v>128</v>
      </c>
      <c r="RC5" s="63" t="s">
        <v>130</v>
      </c>
      <c r="RD5" s="63" t="s">
        <v>129</v>
      </c>
      <c r="RE5" s="63" t="s">
        <v>51</v>
      </c>
      <c r="RF5" s="63" t="s">
        <v>711</v>
      </c>
      <c r="RG5" s="63" t="s">
        <v>712</v>
      </c>
      <c r="RH5" s="63" t="s">
        <v>3753</v>
      </c>
      <c r="RI5" s="63" t="s">
        <v>710</v>
      </c>
      <c r="RJ5" s="63" t="s">
        <v>58</v>
      </c>
      <c r="RK5" s="63" t="s">
        <v>112</v>
      </c>
      <c r="RL5" s="63" t="s">
        <v>131</v>
      </c>
      <c r="RM5" s="63" t="s">
        <v>59</v>
      </c>
      <c r="RN5" s="63" t="s">
        <v>113</v>
      </c>
      <c r="RO5" s="63" t="s">
        <v>132</v>
      </c>
      <c r="RP5" s="163" t="s">
        <v>67</v>
      </c>
      <c r="RQ5" s="62" t="s">
        <v>128</v>
      </c>
      <c r="RR5" s="63" t="s">
        <v>130</v>
      </c>
      <c r="RS5" s="63" t="s">
        <v>129</v>
      </c>
      <c r="RT5" s="63" t="s">
        <v>51</v>
      </c>
      <c r="RU5" s="63" t="s">
        <v>711</v>
      </c>
      <c r="RV5" s="63" t="s">
        <v>712</v>
      </c>
      <c r="RW5" s="63" t="s">
        <v>3753</v>
      </c>
      <c r="RX5" s="63" t="s">
        <v>710</v>
      </c>
      <c r="RY5" s="63" t="s">
        <v>58</v>
      </c>
      <c r="RZ5" s="63" t="s">
        <v>112</v>
      </c>
      <c r="SA5" s="63" t="s">
        <v>131</v>
      </c>
      <c r="SB5" s="63" t="s">
        <v>59</v>
      </c>
      <c r="SC5" s="63" t="s">
        <v>113</v>
      </c>
      <c r="SD5" s="63" t="s">
        <v>132</v>
      </c>
      <c r="SE5" s="163" t="s">
        <v>67</v>
      </c>
      <c r="SF5" s="62" t="s">
        <v>128</v>
      </c>
      <c r="SG5" s="63" t="s">
        <v>130</v>
      </c>
      <c r="SH5" s="63" t="s">
        <v>129</v>
      </c>
      <c r="SI5" s="63" t="s">
        <v>51</v>
      </c>
      <c r="SJ5" s="63" t="s">
        <v>711</v>
      </c>
      <c r="SK5" s="63" t="s">
        <v>712</v>
      </c>
      <c r="SL5" s="63" t="s">
        <v>3753</v>
      </c>
      <c r="SM5" s="63" t="s">
        <v>710</v>
      </c>
      <c r="SN5" s="63" t="s">
        <v>58</v>
      </c>
      <c r="SO5" s="63" t="s">
        <v>112</v>
      </c>
      <c r="SP5" s="63" t="s">
        <v>131</v>
      </c>
      <c r="SQ5" s="63" t="s">
        <v>59</v>
      </c>
      <c r="SR5" s="63" t="s">
        <v>113</v>
      </c>
      <c r="SS5" s="63" t="s">
        <v>132</v>
      </c>
      <c r="ST5" s="163" t="s">
        <v>67</v>
      </c>
      <c r="SU5" s="62" t="s">
        <v>128</v>
      </c>
      <c r="SV5" s="63" t="s">
        <v>130</v>
      </c>
      <c r="SW5" s="63" t="s">
        <v>129</v>
      </c>
      <c r="SX5" s="63" t="s">
        <v>51</v>
      </c>
      <c r="SY5" s="63" t="s">
        <v>711</v>
      </c>
      <c r="SZ5" s="63" t="s">
        <v>712</v>
      </c>
      <c r="TA5" s="63" t="s">
        <v>3753</v>
      </c>
      <c r="TB5" s="63" t="s">
        <v>710</v>
      </c>
      <c r="TC5" s="63" t="s">
        <v>58</v>
      </c>
      <c r="TD5" s="63" t="s">
        <v>112</v>
      </c>
      <c r="TE5" s="63" t="s">
        <v>131</v>
      </c>
      <c r="TF5" s="63" t="s">
        <v>59</v>
      </c>
      <c r="TG5" s="63" t="s">
        <v>113</v>
      </c>
      <c r="TH5" s="63" t="s">
        <v>132</v>
      </c>
      <c r="TI5" s="63" t="s">
        <v>136</v>
      </c>
      <c r="TJ5" s="63" t="s">
        <v>114</v>
      </c>
      <c r="TK5" s="63" t="s">
        <v>137</v>
      </c>
      <c r="TL5" s="163" t="s">
        <v>67</v>
      </c>
      <c r="TM5" s="62" t="s">
        <v>128</v>
      </c>
      <c r="TN5" s="63" t="s">
        <v>130</v>
      </c>
      <c r="TO5" s="63" t="s">
        <v>129</v>
      </c>
      <c r="TP5" s="63" t="s">
        <v>51</v>
      </c>
      <c r="TQ5" s="63" t="s">
        <v>711</v>
      </c>
      <c r="TR5" s="63" t="s">
        <v>712</v>
      </c>
      <c r="TS5" s="63" t="s">
        <v>3753</v>
      </c>
      <c r="TT5" s="63" t="s">
        <v>710</v>
      </c>
      <c r="TU5" s="63" t="s">
        <v>58</v>
      </c>
      <c r="TV5" s="63" t="s">
        <v>112</v>
      </c>
      <c r="TW5" s="63" t="s">
        <v>131</v>
      </c>
      <c r="TX5" s="63" t="s">
        <v>59</v>
      </c>
      <c r="TY5" s="63" t="s">
        <v>113</v>
      </c>
      <c r="TZ5" s="63" t="s">
        <v>132</v>
      </c>
      <c r="UA5" s="163" t="s">
        <v>67</v>
      </c>
      <c r="UB5" s="62" t="s">
        <v>128</v>
      </c>
      <c r="UC5" s="63" t="s">
        <v>130</v>
      </c>
      <c r="UD5" s="63" t="s">
        <v>129</v>
      </c>
      <c r="UE5" s="63" t="s">
        <v>51</v>
      </c>
      <c r="UF5" s="63" t="s">
        <v>711</v>
      </c>
      <c r="UG5" s="63" t="s">
        <v>712</v>
      </c>
      <c r="UH5" s="63" t="s">
        <v>3753</v>
      </c>
      <c r="UI5" s="63" t="s">
        <v>710</v>
      </c>
      <c r="UJ5" s="63" t="s">
        <v>58</v>
      </c>
      <c r="UK5" s="63" t="s">
        <v>112</v>
      </c>
      <c r="UL5" s="63" t="s">
        <v>131</v>
      </c>
      <c r="UM5" s="63" t="s">
        <v>59</v>
      </c>
      <c r="UN5" s="63" t="s">
        <v>113</v>
      </c>
      <c r="UO5" s="63" t="s">
        <v>132</v>
      </c>
      <c r="UP5" s="163" t="s">
        <v>67</v>
      </c>
      <c r="UQ5" s="62" t="s">
        <v>128</v>
      </c>
      <c r="UR5" s="63" t="s">
        <v>130</v>
      </c>
      <c r="US5" s="63" t="s">
        <v>129</v>
      </c>
      <c r="UT5" s="63" t="s">
        <v>51</v>
      </c>
      <c r="UU5" s="63" t="s">
        <v>711</v>
      </c>
      <c r="UV5" s="63" t="s">
        <v>712</v>
      </c>
      <c r="UW5" s="63" t="s">
        <v>3753</v>
      </c>
      <c r="UX5" s="63" t="s">
        <v>710</v>
      </c>
      <c r="UY5" s="63" t="s">
        <v>58</v>
      </c>
      <c r="UZ5" s="63" t="s">
        <v>112</v>
      </c>
      <c r="VA5" s="63" t="s">
        <v>131</v>
      </c>
      <c r="VB5" s="63" t="s">
        <v>59</v>
      </c>
      <c r="VC5" s="63" t="s">
        <v>113</v>
      </c>
      <c r="VD5" s="63" t="s">
        <v>132</v>
      </c>
      <c r="VE5" s="163" t="s">
        <v>67</v>
      </c>
      <c r="VF5" s="62" t="s">
        <v>128</v>
      </c>
      <c r="VG5" s="63" t="s">
        <v>130</v>
      </c>
      <c r="VH5" s="63" t="s">
        <v>129</v>
      </c>
      <c r="VI5" s="63" t="s">
        <v>51</v>
      </c>
      <c r="VJ5" s="63" t="s">
        <v>711</v>
      </c>
      <c r="VK5" s="63" t="s">
        <v>712</v>
      </c>
      <c r="VL5" s="63" t="s">
        <v>3753</v>
      </c>
      <c r="VM5" s="63" t="s">
        <v>710</v>
      </c>
      <c r="VN5" s="63" t="s">
        <v>58</v>
      </c>
      <c r="VO5" s="63" t="s">
        <v>112</v>
      </c>
      <c r="VP5" s="63" t="s">
        <v>131</v>
      </c>
      <c r="VQ5" s="63" t="s">
        <v>59</v>
      </c>
      <c r="VR5" s="63" t="s">
        <v>113</v>
      </c>
      <c r="VS5" s="63" t="s">
        <v>132</v>
      </c>
      <c r="VT5" s="163" t="s">
        <v>67</v>
      </c>
      <c r="VU5" s="62" t="s">
        <v>128</v>
      </c>
      <c r="VV5" s="63" t="s">
        <v>130</v>
      </c>
      <c r="VW5" s="63" t="s">
        <v>129</v>
      </c>
      <c r="VX5" s="63" t="s">
        <v>51</v>
      </c>
      <c r="VY5" s="63" t="s">
        <v>711</v>
      </c>
      <c r="VZ5" s="63" t="s">
        <v>712</v>
      </c>
      <c r="WA5" s="63" t="s">
        <v>3753</v>
      </c>
      <c r="WB5" s="63" t="s">
        <v>710</v>
      </c>
      <c r="WC5" s="63" t="s">
        <v>58</v>
      </c>
      <c r="WD5" s="63" t="s">
        <v>112</v>
      </c>
      <c r="WE5" s="63" t="s">
        <v>131</v>
      </c>
      <c r="WF5" s="63" t="s">
        <v>59</v>
      </c>
      <c r="WG5" s="63" t="s">
        <v>113</v>
      </c>
      <c r="WH5" s="63" t="s">
        <v>132</v>
      </c>
      <c r="WI5" s="163" t="s">
        <v>67</v>
      </c>
      <c r="WJ5" s="62" t="s">
        <v>128</v>
      </c>
      <c r="WK5" s="63" t="s">
        <v>130</v>
      </c>
      <c r="WL5" s="63" t="s">
        <v>129</v>
      </c>
      <c r="WM5" s="63" t="s">
        <v>51</v>
      </c>
      <c r="WN5" s="63" t="s">
        <v>711</v>
      </c>
      <c r="WO5" s="63" t="s">
        <v>712</v>
      </c>
      <c r="WP5" s="63" t="s">
        <v>3753</v>
      </c>
      <c r="WQ5" s="63" t="s">
        <v>710</v>
      </c>
      <c r="WR5" s="63" t="s">
        <v>58</v>
      </c>
      <c r="WS5" s="63" t="s">
        <v>112</v>
      </c>
      <c r="WT5" s="63" t="s">
        <v>131</v>
      </c>
      <c r="WU5" s="63" t="s">
        <v>59</v>
      </c>
      <c r="WV5" s="63" t="s">
        <v>113</v>
      </c>
      <c r="WW5" s="63" t="s">
        <v>132</v>
      </c>
      <c r="WX5" s="163" t="s">
        <v>67</v>
      </c>
      <c r="WY5" s="62" t="s">
        <v>128</v>
      </c>
      <c r="WZ5" s="63" t="s">
        <v>130</v>
      </c>
      <c r="XA5" s="63" t="s">
        <v>129</v>
      </c>
      <c r="XB5" s="63" t="s">
        <v>51</v>
      </c>
      <c r="XC5" s="63" t="s">
        <v>711</v>
      </c>
      <c r="XD5" s="63" t="s">
        <v>712</v>
      </c>
      <c r="XE5" s="63" t="s">
        <v>3753</v>
      </c>
      <c r="XF5" s="63" t="s">
        <v>710</v>
      </c>
      <c r="XG5" s="63" t="s">
        <v>58</v>
      </c>
      <c r="XH5" s="63" t="s">
        <v>112</v>
      </c>
      <c r="XI5" s="63" t="s">
        <v>131</v>
      </c>
      <c r="XJ5" s="63" t="s">
        <v>59</v>
      </c>
      <c r="XK5" s="63" t="s">
        <v>113</v>
      </c>
      <c r="XL5" s="63" t="s">
        <v>132</v>
      </c>
      <c r="XM5" s="63" t="s">
        <v>136</v>
      </c>
      <c r="XN5" s="63" t="s">
        <v>114</v>
      </c>
      <c r="XO5" s="63" t="s">
        <v>137</v>
      </c>
      <c r="XP5" s="163" t="s">
        <v>67</v>
      </c>
      <c r="XQ5" s="62" t="s">
        <v>128</v>
      </c>
      <c r="XR5" s="63" t="s">
        <v>130</v>
      </c>
      <c r="XS5" s="63" t="s">
        <v>129</v>
      </c>
      <c r="XT5" s="63" t="s">
        <v>51</v>
      </c>
      <c r="XU5" s="63" t="s">
        <v>711</v>
      </c>
      <c r="XV5" s="63" t="s">
        <v>712</v>
      </c>
      <c r="XW5" s="63" t="s">
        <v>3753</v>
      </c>
      <c r="XX5" s="63" t="s">
        <v>710</v>
      </c>
      <c r="XY5" s="63" t="s">
        <v>58</v>
      </c>
      <c r="XZ5" s="63" t="s">
        <v>112</v>
      </c>
      <c r="YA5" s="63" t="s">
        <v>131</v>
      </c>
      <c r="YB5" s="63" t="s">
        <v>59</v>
      </c>
      <c r="YC5" s="63" t="s">
        <v>113</v>
      </c>
      <c r="YD5" s="63" t="s">
        <v>132</v>
      </c>
      <c r="YE5" s="163" t="s">
        <v>67</v>
      </c>
      <c r="YF5" s="192" t="s">
        <v>128</v>
      </c>
      <c r="YG5" s="63" t="s">
        <v>130</v>
      </c>
      <c r="YH5" s="63" t="s">
        <v>129</v>
      </c>
      <c r="YI5" s="63" t="s">
        <v>51</v>
      </c>
      <c r="YJ5" s="63" t="s">
        <v>711</v>
      </c>
      <c r="YK5" s="63" t="s">
        <v>712</v>
      </c>
      <c r="YL5" s="63" t="s">
        <v>3753</v>
      </c>
      <c r="YM5" s="63" t="s">
        <v>710</v>
      </c>
      <c r="YN5" s="63" t="s">
        <v>58</v>
      </c>
      <c r="YO5" s="63" t="s">
        <v>112</v>
      </c>
      <c r="YP5" s="63" t="s">
        <v>131</v>
      </c>
      <c r="YQ5" s="63" t="s">
        <v>59</v>
      </c>
      <c r="YR5" s="63" t="s">
        <v>113</v>
      </c>
      <c r="YS5" s="63" t="s">
        <v>132</v>
      </c>
      <c r="YT5" s="163" t="s">
        <v>67</v>
      </c>
      <c r="YU5" s="253"/>
      <c r="YV5" s="265"/>
      <c r="YW5" s="265"/>
      <c r="YX5" s="265"/>
      <c r="YY5" s="265"/>
      <c r="YZ5" s="265"/>
      <c r="ZA5" s="269"/>
      <c r="ZB5" s="271"/>
      <c r="ZC5" s="340"/>
      <c r="ZD5" s="271"/>
      <c r="ZE5" s="265"/>
      <c r="ZF5" s="265"/>
      <c r="ZG5" s="265"/>
      <c r="ZH5" s="265"/>
      <c r="ZI5" s="265"/>
      <c r="ZJ5" s="269"/>
      <c r="ZK5" s="271"/>
      <c r="ZL5" s="265"/>
      <c r="ZM5" s="265"/>
      <c r="ZN5" s="265"/>
      <c r="ZO5" s="265"/>
      <c r="ZP5" s="265"/>
      <c r="ZQ5" s="269"/>
      <c r="ZR5" s="267"/>
      <c r="ZS5" s="253"/>
      <c r="ZT5" s="387"/>
      <c r="ZU5" s="387"/>
      <c r="ZV5" s="393"/>
      <c r="ZW5" s="395"/>
      <c r="ZX5" s="354"/>
      <c r="ZY5" s="245"/>
      <c r="ZZ5" s="245"/>
      <c r="AAA5" s="313"/>
      <c r="AAB5" s="245"/>
      <c r="AAC5" s="245"/>
      <c r="AAD5" s="313"/>
      <c r="AAE5" s="245"/>
      <c r="AAF5" s="247"/>
      <c r="AAG5" s="385"/>
      <c r="AAH5" s="342"/>
      <c r="AAI5" s="200">
        <v>7.14</v>
      </c>
      <c r="AAJ5" s="380"/>
      <c r="AAK5" s="383"/>
      <c r="AAL5" s="329"/>
      <c r="AAM5" s="391"/>
      <c r="AAN5" s="327"/>
      <c r="AAO5" s="305"/>
      <c r="AAP5" s="304"/>
      <c r="AAQ5" s="92" t="s">
        <v>3708</v>
      </c>
      <c r="AAR5" s="93" t="s">
        <v>3707</v>
      </c>
      <c r="AAS5" s="172" t="s">
        <v>3709</v>
      </c>
      <c r="AAT5" s="185" t="s">
        <v>3735</v>
      </c>
      <c r="AAU5" s="185" t="s">
        <v>3736</v>
      </c>
      <c r="AAV5" s="185" t="s">
        <v>3716</v>
      </c>
      <c r="AAW5" s="185" t="s">
        <v>3717</v>
      </c>
      <c r="AAX5" s="185" t="s">
        <v>3737</v>
      </c>
      <c r="AAY5" s="185" t="s">
        <v>3734</v>
      </c>
      <c r="AAZ5" s="185" t="s">
        <v>3718</v>
      </c>
      <c r="ABA5" s="185" t="s">
        <v>3739</v>
      </c>
      <c r="ABB5" s="185" t="s">
        <v>3740</v>
      </c>
      <c r="ABC5" s="185" t="s">
        <v>3741</v>
      </c>
      <c r="ABD5" s="185" t="s">
        <v>3742</v>
      </c>
      <c r="ABE5" s="185" t="s">
        <v>3719</v>
      </c>
      <c r="ABF5" s="185" t="s">
        <v>3738</v>
      </c>
      <c r="ABG5" s="185" t="s">
        <v>3720</v>
      </c>
      <c r="ABH5" s="185" t="s">
        <v>3721</v>
      </c>
      <c r="ABI5" s="185" t="s">
        <v>3722</v>
      </c>
      <c r="ABJ5" s="185" t="s">
        <v>3723</v>
      </c>
      <c r="ABK5" s="185" t="s">
        <v>3724</v>
      </c>
      <c r="ABL5" s="185" t="s">
        <v>3743</v>
      </c>
      <c r="ABM5" s="185" t="s">
        <v>3725</v>
      </c>
      <c r="ABN5" s="185" t="s">
        <v>3726</v>
      </c>
      <c r="ABO5" s="186" t="s">
        <v>3727</v>
      </c>
      <c r="ABP5" s="366"/>
      <c r="ABQ5" s="187" t="s">
        <v>3728</v>
      </c>
      <c r="ABR5" s="368"/>
      <c r="ABS5" s="150" t="s">
        <v>3729</v>
      </c>
      <c r="ABT5" s="150" t="s">
        <v>3730</v>
      </c>
      <c r="ABU5" s="150" t="s">
        <v>3731</v>
      </c>
      <c r="ABV5" s="151" t="s">
        <v>3732</v>
      </c>
      <c r="ABW5" s="363"/>
      <c r="ABX5" s="364"/>
      <c r="ABY5" s="152">
        <v>0.06</v>
      </c>
      <c r="ABZ5" s="376"/>
      <c r="ACA5" s="360"/>
      <c r="ACB5" s="304"/>
      <c r="ACC5" s="172" t="s">
        <v>43</v>
      </c>
      <c r="ACD5" s="359"/>
      <c r="ACE5" s="358"/>
    </row>
    <row r="6" spans="1:759" ht="16.2" thickBot="1" x14ac:dyDescent="0.35">
      <c r="A6" s="1">
        <v>1</v>
      </c>
      <c r="B6" s="120" t="s">
        <v>33</v>
      </c>
      <c r="C6" s="110"/>
      <c r="D6" s="12" t="s">
        <v>34</v>
      </c>
      <c r="E6" s="12"/>
      <c r="F6" s="117"/>
      <c r="G6" s="13">
        <v>59.58</v>
      </c>
      <c r="H6" s="14">
        <f>AH6</f>
        <v>59.583333333333321</v>
      </c>
      <c r="I6" s="15">
        <f>H6-G6</f>
        <v>3.3333333333231963E-3</v>
      </c>
      <c r="J6" s="114" t="s">
        <v>3684</v>
      </c>
      <c r="K6" s="16" t="str">
        <f t="shared" ref="K6:K10" si="15">VLOOKUP(J6,MATRICULE,2,0)</f>
        <v>FOFANA</v>
      </c>
      <c r="L6" s="16" t="str">
        <f t="shared" ref="L6:L10" si="16">VLOOKUP(J6,MATRICULE,3,0)</f>
        <v>MACENA</v>
      </c>
      <c r="M6" s="95">
        <f t="shared" ref="M6:M10" si="17">VLOOKUP(J6,MATRICULE,6,0)</f>
        <v>27457.041666666668</v>
      </c>
      <c r="N6" s="18">
        <f ca="1">IF(M6="","",(TODAY()-M6)/365)</f>
        <v>43.18618721461187</v>
      </c>
      <c r="O6" s="97" t="str">
        <f t="shared" ref="O6:O10" si="18">VLOOKUP(J6,MATRICULE,4,0)</f>
        <v>2750399326172</v>
      </c>
      <c r="P6" s="17" t="str">
        <f t="shared" ref="P6:P10" si="19">VLOOKUP(J6,MATRICULE,5,0)</f>
        <v>Féminin</v>
      </c>
      <c r="Q6" s="17" t="str">
        <f t="shared" ref="Q6:Q10" si="20">VLOOKUP(J6,MATRICULE,7,0)</f>
        <v>Côte d'Ivoire</v>
      </c>
      <c r="R6" s="94" t="str">
        <f t="shared" ref="R6:R10" si="21">VLOOKUP(J6,MATRICULE,13,0)</f>
        <v>PARIS</v>
      </c>
      <c r="S6" s="17" t="str">
        <f t="shared" ref="S6:S10" si="22">VLOOKUP(J6,MATRICULE,12,0)</f>
        <v>75020</v>
      </c>
      <c r="T6" s="125"/>
      <c r="U6" s="19">
        <f>LOOKUP(J6,'données salariés'!$N$2:$O$626)</f>
        <v>38840.083333333336</v>
      </c>
      <c r="V6" s="20">
        <f t="shared" ref="V6:V10" ca="1" si="23">IF(U6="","",(TODAY()-U6)/365)</f>
        <v>11.99977168949771</v>
      </c>
      <c r="W6" s="110" t="s">
        <v>72</v>
      </c>
      <c r="X6" s="111"/>
      <c r="Y6" s="111" t="s">
        <v>36</v>
      </c>
      <c r="Z6" s="21" t="str">
        <f>LOOKUP(J6,'données salariés'!$T$2:$U$630)</f>
        <v>AS1A</v>
      </c>
      <c r="AA6" s="23">
        <f t="shared" ref="AA6:AA10" si="24">IF(ISTEXT(Z6),VLOOKUP(Z6,TX,2,0),0)</f>
        <v>10.11</v>
      </c>
      <c r="AB6" s="22">
        <f t="shared" ref="AB6:AB10" si="25">IF(ISTEXT(W6),VLOOKUP(W6,CONT,2,0),0)</f>
        <v>0</v>
      </c>
      <c r="AC6" s="21">
        <f t="shared" ref="AC6:AC10" si="26">AA6*(1+AB6)</f>
        <v>10.11</v>
      </c>
      <c r="AD6" s="22">
        <f ca="1">IF(V6="","",LOOKUP(V6,'base salaire'!$A$36:$B$42))</f>
        <v>0.05</v>
      </c>
      <c r="AE6" s="107"/>
      <c r="AF6" s="107"/>
      <c r="AG6" s="107"/>
      <c r="AH6" s="65">
        <f t="shared" ref="AH6:AH10" si="27">(AL6+AT6+BB6+BJ6+BR6+BZ6+CH6)*52/12</f>
        <v>59.583333333333321</v>
      </c>
      <c r="AI6" s="88">
        <v>0.25</v>
      </c>
      <c r="AJ6" s="71">
        <v>0.36458333333333331</v>
      </c>
      <c r="AK6" s="201"/>
      <c r="AL6" s="72">
        <f>((AJ6-AI6)*24)-AK6</f>
        <v>2.7499999999999996</v>
      </c>
      <c r="AM6" s="73">
        <f>IF(ISNUMBER(AI6),IF(AI6&gt;(4.99/24),0,IF(AJ6&gt;(6/24),((6/24)-AI6)*24,(AJ6-AI6)*24)),)</f>
        <v>0</v>
      </c>
      <c r="AN6" s="73">
        <f>IF(ISNUMBER(AI6),IF(AJ6&gt;(21/24),IF(AI6&gt;=(21/24),(AJ6-AI6)*24,(AJ6-(21/24))*24),),)</f>
        <v>0</v>
      </c>
      <c r="AO6" s="73">
        <f>AM6+AN6</f>
        <v>0</v>
      </c>
      <c r="AP6" s="128"/>
      <c r="AQ6" s="71">
        <v>0.25</v>
      </c>
      <c r="AR6" s="71">
        <v>0.36458333333333331</v>
      </c>
      <c r="AS6" s="201"/>
      <c r="AT6" s="73">
        <f t="shared" ref="AT6:AT10" si="28">((AR6-AQ6)*24)-AS6</f>
        <v>2.7499999999999996</v>
      </c>
      <c r="AU6" s="75">
        <f>IF(ISNUMBER(AQ6),IF(AQ6&gt;(4.99/24),0,IF(AR6&gt;(6/24),((6/24)-AQ6)*24,(AR6-AQ6)*24)),)</f>
        <v>0</v>
      </c>
      <c r="AV6" s="75">
        <f t="shared" ref="AV6:AV10" si="29">IF(ISNUMBER(AQ6),IF(AR6&gt;(21/24),IF(AQ6&gt;=(21/24),(AR6-AQ6)*24,(AR6-(21/24))*24),),)</f>
        <v>0</v>
      </c>
      <c r="AW6" s="75">
        <f>AU6+AV6</f>
        <v>0</v>
      </c>
      <c r="AX6" s="128"/>
      <c r="AY6" s="71">
        <v>0.25</v>
      </c>
      <c r="AZ6" s="71">
        <v>0.36458333333333331</v>
      </c>
      <c r="BA6" s="201"/>
      <c r="BB6" s="73">
        <f t="shared" ref="BB6:BB10" si="30">((AZ6-AY6)*24)-BA6</f>
        <v>2.7499999999999996</v>
      </c>
      <c r="BC6" s="75">
        <f>IF(ISNUMBER(AY6),IF(AY6&gt;(4.99/24),0,IF(AZ6&gt;(6/24),((6/24)-AY6)*24,(AZ6-AY6)*24)),)</f>
        <v>0</v>
      </c>
      <c r="BD6" s="75">
        <f t="shared" ref="BD6:BD10" si="31">IF(ISNUMBER(AY6),IF(AZ6&gt;(21/24),IF(AY6&gt;=(21/24),(AZ6-AY6)*24,(AZ6-(21/24))*24),),)</f>
        <v>0</v>
      </c>
      <c r="BE6" s="75">
        <f>BC6+BD6</f>
        <v>0</v>
      </c>
      <c r="BF6" s="128"/>
      <c r="BG6" s="71">
        <v>0.25</v>
      </c>
      <c r="BH6" s="71">
        <v>0.36458333333333331</v>
      </c>
      <c r="BI6" s="201"/>
      <c r="BJ6" s="73">
        <f t="shared" ref="BJ6:BJ10" si="32">((BH6-BG6)*24)-BI6</f>
        <v>2.7499999999999996</v>
      </c>
      <c r="BK6" s="75">
        <f>IF(ISNUMBER(BG6),IF(BG6&gt;(4.99/24),0,IF(BH6&gt;(6/24),((6/24)-BG6)*24,(BH6-BG6)*24)),)</f>
        <v>0</v>
      </c>
      <c r="BL6" s="75">
        <f t="shared" ref="BL6:BL10" si="33">IF(ISNUMBER(BG6),IF(BH6&gt;(21/24),IF(BG6&gt;=(21/24),(BH6-BG6)*24,(BH6-(21/24))*24),),)</f>
        <v>0</v>
      </c>
      <c r="BM6" s="75">
        <f>BK6+BL6</f>
        <v>0</v>
      </c>
      <c r="BN6" s="128"/>
      <c r="BO6" s="71">
        <v>0.25</v>
      </c>
      <c r="BP6" s="71">
        <v>0.36458333333333331</v>
      </c>
      <c r="BQ6" s="107"/>
      <c r="BR6" s="73">
        <f t="shared" ref="BR6:BR10" si="34">((BP6-BO6)*24)-BQ6</f>
        <v>2.7499999999999996</v>
      </c>
      <c r="BS6" s="75">
        <f>IF(ISNUMBER(BO6),IF(BO6&gt;(4.99/24),0,IF(BP6&gt;(6/24),((6/24)-BO6)*24,(BP6-BO6)*24)),)</f>
        <v>0</v>
      </c>
      <c r="BT6" s="75">
        <f t="shared" ref="BT6:BT10" si="35">IF(ISNUMBER(BO6),IF(BP6&gt;(21/24),IF(BO6&gt;=(21/24),(BP6-BO6)*24,(BP6-(21/24))*24),),)</f>
        <v>0</v>
      </c>
      <c r="BU6" s="75">
        <f>BS6+BT6</f>
        <v>0</v>
      </c>
      <c r="BV6" s="128"/>
      <c r="BW6" s="74"/>
      <c r="BX6" s="74"/>
      <c r="BY6" s="107"/>
      <c r="BZ6" s="73">
        <f t="shared" ref="BZ6:BZ10" si="36">((BX6-BW6)*24)-BY6</f>
        <v>0</v>
      </c>
      <c r="CA6" s="75">
        <f>IF(ISNUMBER(BW6),IF(BW6&gt;(4.99/24),0,IF(BX6&gt;(6/24),((6/24)-BW6)*24,(BX6-BW6)*24)),)</f>
        <v>0</v>
      </c>
      <c r="CB6" s="75">
        <f t="shared" ref="CB6:CB10" si="37">IF(ISNUMBER(BW6),IF(BX6&gt;(21/24),IF(BW6&gt;=(21/24),(BX6-BW6)*24,(BX6-(21/24))*24),),)</f>
        <v>0</v>
      </c>
      <c r="CC6" s="75">
        <f>CA6+CB6</f>
        <v>0</v>
      </c>
      <c r="CD6" s="128"/>
      <c r="CE6" s="76"/>
      <c r="CF6" s="76"/>
      <c r="CG6" s="107"/>
      <c r="CH6" s="73">
        <f t="shared" ref="CH6:CH10" si="38">((CF6-CE6)*24)-CG6</f>
        <v>0</v>
      </c>
      <c r="CI6" s="75">
        <f>IF(ISNUMBER(CE6),IF(CE6&gt;(4.99/24),0,IF(CF6&gt;(6/24),((6/24)-CE6)*24,(CF6-CE6)*24)),)</f>
        <v>0</v>
      </c>
      <c r="CJ6" s="75">
        <f t="shared" ref="CJ6:CJ10" si="39">IF(ISNUMBER(CE6),IF(CF6&gt;(21/24),IF(CE6&gt;=(21/24),(CF6-CE6)*24,(CF6-(21/24))*24),),)</f>
        <v>0</v>
      </c>
      <c r="CK6" s="75">
        <f>CI6+CJ6</f>
        <v>0</v>
      </c>
      <c r="CL6" s="75">
        <f>IF(ISTEXT(AF6),CH6,)</f>
        <v>0</v>
      </c>
      <c r="CM6" s="159"/>
      <c r="CN6" s="193"/>
      <c r="CO6" s="204"/>
      <c r="CP6" s="211"/>
      <c r="CQ6" s="193"/>
      <c r="CR6" s="204"/>
      <c r="CS6" s="211"/>
      <c r="CT6" s="193"/>
      <c r="CU6" s="204"/>
      <c r="CV6" s="211"/>
      <c r="CW6" s="197" t="str">
        <f>IF($CN6="","",IF(AND(CW$1&gt;=$CN6,CW$1&lt;=$CO6,$AG6="",OR(DK$3="",DK$4="")),1,""))</f>
        <v/>
      </c>
      <c r="CX6" s="196" t="str">
        <f>IF($CQ6="","",IF(AND(CW$1&gt;=$CQ6,CW$1&lt;=$CR6),1,""))</f>
        <v/>
      </c>
      <c r="CY6" s="196" t="str">
        <f>IF($CT6="","",IF(AND(CW$1&gt;=$CT6,CW$1&lt;=$CU6),1,""))</f>
        <v/>
      </c>
      <c r="CZ6" s="164"/>
      <c r="DA6" s="165">
        <f>IF(ISNUMBER(CW$1),IF(AND(DK$3="",DK$4=""),IF(CW6="",,-($AL6)),),)</f>
        <v>0</v>
      </c>
      <c r="DB6" s="165">
        <f>IF(ISNUMBER(CW$1),IF(CX6="",,-($AL6)),)</f>
        <v>0</v>
      </c>
      <c r="DC6" s="165">
        <f>IF(ISNUMBER(CW$1),IF(CY6="",,-($AL6)),)</f>
        <v>0</v>
      </c>
      <c r="DD6" s="164"/>
      <c r="DE6" s="165">
        <f>IF(ISNUMBER(CW$1),IF(AND(CW6="",CX6="",CY6=""),IF(ISNUMBER($AO6),$AO6,),),)</f>
        <v>0</v>
      </c>
      <c r="DF6" s="164"/>
      <c r="DG6" s="164"/>
      <c r="DH6" s="165">
        <f>IF(ISNUMBER(CW$1),IF($AG6="",,IF(AND(CW6="",CX6="",CY6=""),IF(AND(DK$3="",DK$4=""),,IF(DK$4="",$BZ6,$BZ6*2)),)),)</f>
        <v>0</v>
      </c>
      <c r="DI6" s="195">
        <f>IF(AND(CZ6="",OR(DK$3="",DK$4="")),0,CZ6)</f>
        <v>0</v>
      </c>
      <c r="DJ6" s="195">
        <f>IF(AND(DD6="",OR(DL$3="",DL$4="")),0,DD6)</f>
        <v>0</v>
      </c>
      <c r="DK6" s="166">
        <f>IF(ISNUMBER(CW$1),IF(AND(CW6="",CX6="",CY6=""),IF(ISNUMBER($AP6),$AP6,),),)</f>
        <v>0</v>
      </c>
      <c r="DL6" s="197" t="str">
        <f>IF($CN6="","",IF(AND(DL$1&gt;=$CN6,DL$1&lt;=$CO6,$AG6="",OR(DZ$3="",DZ$4="")),1,""))</f>
        <v/>
      </c>
      <c r="DM6" s="196" t="str">
        <f>IF($CQ6="","",IF(AND(DL$1&gt;=$CQ6,DL$1&lt;=$CR6),1,""))</f>
        <v/>
      </c>
      <c r="DN6" s="196" t="str">
        <f>IF($CT6="","",IF(AND(DL$1&gt;=$CT6,DL$1&lt;=$CU6),1,""))</f>
        <v/>
      </c>
      <c r="DO6" s="164"/>
      <c r="DP6" s="165">
        <f>IF(ISNUMBER(DL$1),IF(AND(DZ$3="",DZ$4=""),IF(DL6="",,-($AT6)),),)</f>
        <v>0</v>
      </c>
      <c r="DQ6" s="165">
        <f>IF(ISNUMBER(DL$1),IF(DM6="",,-($AT6)),)</f>
        <v>0</v>
      </c>
      <c r="DR6" s="165">
        <f>IF(ISNUMBER(DL$1),IF(DN6="",,-($AT6)),)</f>
        <v>0</v>
      </c>
      <c r="DS6" s="164"/>
      <c r="DT6" s="165">
        <f>IF(ISNUMBER(DL$1),IF(AND(DL6="",DM6="",DN6=""),IF(ISNUMBER($AW6),$AW6,),),)</f>
        <v>0</v>
      </c>
      <c r="DU6" s="164"/>
      <c r="DV6" s="164"/>
      <c r="DW6" s="165">
        <f>IF(ISNUMBER(DL$1),IF($AG6="",,IF(AND(DL6="",DM6="",DN6=""),IF(AND(DZ$3="",DZ$4=""),,IF(DZ$4="",$BZ6,$BZ6*2)),)),)</f>
        <v>0</v>
      </c>
      <c r="DX6" s="195">
        <f>IF(AND(DO6="",OR(DZ$3="",DZ$4="")),0,DO6)</f>
        <v>0</v>
      </c>
      <c r="DY6" s="195">
        <f>IF(AND(DS6="",OR(EA$3="",EA$4="")),0,DS6)</f>
        <v>0</v>
      </c>
      <c r="DZ6" s="166">
        <f>IF(ISNUMBER(DL$1),IF(AND(DL6="",DM6="",DN6=""),IF(ISNUMBER($AX6),$AX6,),),)</f>
        <v>0</v>
      </c>
      <c r="EA6" s="197" t="str">
        <f>IF($CN6="","",IF(AND(EA$1&gt;=$CN6,EA$1&lt;=$CO6,$AG6="",OR(EO$3="",EO$4="")),1,""))</f>
        <v/>
      </c>
      <c r="EB6" s="196" t="str">
        <f>IF($CQ6="","",IF(AND(EA$1&gt;=$CQ6,EA$1&lt;=$CR6),1,""))</f>
        <v/>
      </c>
      <c r="EC6" s="196" t="str">
        <f>IF($CT6="","",IF(AND(EA$1&gt;=$CT6,EA$1&lt;=$CU6),1,""))</f>
        <v/>
      </c>
      <c r="ED6" s="164"/>
      <c r="EE6" s="165">
        <f>IF(ISNUMBER(EA$1),IF(AND(EO$3="",EO$4=""),IF(EA6="",,-($BB6)),),)</f>
        <v>0</v>
      </c>
      <c r="EF6" s="165">
        <f>IF(ISNUMBER(EA$1),IF(EB6="",,-($BB6)),)</f>
        <v>0</v>
      </c>
      <c r="EG6" s="165">
        <f>IF(ISNUMBER(EA$1),IF(EC6="",,-($BB6)),)</f>
        <v>0</v>
      </c>
      <c r="EH6" s="164"/>
      <c r="EI6" s="165">
        <f>IF(ISNUMBER(EA$1),IF(AND(EA6="",EB6="",EC6=""),IF(ISNUMBER($BE6),$BE6,),),)</f>
        <v>0</v>
      </c>
      <c r="EJ6" s="164"/>
      <c r="EK6" s="164"/>
      <c r="EL6" s="165">
        <f>IF(ISNUMBER(EA$1),IF($AG6="",,IF(AND(EA6="",EB6="",EC6=""),IF(AND(EO$3="",EO$4=""),,IF(EO$4="",$BZ6,$BZ6*2)),)),)</f>
        <v>0</v>
      </c>
      <c r="EM6" s="195">
        <f>IF(AND(ED6="",OR(EO$3="",EO$4="")),0,ED6)</f>
        <v>0</v>
      </c>
      <c r="EN6" s="195">
        <f>IF(AND(EH6="",OR(EP$3="",EP$4="")),0,EH6)</f>
        <v>0</v>
      </c>
      <c r="EO6" s="166">
        <f>IF(ISNUMBER(EA$1),IF(AND(EA6="",EB6="",EC6=""),IF(ISNUMBER($BF6),$BF6,),),)</f>
        <v>0</v>
      </c>
      <c r="EP6" s="197" t="str">
        <f>IF($CN6="","",IF(AND(EP$1&gt;=$CN6,EP$1&lt;=$CO6,$AG6="",OR(FD$3="",FD$4="")),1,""))</f>
        <v/>
      </c>
      <c r="EQ6" s="196" t="str">
        <f>IF($CQ6="","",IF(AND(EP$1&gt;=$CQ6,EP$1&lt;=$CR6),1,""))</f>
        <v/>
      </c>
      <c r="ER6" s="196" t="str">
        <f>IF($CT6="","",IF(AND(EP$1&gt;=$CT6,EP$1&lt;=$CU6),1,""))</f>
        <v/>
      </c>
      <c r="ES6" s="164"/>
      <c r="ET6" s="165">
        <f>IF(ISNUMBER(EP$1),IF(AND(FD$3="",FD$4=""),IF(EP6="",,-($BJ6)),),)</f>
        <v>0</v>
      </c>
      <c r="EU6" s="165">
        <f>IF(ISNUMBER(EP$1),IF(EQ6="",,-($BJ6)),)</f>
        <v>0</v>
      </c>
      <c r="EV6" s="165">
        <f>IF(ISNUMBER(EP$1),IF(ER6="",,-($BJ6)),)</f>
        <v>0</v>
      </c>
      <c r="EW6" s="164"/>
      <c r="EX6" s="165">
        <f>IF(ISNUMBER(EP$1),IF(AND(EP6="",EQ6="",ER6=""),IF(ISNUMBER($BM6),$BM6,),),)</f>
        <v>0</v>
      </c>
      <c r="EY6" s="164"/>
      <c r="EZ6" s="164"/>
      <c r="FA6" s="165">
        <f>IF(ISNUMBER(EP$1),IF($AG6="",,IF(AND(EP6="",EQ6="",ER6=""),IF(AND(FD$3="",FD$4=""),,IF(FD$4="",$BZ6,$BZ6*2)),)),)</f>
        <v>0</v>
      </c>
      <c r="FB6" s="195">
        <f>IF(AND(ES6="",OR(FD$3="",FD$4="")),0,ES6)</f>
        <v>0</v>
      </c>
      <c r="FC6" s="195">
        <f>IF(AND(EW6="",OR(FE$3="",FE$4="")),0,EW6)</f>
        <v>0</v>
      </c>
      <c r="FD6" s="166">
        <f>IF(ISNUMBER(EP$1),IF(AND(EP6="",EQ6="",ER6=""),IF(ISNUMBER($BN6),$BN6,),),)</f>
        <v>0</v>
      </c>
      <c r="FE6" s="197" t="str">
        <f>IF($CN6="","",IF(AND(FE$1&gt;=$CN6,FE$1&lt;=$CO6,$AG6="",OR(FS$3="",FS$4="")),1,""))</f>
        <v/>
      </c>
      <c r="FF6" s="196" t="str">
        <f>IF($CQ6="","",IF(AND(FE$1&gt;=$CQ6,FE$1&lt;=$CR6),1,""))</f>
        <v/>
      </c>
      <c r="FG6" s="196" t="str">
        <f>IF($CT6="","",IF(AND(FE$1&gt;=$CT6,FE$1&lt;=$CU6),1,""))</f>
        <v/>
      </c>
      <c r="FH6" s="164"/>
      <c r="FI6" s="165">
        <f>IF(ISNUMBER(FE$1),IF(AND(FS$3="",FS$4=""),IF(FE6="",,-($BR6)),),)</f>
        <v>0</v>
      </c>
      <c r="FJ6" s="165">
        <f>IF(ISNUMBER(FE$1),IF(FF6="",,-($BR6)),)</f>
        <v>0</v>
      </c>
      <c r="FK6" s="165">
        <f>IF(ISNUMBER(FE$1),IF(FG6="",,-($BR6)),)</f>
        <v>0</v>
      </c>
      <c r="FL6" s="164"/>
      <c r="FM6" s="165">
        <f>IF(ISNUMBER(FE$1),IF(AND(FE6="",FF6="",FG6=""),IF(ISNUMBER($BU6),$BU6,),),)</f>
        <v>0</v>
      </c>
      <c r="FN6" s="164"/>
      <c r="FO6" s="164"/>
      <c r="FP6" s="165">
        <f>IF(ISNUMBER(FE$1),IF($AG6="",,IF(AND(FE6="",FF6="",FG6=""),IF(AND(FS$3="",FS$4=""),,IF(FS$4="",$BZ6,$BZ6*2)),)),)</f>
        <v>0</v>
      </c>
      <c r="FQ6" s="195">
        <f>IF(AND(FH6="",OR(FS$3="",FS$4="")),0,FH6)</f>
        <v>0</v>
      </c>
      <c r="FR6" s="195">
        <f>IF(AND(FL6="",OR(FT$3="",FT$4="")),0,FL6)</f>
        <v>0</v>
      </c>
      <c r="FS6" s="166">
        <f>IF(ISNUMBER(FE$1),IF(AND(FE6="",FF6="",FG6=""),IF(ISNUMBER($BV6),$BV6,),),)</f>
        <v>0</v>
      </c>
      <c r="FT6" s="197" t="str">
        <f>IF($CN6="","",IF(AND(FT$1&gt;=$CN6,FT$1&lt;=$CO6,$AG6="",OR(GH$3="",GH$4="")),1,""))</f>
        <v/>
      </c>
      <c r="FU6" s="196" t="str">
        <f>IF($CQ6="","",IF(AND(FT$1&gt;=$CQ6,FT$1&lt;=$CR6),1,""))</f>
        <v/>
      </c>
      <c r="FV6" s="196" t="str">
        <f>IF($CT6="","",IF(AND(FT$1&gt;=$CT6,FT$1&lt;=$CU6),1,""))</f>
        <v/>
      </c>
      <c r="FW6" s="164"/>
      <c r="FX6" s="165">
        <f>IF(ISNUMBER(FT$1),IF(AND(GH$3="",GH$4=""),IF(FT6="",,-($BZ6)),),)</f>
        <v>0</v>
      </c>
      <c r="FY6" s="165">
        <f>IF(ISNUMBER(FT$1),IF(FU6="",,-($BZ6)),)</f>
        <v>0</v>
      </c>
      <c r="FZ6" s="165">
        <f>IF(ISNUMBER(FT$1),IF(FV6="",,-($BZ6)),)</f>
        <v>0</v>
      </c>
      <c r="GA6" s="164"/>
      <c r="GB6" s="165">
        <f>IF(ISNUMBER(FT$1),IF(AND(FT6="",FU6="",FV6=""),IF(ISNUMBER($CC6),$CC6,),),)</f>
        <v>0</v>
      </c>
      <c r="GC6" s="164"/>
      <c r="GD6" s="164"/>
      <c r="GE6" s="165">
        <f>IF(ISNUMBER(FT$1),IF($AG6="",,IF(AND(FT6="",FU6="",FV6=""),IF(AND(GH$3="",GH$4=""),,IF(GH$4="",$BZ6,$BZ6*2)),)),)</f>
        <v>0</v>
      </c>
      <c r="GF6" s="195">
        <f>IF(AND(FW6="",OR(GH$3="",GH$4="")),0,FW6)</f>
        <v>0</v>
      </c>
      <c r="GG6" s="195">
        <f>IF(AND(GA6="",OR(GI$3="",GI$4="")),0,GA6)</f>
        <v>0</v>
      </c>
      <c r="GH6" s="166">
        <f>IF(ISNUMBER(FT$1),IF(AND(FT6="",FU6="",FV6=""),IF(ISNUMBER($CD6),$CD6,),),)</f>
        <v>0</v>
      </c>
      <c r="GI6" s="197" t="str">
        <f>IF($CN6="","",IF(AND(GI$1&gt;=$CN6,GI$1&lt;=$CO6,$AG6="",OR(GW$3="",GW$4="")),1,""))</f>
        <v/>
      </c>
      <c r="GJ6" s="196" t="str">
        <f>IF($CQ6="","",IF(AND(GI$1&gt;=$CQ6,GI$1&lt;=$CR6),1,""))</f>
        <v/>
      </c>
      <c r="GK6" s="196" t="str">
        <f>IF($CT6="","",IF(AND(GI$1&gt;=$CT6,GI$1&lt;=$CU6),1,""))</f>
        <v/>
      </c>
      <c r="GL6" s="164"/>
      <c r="GM6" s="165">
        <f>IF(ISNUMBER(GI$1),IF(AND(GW$3="",GW$4=""),IF(GI6="",,-($CG6)),),)</f>
        <v>0</v>
      </c>
      <c r="GN6" s="165">
        <f>IF(ISNUMBER(GI$1),IF(GJ6="",,-($CG6)),)</f>
        <v>0</v>
      </c>
      <c r="GO6" s="165">
        <f>IF(ISNUMBER(GI$1),IF(GK6="",,-($CG6)),)</f>
        <v>0</v>
      </c>
      <c r="GP6" s="164"/>
      <c r="GQ6" s="165">
        <f>IF(ISNUMBER(GI$1),IF(AND(GI6="",GJ6="",GK6=""),IF(ISNUMBER($CK6),$CK6,),),)</f>
        <v>0</v>
      </c>
      <c r="GR6" s="164"/>
      <c r="GS6" s="164"/>
      <c r="GT6" s="165">
        <f>IF(ISNUMBER(GI$1),IF($AG6="",,IF(AND($GI6="",$GJ6="",$GK6=""),IF(AND(GZ$3="",GZ$4=""),,IF(GZ$4="",$CH6,$CH6*2)),)),)</f>
        <v>0</v>
      </c>
      <c r="GU6" s="195">
        <f>IF(AND(GL6="",OR(GZ$3="",GHE4="")),0,GL6)</f>
        <v>0</v>
      </c>
      <c r="GV6" s="195">
        <f>IF(AND(GP6="",OR(GZ$3="",GZ$4="")),0,GP6)</f>
        <v>0</v>
      </c>
      <c r="GW6" s="165">
        <f>IF(ISNUMBER(GI$1),IF(AND(GI6="",GJ6="",GK6=""),IF(ISNUMBER($CL6),$CL6,),),)</f>
        <v>0</v>
      </c>
      <c r="GX6" s="195">
        <f>IF(GL6="",0,GL6)</f>
        <v>0</v>
      </c>
      <c r="GY6" s="195">
        <f>IF(GP6="",0,GP6)</f>
        <v>0</v>
      </c>
      <c r="GZ6" s="166">
        <f>IF(ISNUMBER(GI$1),IF(AND(GI6="",GJ6="",GJ6=""),IF(ISNUMBER($CM6),$CM6,),),)</f>
        <v>0</v>
      </c>
      <c r="HA6" s="197" t="str">
        <f>IF($CN6="","",IF(AND(HA$1&gt;=$CN6,HA$1&lt;=$CO6,$AG6="",OR(HO$3="",HO$4="")),1,""))</f>
        <v/>
      </c>
      <c r="HB6" s="196" t="str">
        <f>IF($CQ6="","",IF(AND(HA$1&gt;=$CQ6,HA$1&lt;=$CR6),1,""))</f>
        <v/>
      </c>
      <c r="HC6" s="196" t="str">
        <f>IF($CT6="","",IF(AND(HA$1&gt;=$CT6,HA$1&lt;=$CU6),1,""))</f>
        <v/>
      </c>
      <c r="HD6" s="164"/>
      <c r="HE6" s="165">
        <f>IF(ISNUMBER(HA$1),IF(AND(HO$3="",HO$4=""),IF(HA6="",,-($AL6)),),)</f>
        <v>0</v>
      </c>
      <c r="HF6" s="165">
        <f>IF(ISNUMBER(HA$1),IF(HB6="",,-($AL6)),)</f>
        <v>0</v>
      </c>
      <c r="HG6" s="165">
        <f>IF(ISNUMBER(HA$1),IF(HC6="",,-($AL6)),)</f>
        <v>0</v>
      </c>
      <c r="HH6" s="164"/>
      <c r="HI6" s="165">
        <f>IF(ISNUMBER(HA$1),IF(AND(HA6="",HB6="",HC6=""),IF(ISNUMBER($AO6),$AO6,),),)</f>
        <v>0</v>
      </c>
      <c r="HJ6" s="164"/>
      <c r="HK6" s="164"/>
      <c r="HL6" s="165">
        <f>IF(ISNUMBER(HA$1),IF($AG6="",,IF(AND(HA6="",HB6="",HC6=""),IF(AND(HO$3="",HO$4=""),,IF(HO$4="",$BZ6,$BZ6*2)),)),)</f>
        <v>0</v>
      </c>
      <c r="HM6" s="195">
        <f>IF(AND(HD6="",OR(HO$3="",HO$4="")),0,HD6)</f>
        <v>0</v>
      </c>
      <c r="HN6" s="195">
        <f>IF(AND(HH6="",OR(HP$3="",HP$4="")),0,HH6)</f>
        <v>0</v>
      </c>
      <c r="HO6" s="166">
        <f>IF(ISNUMBER(HA$1),IF(AND(HA6="",HB6="",HC6=""),IF(ISNUMBER($AP6),$AP6,),),)</f>
        <v>0</v>
      </c>
      <c r="HP6" s="197" t="str">
        <f>IF($CN6="","",IF(AND(HP$1&gt;=$CN6,HP$1&lt;=$CO6,$AG6="",OR(ID$3="",ID$4="")),1,""))</f>
        <v/>
      </c>
      <c r="HQ6" s="196" t="str">
        <f>IF($CQ6="","",IF(AND(HP$1&gt;=$CQ6,HP$1&lt;=$CR6),1,""))</f>
        <v/>
      </c>
      <c r="HR6" s="196" t="str">
        <f>IF($CT6="","",IF(AND(HP$1&gt;=$CT6,HP$1&lt;=$CU6),1,""))</f>
        <v/>
      </c>
      <c r="HS6" s="164"/>
      <c r="HT6" s="165">
        <f>IF(ISNUMBER(HP$1),IF(AND(ID$3="",ID$4=""),IF(HP6="",,-($AT6)),),)</f>
        <v>0</v>
      </c>
      <c r="HU6" s="165">
        <f>IF(ISNUMBER(HP$1),IF(HQ6="",,-($AT6)),)</f>
        <v>0</v>
      </c>
      <c r="HV6" s="165">
        <f>IF(ISNUMBER(HP$1),IF(HR6="",,-($AT6)),)</f>
        <v>0</v>
      </c>
      <c r="HW6" s="164"/>
      <c r="HX6" s="165">
        <f>IF(ISNUMBER(HP$1),IF(AND(HP6="",HQ6="",HR6=""),IF(ISNUMBER($AW6),$AW6,),),)</f>
        <v>0</v>
      </c>
      <c r="HY6" s="164"/>
      <c r="HZ6" s="164"/>
      <c r="IA6" s="165">
        <f>IF(ISNUMBER(HP$1),IF($AG6="",,IF(AND(HP6="",HQ6="",HR6=""),IF(AND(ID$3="",ID$4=""),,IF(ID$4="",$BZ6,$BZ6*2)),)),)</f>
        <v>0</v>
      </c>
      <c r="IB6" s="195">
        <f>IF(AND(HS6="",OR(ID$3="",ID$4="")),0,HS6)</f>
        <v>0</v>
      </c>
      <c r="IC6" s="195">
        <f>IF(AND(HW6="",OR(IE$3="",IE$4="")),0,HW6)</f>
        <v>0</v>
      </c>
      <c r="ID6" s="166">
        <f>IF(ISNUMBER(HP$1),IF(AND(HP6="",HQ6="",HR6=""),IF(ISNUMBER($AX6),$AX6,),),)</f>
        <v>0</v>
      </c>
      <c r="IE6" s="197" t="str">
        <f>IF($CN6="","",IF(AND(IE$1&gt;=$CN6,IE$1&lt;=$CO6,$AG6="",OR(IS$3="",IS$4="")),1,""))</f>
        <v/>
      </c>
      <c r="IF6" s="196" t="str">
        <f>IF($CQ6="","",IF(AND(IE$1&gt;=$CQ6,IE$1&lt;=$CR6),1,""))</f>
        <v/>
      </c>
      <c r="IG6" s="196" t="str">
        <f>IF($CT6="","",IF(AND(IE$1&gt;=$CT6,IE$1&lt;=$CU6),1,""))</f>
        <v/>
      </c>
      <c r="IH6" s="164"/>
      <c r="II6" s="165">
        <f>IF(ISNUMBER(IE$1),IF(AND(IS$3="",IS$4=""),IF(IE6="",,-($BB6)),),)</f>
        <v>0</v>
      </c>
      <c r="IJ6" s="165">
        <f>IF(ISNUMBER(IE$1),IF(IF6="",,-($BB6)),)</f>
        <v>0</v>
      </c>
      <c r="IK6" s="165">
        <f>IF(ISNUMBER(IE$1),IF(IG6="",,-($BB6)),)</f>
        <v>0</v>
      </c>
      <c r="IL6" s="164"/>
      <c r="IM6" s="165">
        <f>IF(ISNUMBER(IE$1),IF(AND(IE6="",IF6="",IG6=""),IF(ISNUMBER($BE6),$BE6,),),)</f>
        <v>0</v>
      </c>
      <c r="IN6" s="164"/>
      <c r="IO6" s="164"/>
      <c r="IP6" s="165">
        <f>IF(ISNUMBER(IE$1),IF($AG6="",,IF(AND(IE6="",IF6="",IG6=""),IF(AND(IS$3="",IS$4=""),,IF(IS$4="",$BZ6,$BZ6*2)),)),)</f>
        <v>0</v>
      </c>
      <c r="IQ6" s="195">
        <f>IF(AND(IH6="",OR(IS$3="",IS$4="")),0,IH6)</f>
        <v>0</v>
      </c>
      <c r="IR6" s="195">
        <f>IF(AND(IL6="",OR(IT$3="",IT$4="")),0,IL6)</f>
        <v>0</v>
      </c>
      <c r="IS6" s="166">
        <f>IF(ISNUMBER(IE$1),IF(AND(IE6="",IF6="",IG6=""),IF(ISNUMBER($BF6),$BF6,),),)</f>
        <v>0</v>
      </c>
      <c r="IT6" s="197" t="str">
        <f>IF($CN6="","",IF(AND(IT$1&gt;=$CN6,IT$1&lt;=$CO6,$AG6="",OR(JH$3="",JH$4="")),1,""))</f>
        <v/>
      </c>
      <c r="IU6" s="196" t="str">
        <f>IF($CQ6="","",IF(AND(IT$1&gt;=$CQ6,IT$1&lt;=$CR6),1,""))</f>
        <v/>
      </c>
      <c r="IV6" s="196" t="str">
        <f>IF($CT6="","",IF(AND(IT$1&gt;=$CT6,IT$1&lt;=$CU6),1,""))</f>
        <v/>
      </c>
      <c r="IW6" s="164"/>
      <c r="IX6" s="165">
        <f>IF(ISNUMBER(IT$1),IF(AND(JH$3="",JH$4=""),IF(IT6="",,-($BJ6)),),)</f>
        <v>0</v>
      </c>
      <c r="IY6" s="165">
        <f>IF(ISNUMBER(IT$1),IF(IU6="",,-($BJ6)),)</f>
        <v>0</v>
      </c>
      <c r="IZ6" s="165">
        <f>IF(ISNUMBER(IT$1),IF(IV6="",,-($BJ6)),)</f>
        <v>0</v>
      </c>
      <c r="JA6" s="164"/>
      <c r="JB6" s="165">
        <f>IF(ISNUMBER(IT$1),IF(AND(IT6="",IU6="",IV6=""),IF(ISNUMBER($BM6),$BM6,),),)</f>
        <v>0</v>
      </c>
      <c r="JC6" s="164"/>
      <c r="JD6" s="164"/>
      <c r="JE6" s="165">
        <f>IF(ISNUMBER(IT$1),IF($AG6="",,IF(AND(IT6="",IU6="",IV6=""),IF(AND(JH$3="",JH$4=""),,IF(JH$4="",$BZ6,$BZ6*2)),)),)</f>
        <v>0</v>
      </c>
      <c r="JF6" s="195">
        <f>IF(AND(IW6="",OR(JH$3="",JH$4="")),0,IW6)</f>
        <v>0</v>
      </c>
      <c r="JG6" s="195">
        <f>IF(AND(JA6="",OR(JI$3="",JI$4="")),0,JA6)</f>
        <v>0</v>
      </c>
      <c r="JH6" s="166">
        <f>IF(ISNUMBER(IT$1),IF(AND(IT6="",IU6="",IV6=""),IF(ISNUMBER($BN6),$BN6,),),)</f>
        <v>0</v>
      </c>
      <c r="JI6" s="197" t="str">
        <f>IF($CN6="","",IF(AND(JI$1&gt;=$CN6,JI$1&lt;=$CO6,$AG6="",OR(JW$3="",JW$4="")),1,""))</f>
        <v/>
      </c>
      <c r="JJ6" s="196" t="str">
        <f>IF($CQ6="","",IF(AND(JI$1&gt;=$CQ6,JI$1&lt;=$CR6),1,""))</f>
        <v/>
      </c>
      <c r="JK6" s="196" t="str">
        <f>IF($CT6="","",IF(AND(JI$1&gt;=$CT6,JI$1&lt;=$CU6),1,""))</f>
        <v/>
      </c>
      <c r="JL6" s="164"/>
      <c r="JM6" s="165">
        <f>IF(ISNUMBER(JI$1),IF(AND(JW$3="",JW$4=""),IF(JI6="",,-($BR6)),),)</f>
        <v>0</v>
      </c>
      <c r="JN6" s="165">
        <f>IF(ISNUMBER(JI$1),IF(JJ6="",,-($BR6)),)</f>
        <v>0</v>
      </c>
      <c r="JO6" s="165">
        <f>IF(ISNUMBER(JI$1),IF(JK6="",,-($BR6)),)</f>
        <v>0</v>
      </c>
      <c r="JP6" s="164"/>
      <c r="JQ6" s="165">
        <f>IF(ISNUMBER(JI$1),IF(AND(JI6="",JJ6="",JK6=""),IF(ISNUMBER($BU6),$BU6,),),)</f>
        <v>0</v>
      </c>
      <c r="JR6" s="164"/>
      <c r="JS6" s="164"/>
      <c r="JT6" s="165">
        <f>IF(ISNUMBER(JI$1),IF($AG6="",,IF(AND(JI6="",JJ6="",JK6=""),IF(AND(JW$3="",JW$4=""),,IF(JW$4="",$BZ6,$BZ6*2)),)),)</f>
        <v>0</v>
      </c>
      <c r="JU6" s="195">
        <f>IF(AND(JL6="",OR(JW$3="",JW$4="")),0,JL6)</f>
        <v>0</v>
      </c>
      <c r="JV6" s="195">
        <f>IF(AND(JP6="",OR(JX$3="",JX$4="")),0,JP6)</f>
        <v>0</v>
      </c>
      <c r="JW6" s="166">
        <f>IF(ISNUMBER(JI$1),IF(AND(JI6="",JJ6="",JK6=""),IF(ISNUMBER($BV6),$BV6,),),)</f>
        <v>0</v>
      </c>
      <c r="JX6" s="197" t="str">
        <f>IF($CN6="","",IF(AND(JX$1&gt;=$CN6,JX$1&lt;=$CO6,$AG6="",OR(KL$3="",KL$4="")),1,""))</f>
        <v/>
      </c>
      <c r="JY6" s="196" t="str">
        <f>IF($CQ6="","",IF(AND(JX$1&gt;=$CQ6,JX$1&lt;=$CR6),1,""))</f>
        <v/>
      </c>
      <c r="JZ6" s="196" t="str">
        <f>IF($CT6="","",IF(AND(JX$1&gt;=$CT6,JX$1&lt;=$CU6),1,""))</f>
        <v/>
      </c>
      <c r="KA6" s="164"/>
      <c r="KB6" s="165">
        <f>IF(ISNUMBER(JX$1),IF(AND(KL$3="",KL$4=""),IF(JX6="",,-($BZ6)),),)</f>
        <v>0</v>
      </c>
      <c r="KC6" s="165">
        <f>IF(ISNUMBER(JX$1),IF(JY6="",,-($BZ6)),)</f>
        <v>0</v>
      </c>
      <c r="KD6" s="165">
        <f>IF(ISNUMBER(JX$1),IF(JZ6="",,-($BZ6)),)</f>
        <v>0</v>
      </c>
      <c r="KE6" s="164"/>
      <c r="KF6" s="165">
        <f>IF(ISNUMBER(JX$1),IF(AND(JX6="",JY6="",JZ6=""),IF(ISNUMBER($CC6),$CC6,),),)</f>
        <v>0</v>
      </c>
      <c r="KG6" s="164"/>
      <c r="KH6" s="164"/>
      <c r="KI6" s="165">
        <f>IF(ISNUMBER(JX$1),IF($AG6="",,IF(AND(JX6="",JY6="",JZ6=""),IF(AND(KL$3="",KL$4=""),,IF(KL$4="",$BZ6,$BZ6*2)),)),)</f>
        <v>0</v>
      </c>
      <c r="KJ6" s="195">
        <f>IF(AND(KA6="",OR(KL$3="",KL$4="")),0,KA6)</f>
        <v>0</v>
      </c>
      <c r="KK6" s="195">
        <f>IF(AND(KE6="",OR(KM$3="",KM$4="")),0,KE6)</f>
        <v>0</v>
      </c>
      <c r="KL6" s="166">
        <f>IF(ISNUMBER(JX$1),IF(AND(JX6="",JY6="",JZ6=""),IF(ISNUMBER($CD6),$CD6,),),)</f>
        <v>0</v>
      </c>
      <c r="KM6" s="197" t="str">
        <f>IF($CN6="","",IF(AND(KM$1&gt;=$CN6,KM$1&lt;=$CO6,$AG6="",OR(LA$3="",LA$4="")),1,""))</f>
        <v/>
      </c>
      <c r="KN6" s="196" t="str">
        <f>IF($CQ6="","",IF(AND(KM$1&gt;=$CQ6,KM$1&lt;=$CR6),1,""))</f>
        <v/>
      </c>
      <c r="KO6" s="196" t="str">
        <f>IF($CT6="","",IF(AND(KM$1&gt;=$CT6,KM$1&lt;=$CU6),1,""))</f>
        <v/>
      </c>
      <c r="KP6" s="164"/>
      <c r="KQ6" s="165">
        <f>IF(ISNUMBER(KM$1),IF(AND(LA$3="",LA$4=""),IF(KM6="",,-($CG6)),),)</f>
        <v>0</v>
      </c>
      <c r="KR6" s="165">
        <f>IF(ISNUMBER(KM$1),IF(KN6="",,-($CG6)),)</f>
        <v>0</v>
      </c>
      <c r="KS6" s="165">
        <f>IF(ISNUMBER(KM$1),IF(KO6="",,-($CG6)),)</f>
        <v>0</v>
      </c>
      <c r="KT6" s="164"/>
      <c r="KU6" s="165">
        <f>IF(ISNUMBER(KM$1),IF(AND(KM6="",KN6="",KO6=""),IF(ISNUMBER($CK6),$CK6,),),)</f>
        <v>0</v>
      </c>
      <c r="KV6" s="164"/>
      <c r="KW6" s="164"/>
      <c r="KX6" s="165">
        <f>IF(ISNUMBER(KM$1),IF($AG6="",,IF(AND($GI6="",$GJ6="",$GK6=""),IF(AND(LD$3="",LD$4=""),,IF(LD$4="",$CH6,$CH6*2)),)),)</f>
        <v>0</v>
      </c>
      <c r="KY6" s="195">
        <f>IF(AND(KP6="",OR(LD$3="",GLI4="")),0,KP6)</f>
        <v>0</v>
      </c>
      <c r="KZ6" s="195">
        <f>IF(AND(KT6="",OR(LD$3="",LD$4="")),0,KT6)</f>
        <v>0</v>
      </c>
      <c r="LA6" s="165">
        <f>IF(ISNUMBER(KM$1),IF(AND(KM6="",KN6="",KO6=""),IF(ISNUMBER($CL6),$CL6,),),)</f>
        <v>0</v>
      </c>
      <c r="LB6" s="195">
        <f>IF(KP6="",0,KP6)</f>
        <v>0</v>
      </c>
      <c r="LC6" s="195">
        <f>IF(KT6="",0,KT6)</f>
        <v>0</v>
      </c>
      <c r="LD6" s="166">
        <f>IF(ISNUMBER(KM$1),IF(AND(KM6="",KN6="",KN6=""),IF(ISNUMBER($CM6),$CM6,),),)</f>
        <v>0</v>
      </c>
      <c r="LE6" s="197" t="str">
        <f>IF($CN6="","",IF(AND(LE$1&gt;=$CN6,LE$1&lt;=$CO6,$AG6="",OR(LS$3="",LS$4="")),1,""))</f>
        <v/>
      </c>
      <c r="LF6" s="196" t="str">
        <f>IF($CQ6="","",IF(AND(LE$1&gt;=$CQ6,LE$1&lt;=$CR6),1,""))</f>
        <v/>
      </c>
      <c r="LG6" s="196" t="str">
        <f>IF($CT6="","",IF(AND(LE$1&gt;=$CT6,LE$1&lt;=$CU6),1,""))</f>
        <v/>
      </c>
      <c r="LH6" s="164"/>
      <c r="LI6" s="165">
        <f>IF(ISNUMBER(LE$1),IF(AND(LS$3="",LS$4=""),IF(LE6="",,-($AL6)),),)</f>
        <v>0</v>
      </c>
      <c r="LJ6" s="165">
        <f>IF(ISNUMBER(LE$1),IF(LF6="",,-($AL6)),)</f>
        <v>0</v>
      </c>
      <c r="LK6" s="165">
        <f>IF(ISNUMBER(LE$1),IF(LG6="",,-($AL6)),)</f>
        <v>0</v>
      </c>
      <c r="LL6" s="164"/>
      <c r="LM6" s="165">
        <f>IF(ISNUMBER(LE$1),IF(AND(LE6="",LF6="",LG6=""),IF(ISNUMBER($AO6),$AO6,),),)</f>
        <v>0</v>
      </c>
      <c r="LN6" s="164"/>
      <c r="LO6" s="164"/>
      <c r="LP6" s="165">
        <f>IF(ISNUMBER(LE$1),IF($AG6="",,IF(AND(LE6="",LF6="",LG6=""),IF(AND(LS$3="",LS$4=""),,IF(LS$4="",$AL6,$AL6*2)),)),)</f>
        <v>0</v>
      </c>
      <c r="LQ6" s="195">
        <f>IF(AND(LH6="",OR(LS$3="",LS$4="")),0,IF(LS$4="x",LH6*2,LH6))</f>
        <v>0</v>
      </c>
      <c r="LR6" s="195">
        <f>IF(AND(LL6="",OR(LT$3="",LT$4="")),0,LL6)</f>
        <v>0</v>
      </c>
      <c r="LS6" s="166">
        <f>IF(ISNUMBER(LE$1),IF(AND(LE6="",LF6="",LG6=""),IF(ISNUMBER($AP6),$AP6,),),)</f>
        <v>0</v>
      </c>
      <c r="LT6" s="197" t="str">
        <f>IF($CN6="","",IF(AND(LT$1&gt;=$CN6,LT$1&lt;=$CO6,$AG6="",OR(MH$3="",MH$4="")),1,""))</f>
        <v/>
      </c>
      <c r="LU6" s="196" t="str">
        <f>IF($CQ6="","",IF(AND(LT$1&gt;=$CQ6,LT$1&lt;=$CR6),1,""))</f>
        <v/>
      </c>
      <c r="LV6" s="196" t="str">
        <f>IF($CT6="","",IF(AND(LT$1&gt;=$CT6,LT$1&lt;=$CU6),1,""))</f>
        <v/>
      </c>
      <c r="LW6" s="164"/>
      <c r="LX6" s="165">
        <f>IF(ISNUMBER(LT$1),IF(AND(MH$3="",MH$4=""),IF(LT6="",,-($AL6)),),)</f>
        <v>0</v>
      </c>
      <c r="LY6" s="165">
        <f>IF(ISNUMBER(LT$1),IF(LU6="",,-($AL6)),)</f>
        <v>0</v>
      </c>
      <c r="LZ6" s="165">
        <f>IF(ISNUMBER(LT$1),IF(LV6="",,-($AL6)),)</f>
        <v>0</v>
      </c>
      <c r="MA6" s="164"/>
      <c r="MB6" s="165">
        <f>IF(ISNUMBER(LT$1),IF(AND(LT6="",LU6="",LV6=""),IF(ISNUMBER($AW6),$AW6,),),)</f>
        <v>0</v>
      </c>
      <c r="MC6" s="164"/>
      <c r="MD6" s="164"/>
      <c r="ME6" s="165">
        <f>IF(ISNUMBER(LT$1),IF($AG6="",,IF(AND(LT6="",LU6="",LV6=""),IF(AND(MH$3="",MH$4=""),,IF(MH$4="",$AT6,$AT6*2)),)),)</f>
        <v>0</v>
      </c>
      <c r="MF6" s="195">
        <f>IF(AND(LW6="",OR(MH$3="",MH$4="")),0,IF(MH$4="x",LW6*2,LW6))</f>
        <v>0</v>
      </c>
      <c r="MG6" s="195">
        <f>IF(AND(MA6="",OR(MI$3="",MI$4="")),0,MA6)</f>
        <v>0</v>
      </c>
      <c r="MH6" s="166">
        <f>IF(ISNUMBER(LT$1),IF(AND(LT6="",LU6="",LV6=""),IF(ISNUMBER($AX6),$AX6,),),)</f>
        <v>0</v>
      </c>
      <c r="MI6" s="197" t="str">
        <f>IF($CN6="","",IF(AND(MI$1&gt;=$CN6,MI$1&lt;=$CO6,$AG6="",OR(MW$3="",MW$4="")),1,""))</f>
        <v/>
      </c>
      <c r="MJ6" s="196" t="str">
        <f>IF($CQ6="","",IF(AND(MI$1&gt;=$CQ6,MI$1&lt;=$CR6),1,""))</f>
        <v/>
      </c>
      <c r="MK6" s="196" t="str">
        <f>IF($CT6="","",IF(AND(MI$1&gt;=$CT6,MI$1&lt;=$CU6),1,""))</f>
        <v/>
      </c>
      <c r="ML6" s="164"/>
      <c r="MM6" s="165">
        <f>IF(ISNUMBER(MI$1),IF(AND(MW$3="",MW$4=""),IF(MI6="",,-($AL6)),),)</f>
        <v>0</v>
      </c>
      <c r="MN6" s="165">
        <f>IF(ISNUMBER(MI$1),IF(MJ6="",,-($AL6)),)</f>
        <v>0</v>
      </c>
      <c r="MO6" s="165">
        <f>IF(ISNUMBER(MI$1),IF(MK6="",,-($AL6)),)</f>
        <v>0</v>
      </c>
      <c r="MP6" s="164"/>
      <c r="MQ6" s="165">
        <f>IF(ISNUMBER(MI$1),IF(AND(MI6="",MJ6="",MK6=""),IF(ISNUMBER($BE6),$BE6,),),)</f>
        <v>0</v>
      </c>
      <c r="MR6" s="164"/>
      <c r="MS6" s="164"/>
      <c r="MT6" s="165">
        <f>IF(ISNUMBER(MI$1),IF($AG6="",,IF(AND(MI6="",MJ6="",MK6=""),IF(AND(MW$3="",MW$4=""),,IF(MW$4="",$BB6,$BB6*2)),)),)</f>
        <v>0</v>
      </c>
      <c r="MU6" s="195">
        <f>IF(AND(ML6="",OR(MW$3="",MW$4="")),0,IF(MW$4="x",ML6*2,ML6))</f>
        <v>0</v>
      </c>
      <c r="MV6" s="195">
        <f>IF(AND(MP6="",OR(MX$3="",MX$4="")),0,MP6)</f>
        <v>0</v>
      </c>
      <c r="MW6" s="166">
        <f>IF(ISNUMBER(MI$1),IF(AND(MI6="",MJ6="",MK6=""),IF(ISNUMBER($BF6),$BF6,),),)</f>
        <v>0</v>
      </c>
      <c r="MX6" s="197" t="str">
        <f>IF($CN6="","",IF(AND(MX$1&gt;=$CN6,MX$1&lt;=$CO6,$AG6="",OR(NL$3="",NL$4="")),1,""))</f>
        <v/>
      </c>
      <c r="MY6" s="196" t="str">
        <f>IF($CQ6="","",IF(AND(MX$1&gt;=$CQ6,MX$1&lt;=$CR6),1,""))</f>
        <v/>
      </c>
      <c r="MZ6" s="196" t="str">
        <f>IF($CT6="","",IF(AND(MX$1&gt;=$CT6,MX$1&lt;=$CU6),1,""))</f>
        <v/>
      </c>
      <c r="NA6" s="164"/>
      <c r="NB6" s="165">
        <f>IF(ISNUMBER(MX$1),IF(AND(NL$3="",NL$4=""),IF(MX6="",,-($AL6)),),)</f>
        <v>0</v>
      </c>
      <c r="NC6" s="165">
        <f>IF(ISNUMBER(MX$1),IF(MY6="",,-($AL6)),)</f>
        <v>0</v>
      </c>
      <c r="ND6" s="165">
        <f>IF(ISNUMBER(MX$1),IF(MZ6="",,-($AL6)),)</f>
        <v>0</v>
      </c>
      <c r="NE6" s="164"/>
      <c r="NF6" s="165">
        <f>IF(ISNUMBER(MX$1),IF(AND(MX6="",MY6="",MZ6=""),IF(ISNUMBER($BM6),$BM6,),),)</f>
        <v>0</v>
      </c>
      <c r="NG6" s="164"/>
      <c r="NH6" s="164"/>
      <c r="NI6" s="165">
        <f>IF(ISNUMBER(MX$1),IF($AG6="",,IF(AND(MX6="",MY6="",MZ6=""),IF(AND(NL$3="",NL$4=""),,IF(NL$4="",$BJ6,$BJ6*2)),)),)</f>
        <v>0</v>
      </c>
      <c r="NJ6" s="195">
        <f>IF(AND(NA6="",OR(NL$3="",NL$4="")),0,IF(NL$4="x",NA6*2,NA6))</f>
        <v>0</v>
      </c>
      <c r="NK6" s="195">
        <f>IF(AND(NE6="",OR(NM$3="",NM$4="")),0,NE6)</f>
        <v>0</v>
      </c>
      <c r="NL6" s="166">
        <f>IF(ISNUMBER(MX$1),IF(AND(MX6="",MY6="",MZ6=""),IF(ISNUMBER($BN6),$BN6,),),)</f>
        <v>0</v>
      </c>
      <c r="NM6" s="197" t="str">
        <f>IF($CN6="","",IF(AND(NM$1&gt;=$CN6,NM$1&lt;=$CO6,$AG6="",OR(OA$3="",OA$4="")),1,""))</f>
        <v/>
      </c>
      <c r="NN6" s="196" t="str">
        <f>IF($CQ6="","",IF(AND(NM$1&gt;=$CQ6,NM$1&lt;=$CR6),1,""))</f>
        <v/>
      </c>
      <c r="NO6" s="196" t="str">
        <f>IF($CT6="","",IF(AND(NM$1&gt;=$CT6,NM$1&lt;=$CU6),1,""))</f>
        <v/>
      </c>
      <c r="NP6" s="164"/>
      <c r="NQ6" s="165">
        <f>IF(ISNUMBER(NM$1),IF(AND(OA$3="",OA$4=""),IF(NM6="",,-($AL6)),),)</f>
        <v>0</v>
      </c>
      <c r="NR6" s="165">
        <f>IF(ISNUMBER(NM$1),IF(NN6="",,-($AL6)),)</f>
        <v>0</v>
      </c>
      <c r="NS6" s="165">
        <f>IF(ISNUMBER(NM$1),IF(NO6="",,-($AL6)),)</f>
        <v>0</v>
      </c>
      <c r="NT6" s="164"/>
      <c r="NU6" s="165">
        <f>IF(ISNUMBER(NM$1),IF(AND($FE6="",$FF6="",$FG6=""),IF(ISNUMBER($BU6),$BU6,),),)</f>
        <v>0</v>
      </c>
      <c r="NV6" s="164"/>
      <c r="NW6" s="164"/>
      <c r="NX6" s="165">
        <f>IF(ISNUMBER(NM$1),IF($AG6="",,IF(AND($FE6="",$FF6="",$FG6=""),IF(AND(OA$3="",OA$4=""),,IF(OA$4="",$BR6,$BR6*2)),)),)</f>
        <v>0</v>
      </c>
      <c r="NY6" s="195">
        <f>IF(AND(NP6="",OR(OA$3="",OA$4="")),0,IF(OA$4="x",NP6*2,NP6))</f>
        <v>0</v>
      </c>
      <c r="NZ6" s="195">
        <f>IF(AND(NT6="",OR(OB$3="",OB$4="")),0,NT6)</f>
        <v>0</v>
      </c>
      <c r="OA6" s="166">
        <f>IF(ISNUMBER(NM$1),IF(AND(NM6="",NN6="",NO6=""),IF(ISNUMBER($BV6),$BV6,),),)</f>
        <v>0</v>
      </c>
      <c r="OB6" s="197" t="str">
        <f>IF($CN6="","",IF(AND(OB$1&gt;=$CN6,OB$1&lt;=$CO6,$AG6="",OR(OP$3="",OP$4="")),1,""))</f>
        <v/>
      </c>
      <c r="OC6" s="196" t="str">
        <f>IF($CQ6="","",IF(AND(OB$1&gt;=$CQ6,OB$1&lt;=$CR6),1,""))</f>
        <v/>
      </c>
      <c r="OD6" s="196" t="str">
        <f>IF($CT6="","",IF(AND(OB$1&gt;=$CT6,OB$1&lt;=$CU6),1,""))</f>
        <v/>
      </c>
      <c r="OE6" s="164"/>
      <c r="OF6" s="165">
        <f>IF(ISNUMBER(OB$1),IF(AND(OP$3="",OP$4=""),IF(OB6="",,-($AL6)),),)</f>
        <v>0</v>
      </c>
      <c r="OG6" s="165">
        <f>IF(ISNUMBER(OB$1),IF(OC6="",,-($AL6)),)</f>
        <v>0</v>
      </c>
      <c r="OH6" s="165">
        <f>IF(ISNUMBER(OB$1),IF(OD6="",,-($AL6)),)</f>
        <v>0</v>
      </c>
      <c r="OI6" s="164"/>
      <c r="OJ6" s="165">
        <f>IF(ISNUMBER(OB$1),IF(AND(OB6="",OC6="",OD6=""),IF(ISNUMBER($CC6),$CC6,),),)</f>
        <v>0</v>
      </c>
      <c r="OK6" s="164"/>
      <c r="OL6" s="164"/>
      <c r="OM6" s="165">
        <f>IF(ISNUMBER(OB$1),IF($AG6="",,IF(AND(OB6="",OC6="",OD6=""),IF(AND(OP$3="",OP$4=""),,IF(OP$4="",$BZ6,$BZ6*2)),)),)</f>
        <v>0</v>
      </c>
      <c r="ON6" s="195">
        <f>IF(AND(OE6="",OR(OP$3="",OP$4="")),0,IF(OP$4="x",OE6*2,OE6))</f>
        <v>0</v>
      </c>
      <c r="OO6" s="195">
        <f>IF(AND(OI6="",OR(OQ$3="",OQ$4="")),0,OI6)</f>
        <v>0</v>
      </c>
      <c r="OP6" s="166">
        <f>IF(ISNUMBER(OB$1),IF(AND(OB6="",OC6="",OD6=""),IF(ISNUMBER($CD6),$CD6,),),)</f>
        <v>0</v>
      </c>
      <c r="OQ6" s="197" t="str">
        <f>IF($CN6="","",IF(AND(OQ$1&gt;=$CN6,OQ$1&lt;=$CO6,$AG6="",OR(PE$3="",PE$4="")),1,""))</f>
        <v/>
      </c>
      <c r="OR6" s="196" t="str">
        <f>IF($CQ6="","",IF(AND(OQ$1&gt;=$CQ6,OQ$1&lt;=$CR6),1,""))</f>
        <v/>
      </c>
      <c r="OS6" s="196" t="str">
        <f>IF($CT6="","",IF(AND(OQ$1&gt;=$CT6,OQ$1&lt;=$CU6),1,""))</f>
        <v/>
      </c>
      <c r="OT6" s="164"/>
      <c r="OU6" s="165">
        <f>IF(ISNUMBER(OQ$1),IF(AND(PE$3="",PE$4=""),IF(OQ6="",,-($AL6)),),)</f>
        <v>0</v>
      </c>
      <c r="OV6" s="165">
        <f>IF(ISNUMBER(OQ$1),IF(OR6="",,-($AL6)),)</f>
        <v>0</v>
      </c>
      <c r="OW6" s="165">
        <f>IF(ISNUMBER(OQ$1),IF(OS6="",,-($AL6)),)</f>
        <v>0</v>
      </c>
      <c r="OX6" s="164"/>
      <c r="OY6" s="165">
        <f>IF(ISNUMBER(OQ$1),IF(AND(OQ6="",OR6="",OS6=""),IF(ISNUMBER($CK6),$CK6,),),)</f>
        <v>0</v>
      </c>
      <c r="OZ6" s="164"/>
      <c r="PA6" s="164"/>
      <c r="PB6" s="165">
        <f>IF(ISNUMBER(OQ$1),IF($AG6="",,IF(AND($GI6="",$GJ6="",$GK6=""),IF(AND(PH$3="",PH$4=""),,IF(PH$4="",$CH6,$CH6*2)),)),)</f>
        <v>0</v>
      </c>
      <c r="PC6" s="195">
        <f>IF(AND(OT6="",OR(PH$3="",GOY4="")),0,IF(PH$4="x",OT6*2,OT6))</f>
        <v>0</v>
      </c>
      <c r="PD6" s="195">
        <f>IF(AND(OX6="",OR(PH$3="",PH$4="")),0,OX6)</f>
        <v>0</v>
      </c>
      <c r="PE6" s="165">
        <f>IF(ISNUMBER(OQ$1),IF(AND(OQ6="",OR6="",OS6=""),IF(ISNUMBER($CL6),$CL6,),),)</f>
        <v>0</v>
      </c>
      <c r="PF6" s="195">
        <f>IF(OT6="",0,OT6)</f>
        <v>0</v>
      </c>
      <c r="PG6" s="195">
        <f>IF(OX6="",0,OX6)</f>
        <v>0</v>
      </c>
      <c r="PH6" s="166">
        <f>IF(ISNUMBER(OQ$1),IF(AND(OQ6="",OR6="",OR6=""),IF(ISNUMBER($CM6),$CM6,),),)</f>
        <v>0</v>
      </c>
      <c r="PI6" s="197" t="str">
        <f>IF($CN6="","",IF(AND(PI$1&gt;=$CN6,PI$1&lt;=$CO6,$AG6="",OR(PW$3="",PW$4="")),1,""))</f>
        <v/>
      </c>
      <c r="PJ6" s="196" t="str">
        <f>IF($CQ6="","",IF(AND(PI$1&gt;=$CQ6,PI$1&lt;=$CR6),1,""))</f>
        <v/>
      </c>
      <c r="PK6" s="196" t="str">
        <f>IF($CT6="","",IF(AND(PI$1&gt;=$CT6,PI$1&lt;=$CU6),1,""))</f>
        <v/>
      </c>
      <c r="PL6" s="164"/>
      <c r="PM6" s="165">
        <f>IF(ISNUMBER(PI$1),IF(AND(PW$3="",PW$4=""),IF(PI6="",,-($AL6)),),)</f>
        <v>0</v>
      </c>
      <c r="PN6" s="165">
        <f>IF(ISNUMBER(PI$1),IF(PJ6="",,-($AL6)),)</f>
        <v>0</v>
      </c>
      <c r="PO6" s="165">
        <f>IF(ISNUMBER(PI$1),IF(PK6="",,-($AL6)),)</f>
        <v>0</v>
      </c>
      <c r="PP6" s="164"/>
      <c r="PQ6" s="165">
        <f>IF(ISNUMBER(PI$1),IF(AND(PI6="",PJ6="",PK6=""),IF(ISNUMBER($AO6),$AO6,),),)</f>
        <v>0</v>
      </c>
      <c r="PR6" s="164"/>
      <c r="PS6" s="164"/>
      <c r="PT6" s="165">
        <f>IF(ISNUMBER(PI$1),IF($AG6="",,IF(AND(PI6="",PJ6="",PK6=""),IF(AND(PW$3="",PW$4=""),,IF(PW$4="",$AL6,$AL6*2)),)),)</f>
        <v>0</v>
      </c>
      <c r="PU6" s="195">
        <f>IF(AND(PL6="",OR(PW$3="",PW$4="")),0,IF(PW$4="x",PL6*2,PL6))</f>
        <v>0</v>
      </c>
      <c r="PV6" s="195">
        <f>IF(AND(PP6="",OR(PX$3="",PX$4="")),0,PP6)</f>
        <v>0</v>
      </c>
      <c r="PW6" s="166">
        <f>IF(ISNUMBER(PI$1),IF(AND(PI6="",PJ6="",PK6=""),IF(ISNUMBER($AP6),$AP6,),),)</f>
        <v>0</v>
      </c>
      <c r="PX6" s="197" t="str">
        <f>IF($CN6="","",IF(AND(PX$1&gt;=$CN6,PX$1&lt;=$CO6,$AG6="",OR(QL$3="",QL$4="")),1,""))</f>
        <v/>
      </c>
      <c r="PY6" s="196" t="str">
        <f>IF($CQ6="","",IF(AND(PX$1&gt;=$CQ6,PX$1&lt;=$CR6),1,""))</f>
        <v/>
      </c>
      <c r="PZ6" s="196" t="str">
        <f>IF($CT6="","",IF(AND(PX$1&gt;=$CT6,PX$1&lt;=$CU6),1,""))</f>
        <v/>
      </c>
      <c r="QA6" s="164"/>
      <c r="QB6" s="165">
        <f>IF(ISNUMBER(PX$1),IF(AND(QL$3="",QL$4=""),IF(PX6="",,-($AL6)),),)</f>
        <v>0</v>
      </c>
      <c r="QC6" s="165">
        <f>IF(ISNUMBER(PX$1),IF(PY6="",,-($AL6)),)</f>
        <v>0</v>
      </c>
      <c r="QD6" s="165">
        <f>IF(ISNUMBER(PX$1),IF(PZ6="",,-($AL6)),)</f>
        <v>0</v>
      </c>
      <c r="QE6" s="164"/>
      <c r="QF6" s="165">
        <f>IF(ISNUMBER(PX$1),IF(AND(PX6="",PY6="",PZ6=""),IF(ISNUMBER($AW6),$AW6,),),)</f>
        <v>0</v>
      </c>
      <c r="QG6" s="164"/>
      <c r="QH6" s="164"/>
      <c r="QI6" s="165">
        <f>IF(ISNUMBER(PX$1),IF($AG6="",,IF(AND(PX6="",PY6="",PZ6=""),IF(AND(QL$3="",QL$4=""),,IF(QL$4="",$AT6,$AT6*2)),)),)</f>
        <v>0</v>
      </c>
      <c r="QJ6" s="195">
        <f>IF(AND(QA6="",OR(QL$3="",QL$4="")),0,IF(QL$4="x",QA6*2,QA6))</f>
        <v>0</v>
      </c>
      <c r="QK6" s="195">
        <f>IF(AND(QE6="",OR(QM$3="",QM$4="")),0,QE6)</f>
        <v>0</v>
      </c>
      <c r="QL6" s="166">
        <f>IF(ISNUMBER(PX$1),IF(AND(PX6="",PY6="",PZ6=""),IF(ISNUMBER($AX6),$AX6,),),)</f>
        <v>0</v>
      </c>
      <c r="QM6" s="197" t="str">
        <f>IF($CN6="","",IF(AND(QM$1&gt;=$CN6,QM$1&lt;=$CO6,$AG6="",OR(RA$3="",RA$4="")),1,""))</f>
        <v/>
      </c>
      <c r="QN6" s="196" t="str">
        <f>IF($CQ6="","",IF(AND(QM$1&gt;=$CQ6,QM$1&lt;=$CR6),1,""))</f>
        <v/>
      </c>
      <c r="QO6" s="196" t="str">
        <f>IF($CT6="","",IF(AND(QM$1&gt;=$CT6,QM$1&lt;=$CU6),1,""))</f>
        <v/>
      </c>
      <c r="QP6" s="164"/>
      <c r="QQ6" s="165">
        <f>IF(ISNUMBER(QM$1),IF(AND(RA$3="",RA$4=""),IF(QM6="",,-($AL6)),),)</f>
        <v>0</v>
      </c>
      <c r="QR6" s="165">
        <f>IF(ISNUMBER(QM$1),IF(QN6="",,-($AL6)),)</f>
        <v>0</v>
      </c>
      <c r="QS6" s="165">
        <f>IF(ISNUMBER(QM$1),IF(QO6="",,-($AL6)),)</f>
        <v>0</v>
      </c>
      <c r="QT6" s="164"/>
      <c r="QU6" s="165">
        <f>IF(ISNUMBER(QM$1),IF(AND(QM6="",QN6="",QO6=""),IF(ISNUMBER($BE6),$BE6,),),)</f>
        <v>0</v>
      </c>
      <c r="QV6" s="164"/>
      <c r="QW6" s="164"/>
      <c r="QX6" s="165">
        <f>IF(ISNUMBER(QM$1),IF($AG6="",,IF(AND(QM6="",QN6="",QO6=""),IF(AND(RA$3="",RA$4=""),,IF(RA$4="",$BB6,$BB6*2)),)),)</f>
        <v>0</v>
      </c>
      <c r="QY6" s="195">
        <f>IF(AND(QP6="",OR(RA$3="",RA$4="")),0,IF(RA$4="x",QP6*2,QP6))</f>
        <v>0</v>
      </c>
      <c r="QZ6" s="195">
        <f>IF(AND(QT6="",OR(RB$3="",RB$4="")),0,QT6)</f>
        <v>0</v>
      </c>
      <c r="RA6" s="166">
        <f>IF(ISNUMBER(QM$1),IF(AND(QM6="",QN6="",QO6=""),IF(ISNUMBER($BF6),$BF6,),),)</f>
        <v>0</v>
      </c>
      <c r="RB6" s="197" t="str">
        <f>IF($CN6="","",IF(AND(RB$1&gt;=$CN6,RB$1&lt;=$CO6,$AG6="",OR(RP$3="",RP$4="")),1,""))</f>
        <v/>
      </c>
      <c r="RC6" s="196" t="str">
        <f>IF($CQ6="","",IF(AND(RB$1&gt;=$CQ6,RB$1&lt;=$CR6),1,""))</f>
        <v/>
      </c>
      <c r="RD6" s="196" t="str">
        <f>IF($CT6="","",IF(AND(RB$1&gt;=$CT6,RB$1&lt;=$CU6),1,""))</f>
        <v/>
      </c>
      <c r="RE6" s="164"/>
      <c r="RF6" s="165">
        <f>IF(ISNUMBER(RB$1),IF(AND(RP$3="",RP$4=""),IF(RB6="",,-($AL6)),),)</f>
        <v>0</v>
      </c>
      <c r="RG6" s="165">
        <f>IF(ISNUMBER(RB$1),IF(RC6="",,-($AL6)),)</f>
        <v>0</v>
      </c>
      <c r="RH6" s="165">
        <f>IF(ISNUMBER(RB$1),IF(RD6="",,-($AL6)),)</f>
        <v>0</v>
      </c>
      <c r="RI6" s="164"/>
      <c r="RJ6" s="165">
        <f>IF(ISNUMBER(RB$1),IF(AND(RB6="",RC6="",RD6=""),IF(ISNUMBER($BM6),$BM6,),),)</f>
        <v>0</v>
      </c>
      <c r="RK6" s="164"/>
      <c r="RL6" s="164"/>
      <c r="RM6" s="165">
        <f>IF(ISNUMBER(RB$1),IF($AG6="",,IF(AND(RB6="",RC6="",RD6=""),IF(AND(RP$3="",RP$4=""),,IF(RP$4="",$BJ6,$BJ6*2)),)),)</f>
        <v>0</v>
      </c>
      <c r="RN6" s="195">
        <f>IF(AND(RE6="",OR(RP$3="",RP$4="")),0,IF(RP$4="x",RE6*2,RE6))</f>
        <v>0</v>
      </c>
      <c r="RO6" s="195">
        <f>IF(AND(RI6="",OR(RQ$3="",RQ$4="")),0,RI6)</f>
        <v>0</v>
      </c>
      <c r="RP6" s="166">
        <f>IF(ISNUMBER(RB$1),IF(AND(RB6="",RC6="",RD6=""),IF(ISNUMBER($BN6),$BN6,),),)</f>
        <v>0</v>
      </c>
      <c r="RQ6" s="197" t="str">
        <f>IF($CN6="","",IF(AND(RQ$1&gt;=$CN6,RQ$1&lt;=$CO6,$AG6="",OR(SE$3="",SE$4="")),1,""))</f>
        <v/>
      </c>
      <c r="RR6" s="196" t="str">
        <f>IF($CQ6="","",IF(AND(RQ$1&gt;=$CQ6,RQ$1&lt;=$CR6),1,""))</f>
        <v/>
      </c>
      <c r="RS6" s="196" t="str">
        <f>IF($CT6="","",IF(AND(RQ$1&gt;=$CT6,RQ$1&lt;=$CU6),1,""))</f>
        <v/>
      </c>
      <c r="RT6" s="164"/>
      <c r="RU6" s="165">
        <f>IF(ISNUMBER(RQ$1),IF(AND(SE$3="",SE$4=""),IF(RQ6="",,-($AL6)),),)</f>
        <v>0</v>
      </c>
      <c r="RV6" s="165">
        <f>IF(ISNUMBER(RQ$1),IF(RR6="",,-($AL6)),)</f>
        <v>0</v>
      </c>
      <c r="RW6" s="165">
        <f>IF(ISNUMBER(RQ$1),IF(RS6="",,-($AL6)),)</f>
        <v>0</v>
      </c>
      <c r="RX6" s="164"/>
      <c r="RY6" s="165">
        <f>IF(ISNUMBER(RQ$1),IF(AND($FE6="",$FF6="",$FG6=""),IF(ISNUMBER($BU6),$BU6,),),)</f>
        <v>0</v>
      </c>
      <c r="RZ6" s="164"/>
      <c r="SA6" s="164"/>
      <c r="SB6" s="165">
        <f>IF(ISNUMBER(RQ$1),IF($AG6="",,IF(AND($FE6="",$FF6="",$FG6=""),IF(AND(SE$3="",SE$4=""),,IF(SE$4="",$BR6,$BR6*2)),)),)</f>
        <v>0</v>
      </c>
      <c r="SC6" s="195">
        <f>IF(AND(RT6="",OR(SE$3="",SE$4="")),0,IF(SE$4="x",RT6*2,RT6))</f>
        <v>0</v>
      </c>
      <c r="SD6" s="195">
        <f>IF(AND(RX6="",OR(SF$3="",SF$4="")),0,RX6)</f>
        <v>0</v>
      </c>
      <c r="SE6" s="166">
        <f>IF(ISNUMBER(RQ$1),IF(AND(RQ6="",RR6="",RS6=""),IF(ISNUMBER($BV6),$BV6,),),)</f>
        <v>0</v>
      </c>
      <c r="SF6" s="197" t="str">
        <f>IF($CN6="","",IF(AND(SF$1&gt;=$CN6,SF$1&lt;=$CO6,$AG6="",OR(ST$3="",ST$4="")),1,""))</f>
        <v/>
      </c>
      <c r="SG6" s="196" t="str">
        <f>IF($CQ6="","",IF(AND(SF$1&gt;=$CQ6,SF$1&lt;=$CR6),1,""))</f>
        <v/>
      </c>
      <c r="SH6" s="196" t="str">
        <f>IF($CT6="","",IF(AND(SF$1&gt;=$CT6,SF$1&lt;=$CU6),1,""))</f>
        <v/>
      </c>
      <c r="SI6" s="164"/>
      <c r="SJ6" s="165">
        <f>IF(ISNUMBER(SF$1),IF(AND(ST$3="",ST$4=""),IF(SF6="",,-($AL6)),),)</f>
        <v>0</v>
      </c>
      <c r="SK6" s="165">
        <f>IF(ISNUMBER(SF$1),IF(SG6="",,-($AL6)),)</f>
        <v>0</v>
      </c>
      <c r="SL6" s="165">
        <f>IF(ISNUMBER(SF$1),IF(SH6="",,-($AL6)),)</f>
        <v>0</v>
      </c>
      <c r="SM6" s="164"/>
      <c r="SN6" s="165">
        <f>IF(ISNUMBER(SF$1),IF(AND(SF6="",SG6="",SH6=""),IF(ISNUMBER($CC6),$CC6,),),)</f>
        <v>0</v>
      </c>
      <c r="SO6" s="164"/>
      <c r="SP6" s="164"/>
      <c r="SQ6" s="165">
        <f>IF(ISNUMBER(SF$1),IF($AG6="",,IF(AND(SF6="",SG6="",SH6=""),IF(AND(ST$3="",ST$4=""),,IF(ST$4="",$BZ6,$BZ6*2)),)),)</f>
        <v>0</v>
      </c>
      <c r="SR6" s="195">
        <f>IF(AND(SI6="",OR(ST$3="",ST$4="")),0,IF(ST$4="x",SI6*2,SI6))</f>
        <v>0</v>
      </c>
      <c r="SS6" s="195">
        <f>IF(AND(SM6="",OR(SU$3="",SU$4="")),0,SM6)</f>
        <v>0</v>
      </c>
      <c r="ST6" s="166">
        <f>IF(ISNUMBER(SF$1),IF(AND(SF6="",SG6="",SH6=""),IF(ISNUMBER($CD6),$CD6,),),)</f>
        <v>0</v>
      </c>
      <c r="SU6" s="197" t="str">
        <f>IF($CN6="","",IF(AND(SU$1&gt;=$CN6,SU$1&lt;=$CO6,$AG6="",OR(TI$3="",TI$4="")),1,""))</f>
        <v/>
      </c>
      <c r="SV6" s="196" t="str">
        <f>IF($CQ6="","",IF(AND(SU$1&gt;=$CQ6,SU$1&lt;=$CR6),1,""))</f>
        <v/>
      </c>
      <c r="SW6" s="196" t="str">
        <f>IF($CT6="","",IF(AND(SU$1&gt;=$CT6,SU$1&lt;=$CU6),1,""))</f>
        <v/>
      </c>
      <c r="SX6" s="164"/>
      <c r="SY6" s="165">
        <f>IF(ISNUMBER(SU$1),IF(AND(TI$3="",TI$4=""),IF(SU6="",,-($AL6)),),)</f>
        <v>0</v>
      </c>
      <c r="SZ6" s="165">
        <f>IF(ISNUMBER(SU$1),IF(SV6="",,-($AL6)),)</f>
        <v>0</v>
      </c>
      <c r="TA6" s="165">
        <f>IF(ISNUMBER(SU$1),IF(SW6="",,-($AL6)),)</f>
        <v>0</v>
      </c>
      <c r="TB6" s="164"/>
      <c r="TC6" s="165">
        <f>IF(ISNUMBER(SU$1),IF(AND(SU6="",SV6="",SW6=""),IF(ISNUMBER($CK6),$CK6,),),)</f>
        <v>0</v>
      </c>
      <c r="TD6" s="164"/>
      <c r="TE6" s="164"/>
      <c r="TF6" s="165">
        <f>IF(ISNUMBER(SU$1),IF($AG6="",,IF(AND($GI6="",$GJ6="",$GK6=""),IF(AND(TL$3="",TL$4=""),,IF(TL$4="",$CH6,$CH6*2)),)),)</f>
        <v>0</v>
      </c>
      <c r="TG6" s="195">
        <f>IF(AND(SX6="",OR(TL$3="",GSV4="")),0,IF(TL$4="x",SX6*2,SX6))</f>
        <v>0</v>
      </c>
      <c r="TH6" s="195">
        <f>IF(AND(TB6="",OR(TL$3="",TL$4="")),0,TB6)</f>
        <v>0</v>
      </c>
      <c r="TI6" s="165">
        <f>IF(ISNUMBER(SU$1),IF(AND(SU6="",SV6="",SW6=""),IF(ISNUMBER($CL6),$CL6,),),)</f>
        <v>0</v>
      </c>
      <c r="TJ6" s="195">
        <f>IF(SX6="",0,SX6)</f>
        <v>0</v>
      </c>
      <c r="TK6" s="195">
        <f>IF(TB6="",0,TB6)</f>
        <v>0</v>
      </c>
      <c r="TL6" s="166">
        <f>IF(ISNUMBER(SU$1),IF(AND(SU6="",SV6="",SV6=""),IF(ISNUMBER($CM6),$CM6,),),)</f>
        <v>0</v>
      </c>
      <c r="TM6" s="197" t="str">
        <f>IF($CN6="","",IF(AND(TM$1&gt;=$CN6,TM$1&lt;=$CO6,$AG6="",OR(UA$3="",UA$4="")),1,""))</f>
        <v/>
      </c>
      <c r="TN6" s="196" t="str">
        <f>IF($CQ6="","",IF(AND(TM$1&gt;=$CQ6,TM$1&lt;=$CR6),1,""))</f>
        <v/>
      </c>
      <c r="TO6" s="196" t="str">
        <f>IF($CT6="","",IF(AND(TM$1&gt;=$CT6,TM$1&lt;=$CU6),1,""))</f>
        <v/>
      </c>
      <c r="TP6" s="164"/>
      <c r="TQ6" s="165">
        <f>IF(ISNUMBER(TM$1),IF(AND(UA$3="",UA$4=""),IF(TM6="",,-($AL6)),),)</f>
        <v>0</v>
      </c>
      <c r="TR6" s="165">
        <f>IF(ISNUMBER(TM$1),IF(TN6="",,-($AL6)),)</f>
        <v>0</v>
      </c>
      <c r="TS6" s="165">
        <f>IF(ISNUMBER(TM$1),IF(TO6="",,-($AL6)),)</f>
        <v>0</v>
      </c>
      <c r="TT6" s="164"/>
      <c r="TU6" s="165">
        <f>IF(ISNUMBER(TM$1),IF(AND(TM6="",TN6="",TO6=""),IF(ISNUMBER($AO6),$AO6,),),)</f>
        <v>0</v>
      </c>
      <c r="TV6" s="164"/>
      <c r="TW6" s="164"/>
      <c r="TX6" s="165">
        <f>IF(ISNUMBER(TM$1),IF($AG6="",,IF(AND(TM6="",TN6="",TO6=""),IF(AND(UA$3="",UA$4=""),,IF(UA$4="",$AL6,$AL6*2)),)),)</f>
        <v>0</v>
      </c>
      <c r="TY6" s="195">
        <f>IF(AND(TP6="",OR(UA$3="",UA$4="")),0,IF(UA$4="x",TP6*2,TP6))</f>
        <v>0</v>
      </c>
      <c r="TZ6" s="195">
        <f>IF(AND(TT6="",OR(UB$3="",UB$4="")),0,TT6)</f>
        <v>0</v>
      </c>
      <c r="UA6" s="166">
        <f>IF(ISNUMBER(TM$1),IF(AND(TM6="",TN6="",TO6=""),IF(ISNUMBER($AP6),$AP6,),),)</f>
        <v>0</v>
      </c>
      <c r="UB6" s="197" t="str">
        <f>IF($CN6="","",IF(AND(UB$1&gt;=$CN6,UB$1&lt;=$CO6,$AG6="",OR(UP$3="",UP$4="")),1,""))</f>
        <v/>
      </c>
      <c r="UC6" s="196" t="str">
        <f>IF($CQ6="","",IF(AND(UB$1&gt;=$CQ6,UB$1&lt;=$CR6),1,""))</f>
        <v/>
      </c>
      <c r="UD6" s="196" t="str">
        <f>IF($CT6="","",IF(AND(UB$1&gt;=$CT6,UB$1&lt;=$CU6),1,""))</f>
        <v/>
      </c>
      <c r="UE6" s="164"/>
      <c r="UF6" s="165">
        <f>IF(ISNUMBER(UB$1),IF(AND(UP$3="",UP$4=""),IF(UB6="",,-($AL6)),),)</f>
        <v>0</v>
      </c>
      <c r="UG6" s="165">
        <f>IF(ISNUMBER(UB$1),IF(UC6="",,-($AL6)),)</f>
        <v>0</v>
      </c>
      <c r="UH6" s="165">
        <f>IF(ISNUMBER(UB$1),IF(UD6="",,-($AL6)),)</f>
        <v>0</v>
      </c>
      <c r="UI6" s="164"/>
      <c r="UJ6" s="165">
        <f>IF(ISNUMBER(UB$1),IF(AND(UB6="",UC6="",UD6=""),IF(ISNUMBER($AW6),$AW6,),),)</f>
        <v>0</v>
      </c>
      <c r="UK6" s="164"/>
      <c r="UL6" s="164"/>
      <c r="UM6" s="165">
        <f>IF(ISNUMBER(UB$1),IF($AG6="",,IF(AND(UB6="",UC6="",UD6=""),IF(AND(UP$3="",UP$4=""),,IF(UP$4="",$AT6,$AT6*2)),)),)</f>
        <v>0</v>
      </c>
      <c r="UN6" s="195">
        <f>IF(AND(UE6="",OR(UP$3="",UP$4="")),0,IF(UP$4="x",UE6*2,UE6))</f>
        <v>0</v>
      </c>
      <c r="UO6" s="195">
        <f>IF(AND(UI6="",OR(UQ$3="",UQ$4="")),0,UI6)</f>
        <v>0</v>
      </c>
      <c r="UP6" s="166">
        <f>IF(ISNUMBER(UB$1),IF(AND(UB6="",UC6="",UD6=""),IF(ISNUMBER($AX6),$AX6,),),)</f>
        <v>0</v>
      </c>
      <c r="UQ6" s="197" t="str">
        <f>IF($CN6="","",IF(AND(UQ$1&gt;=$CN6,UQ$1&lt;=$CO6,$AG6="",OR(VE$3="",VE$4="")),1,""))</f>
        <v/>
      </c>
      <c r="UR6" s="196" t="str">
        <f>IF($CQ6="","",IF(AND(UQ$1&gt;=$CQ6,UQ$1&lt;=$CR6),1,""))</f>
        <v/>
      </c>
      <c r="US6" s="196" t="str">
        <f>IF($CT6="","",IF(AND(UQ$1&gt;=$CT6,UQ$1&lt;=$CU6),1,""))</f>
        <v/>
      </c>
      <c r="UT6" s="164"/>
      <c r="UU6" s="165">
        <f>IF(ISNUMBER(UQ$1),IF(AND(VE$3="",VE$4=""),IF(UQ6="",,-($AL6)),),)</f>
        <v>0</v>
      </c>
      <c r="UV6" s="165">
        <f>IF(ISNUMBER(UQ$1),IF(UR6="",,-($AL6)),)</f>
        <v>0</v>
      </c>
      <c r="UW6" s="165">
        <f>IF(ISNUMBER(UQ$1),IF(US6="",,-($AL6)),)</f>
        <v>0</v>
      </c>
      <c r="UX6" s="164"/>
      <c r="UY6" s="165">
        <f>IF(ISNUMBER(UQ$1),IF(AND(UQ6="",UR6="",US6=""),IF(ISNUMBER($BE6),$BE6,),),)</f>
        <v>0</v>
      </c>
      <c r="UZ6" s="164"/>
      <c r="VA6" s="164"/>
      <c r="VB6" s="165">
        <f>IF(ISNUMBER(UQ$1),IF($AG6="",,IF(AND(UQ6="",UR6="",US6=""),IF(AND(VE$3="",VE$4=""),,IF(VE$4="",$BB6,$BB6*2)),)),)</f>
        <v>0</v>
      </c>
      <c r="VC6" s="195">
        <f>IF(AND(UT6="",OR(VE$3="",VE$4="")),0,IF(VE$4="x",UT6*2,UT6))</f>
        <v>0</v>
      </c>
      <c r="VD6" s="195">
        <f>IF(AND(UX6="",OR(VF$3="",VF$4="")),0,UX6)</f>
        <v>0</v>
      </c>
      <c r="VE6" s="166">
        <f>IF(ISNUMBER(UQ$1),IF(AND(UQ6="",UR6="",US6=""),IF(ISNUMBER($BF6),$BF6,),),)</f>
        <v>0</v>
      </c>
      <c r="VF6" s="197" t="str">
        <f>IF($CN6="","",IF(AND(VF$1&gt;=$CN6,VF$1&lt;=$CO6,$AG6="",OR(VT$3="",VT$4="")),1,""))</f>
        <v/>
      </c>
      <c r="VG6" s="196" t="str">
        <f>IF($CQ6="","",IF(AND(VF$1&gt;=$CQ6,VF$1&lt;=$CR6),1,""))</f>
        <v/>
      </c>
      <c r="VH6" s="196" t="str">
        <f>IF($CT6="","",IF(AND(VF$1&gt;=$CT6,VF$1&lt;=$CU6),1,""))</f>
        <v/>
      </c>
      <c r="VI6" s="164"/>
      <c r="VJ6" s="165">
        <f>IF(ISNUMBER(VF$1),IF(AND(VT$3="",VT$4=""),IF(VF6="",,-($AL6)),),)</f>
        <v>0</v>
      </c>
      <c r="VK6" s="165">
        <f>IF(ISNUMBER(VF$1),IF(VG6="",,-($AL6)),)</f>
        <v>0</v>
      </c>
      <c r="VL6" s="165">
        <f>IF(ISNUMBER(VF$1),IF(VH6="",,-($AL6)),)</f>
        <v>0</v>
      </c>
      <c r="VM6" s="164"/>
      <c r="VN6" s="165">
        <f>IF(ISNUMBER(VF$1),IF(AND(VF6="",VG6="",VH6=""),IF(ISNUMBER($BM6),$BM6,),),)</f>
        <v>0</v>
      </c>
      <c r="VO6" s="164"/>
      <c r="VP6" s="164"/>
      <c r="VQ6" s="165">
        <f>IF(ISNUMBER(VF$1),IF($AG6="",,IF(AND(VF6="",VG6="",VH6=""),IF(AND(VT$3="",VT$4=""),,IF(VT$4="",$BJ6,$BJ6*2)),)),)</f>
        <v>0</v>
      </c>
      <c r="VR6" s="195">
        <f>IF(AND(VI6="",OR(VT$3="",VT$4="")),0,IF(VT$4="x",VI6*2,VI6))</f>
        <v>0</v>
      </c>
      <c r="VS6" s="195">
        <f>IF(AND(VM6="",OR(VU$3="",VU$4="")),0,VM6)</f>
        <v>0</v>
      </c>
      <c r="VT6" s="166">
        <f>IF(ISNUMBER(VF$1),IF(AND(VF6="",VG6="",VH6=""),IF(ISNUMBER($BN6),$BN6,),),)</f>
        <v>0</v>
      </c>
      <c r="VU6" s="197" t="str">
        <f>IF($CN6="","",IF(AND(VU$1&gt;=$CN6,VU$1&lt;=$CO6,$AG6="",OR(WI$3="",WI$4="")),1,""))</f>
        <v/>
      </c>
      <c r="VV6" s="196" t="str">
        <f>IF($CQ6="","",IF(AND(VU$1&gt;=$CQ6,VU$1&lt;=$CR6),1,""))</f>
        <v/>
      </c>
      <c r="VW6" s="196" t="str">
        <f>IF($CT6="","",IF(AND(VU$1&gt;=$CT6,VU$1&lt;=$CU6),1,""))</f>
        <v/>
      </c>
      <c r="VX6" s="164"/>
      <c r="VY6" s="165">
        <f>IF(ISNUMBER(VU$1),IF(AND(WI$3="",WI$4=""),IF(VU6="",,-($AL6)),),)</f>
        <v>0</v>
      </c>
      <c r="VZ6" s="165">
        <f>IF(ISNUMBER(VU$1),IF(VV6="",,-($AL6)),)</f>
        <v>0</v>
      </c>
      <c r="WA6" s="165">
        <f>IF(ISNUMBER(VU$1),IF(VW6="",,-($AL6)),)</f>
        <v>0</v>
      </c>
      <c r="WB6" s="164"/>
      <c r="WC6" s="165">
        <f>IF(ISNUMBER(VU$1),IF(AND($FE6="",$FF6="",$FG6=""),IF(ISNUMBER($BU6),$BU6,),),)</f>
        <v>0</v>
      </c>
      <c r="WD6" s="164"/>
      <c r="WE6" s="164"/>
      <c r="WF6" s="165">
        <f>IF(ISNUMBER(VU$1),IF($AG6="",,IF(AND($FE6="",$FF6="",$FG6=""),IF(AND(WI$3="",WI$4=""),,IF(WI$4="",$BR6,$BR6*2)),)),)</f>
        <v>0</v>
      </c>
      <c r="WG6" s="195">
        <f>IF(AND(VX6="",OR(WI$3="",WI$4="")),0,IF(WI$4="x",VX6*2,VX6))</f>
        <v>0</v>
      </c>
      <c r="WH6" s="195">
        <f>IF(AND(WB6="",OR(WJ$3="",WJ$4="")),0,WB6)</f>
        <v>0</v>
      </c>
      <c r="WI6" s="166">
        <f>IF(ISNUMBER(VU$1),IF(AND(VU6="",VV6="",VW6=""),IF(ISNUMBER($BV6),$BV6,),),)</f>
        <v>0</v>
      </c>
      <c r="WJ6" s="197" t="str">
        <f>IF($CN6="","",IF(AND(WJ$1&gt;=$CN6,WJ$1&lt;=$CO6,$AG6="",OR(WX$3="",WX$4="")),1,""))</f>
        <v/>
      </c>
      <c r="WK6" s="196" t="str">
        <f>IF($CQ6="","",IF(AND(WJ$1&gt;=$CQ6,WJ$1&lt;=$CR6),1,""))</f>
        <v/>
      </c>
      <c r="WL6" s="196" t="str">
        <f>IF($CT6="","",IF(AND(WJ$1&gt;=$CT6,WJ$1&lt;=$CU6),1,""))</f>
        <v/>
      </c>
      <c r="WM6" s="164"/>
      <c r="WN6" s="165">
        <f>IF(ISNUMBER(WJ$1),IF(AND(WX$3="",WX$4=""),IF(WJ6="",,-($AL6)),),)</f>
        <v>0</v>
      </c>
      <c r="WO6" s="165">
        <f>IF(ISNUMBER(WJ$1),IF(WK6="",,-($AL6)),)</f>
        <v>0</v>
      </c>
      <c r="WP6" s="165">
        <f>IF(ISNUMBER(WJ$1),IF(WL6="",,-($AL6)),)</f>
        <v>0</v>
      </c>
      <c r="WQ6" s="164"/>
      <c r="WR6" s="165">
        <f>IF(ISNUMBER(WJ$1),IF(AND(WJ6="",WK6="",WL6=""),IF(ISNUMBER($CC6),$CC6,),),)</f>
        <v>0</v>
      </c>
      <c r="WS6" s="164"/>
      <c r="WT6" s="164"/>
      <c r="WU6" s="165">
        <f>IF(ISNUMBER(WJ$1),IF($AG6="",,IF(AND(WJ6="",WK6="",WL6=""),IF(AND(WX$3="",WX$4=""),,IF(WX$4="",$BZ6,$BZ6*2)),)),)</f>
        <v>0</v>
      </c>
      <c r="WV6" s="195">
        <f>IF(AND(WM6="",OR(WX$3="",WX$4="")),0,IF(WX$4="x",WM6*2,WM6))</f>
        <v>0</v>
      </c>
      <c r="WW6" s="195">
        <f>IF(AND(WQ6="",OR(WY$3="",WY$4="")),0,WQ6)</f>
        <v>0</v>
      </c>
      <c r="WX6" s="166">
        <f>IF(ISNUMBER(WJ$1),IF(AND(WJ6="",WK6="",WL6=""),IF(ISNUMBER($CD6),$CD6,),),)</f>
        <v>0</v>
      </c>
      <c r="WY6" s="197" t="str">
        <f>IF($CN6="","",IF(AND(WY$1&gt;=$CN6,WY$1&lt;=$CO6,$AG6="",OR(XM$3="",XM$4="")),1,""))</f>
        <v/>
      </c>
      <c r="WZ6" s="196" t="str">
        <f>IF($CQ6="","",IF(AND(WY$1&gt;=$CQ6,WY$1&lt;=$CR6),1,""))</f>
        <v/>
      </c>
      <c r="XA6" s="196" t="str">
        <f>IF($CT6="","",IF(AND(WY$1&gt;=$CT6,WY$1&lt;=$CU6),1,""))</f>
        <v/>
      </c>
      <c r="XB6" s="164"/>
      <c r="XC6" s="165">
        <f>IF(ISNUMBER(WY$1),IF(AND(XM$3="",XM$4=""),IF(WY6="",,-($AL6)),),)</f>
        <v>0</v>
      </c>
      <c r="XD6" s="165">
        <f>IF(ISNUMBER(WY$1),IF(WZ6="",,-($AL6)),)</f>
        <v>0</v>
      </c>
      <c r="XE6" s="165">
        <f>IF(ISNUMBER(WY$1),IF(XA6="",,-($AL6)),)</f>
        <v>0</v>
      </c>
      <c r="XF6" s="164"/>
      <c r="XG6" s="165">
        <f>IF(ISNUMBER(WY$1),IF(AND(WY6="",WZ6="",XA6=""),IF(ISNUMBER($CK6),$CK6,),),)</f>
        <v>0</v>
      </c>
      <c r="XH6" s="164"/>
      <c r="XI6" s="164"/>
      <c r="XJ6" s="165">
        <f>IF(ISNUMBER(WY$1),IF($AG6="",,IF(AND($GI6="",$GJ6="",$GK6=""),IF(AND(XP$3="",XP$4=""),,IF(XP$4="",$CH6,$CH6*2)),)),)</f>
        <v>0</v>
      </c>
      <c r="XK6" s="195">
        <f>IF(AND(XB6="",OR(XP$3="",GWS4="")),0,IF(XP$4="x",XB6*2,XB6))</f>
        <v>0</v>
      </c>
      <c r="XL6" s="195">
        <f>IF(AND(XF6="",OR(XP$3="",XP$4="")),0,XF6)</f>
        <v>0</v>
      </c>
      <c r="XM6" s="165">
        <f>IF(ISNUMBER(WY$1),IF(AND(WY6="",WZ6="",XA6=""),IF(ISNUMBER($CL6),$CL6,),),)</f>
        <v>0</v>
      </c>
      <c r="XN6" s="195">
        <f>IF(XB6="",0,XB6)</f>
        <v>0</v>
      </c>
      <c r="XO6" s="195">
        <f>IF(XF6="",0,XF6)</f>
        <v>0</v>
      </c>
      <c r="XP6" s="166">
        <f>IF(ISNUMBER(WY$1),IF(AND(WY6="",WZ6="",WZ6=""),IF(ISNUMBER($CM6),$CM6,),),)</f>
        <v>0</v>
      </c>
      <c r="XQ6" s="197" t="str">
        <f>IF($CN6="","",IF(AND(XQ$1&gt;=$CN6,XQ$1&lt;=$CO6,$AG6="",OR(YE$3="",YE$4="")),1,""))</f>
        <v/>
      </c>
      <c r="XR6" s="196" t="str">
        <f>IF($CQ6="","",IF(AND(XQ$1&gt;=$CQ6,XQ$1&lt;=$CR6),1,""))</f>
        <v/>
      </c>
      <c r="XS6" s="196" t="str">
        <f>IF($CT6="","",IF(AND(XQ$1&gt;=$CT6,XQ$1&lt;=$CU6),1,""))</f>
        <v/>
      </c>
      <c r="XT6" s="164"/>
      <c r="XU6" s="165">
        <f>IF(ISNUMBER(XQ$1),IF(AND(YE$3="",YE$4=""),IF(XQ6="",,-($AL6)),),)</f>
        <v>0</v>
      </c>
      <c r="XV6" s="165">
        <f>IF(ISNUMBER(XQ$1),IF(XR6="",,-($AL6)),)</f>
        <v>0</v>
      </c>
      <c r="XW6" s="165">
        <f>IF(ISNUMBER(XQ$1),IF(XS6="",,-($AL6)),)</f>
        <v>0</v>
      </c>
      <c r="XX6" s="164"/>
      <c r="XY6" s="165">
        <f>IF(ISNUMBER(XQ$1),IF(AND(XQ6="",XR6="",XS6=""),IF(ISNUMBER($AO6),$AO6,),),)</f>
        <v>0</v>
      </c>
      <c r="XZ6" s="164"/>
      <c r="YA6" s="164"/>
      <c r="YB6" s="165">
        <f>IF(ISNUMBER(XQ$1),IF($AG6="",,IF(AND(XQ6="",XR6="",XS6=""),IF(AND(YE$3="",YE$4=""),,IF(YE$4="",$AL6,$AL6*2)),)),)</f>
        <v>0</v>
      </c>
      <c r="YC6" s="195">
        <f>IF(AND(XT6="",OR(YE$3="",YE$4="")),0,IF(YE$4="x",XT6*2,XT6))</f>
        <v>0</v>
      </c>
      <c r="YD6" s="195">
        <f>IF(AND(XX6="",OR(YF$3="",YF$4="")),0,XX6)</f>
        <v>0</v>
      </c>
      <c r="YE6" s="166">
        <f>IF(ISNUMBER(XQ$1),IF(AND(XQ6="",XR6="",XS6=""),IF(ISNUMBER($AP6),$AP6,),),)</f>
        <v>0</v>
      </c>
      <c r="YF6" s="196" t="str">
        <f>IF($CN6="","",IF(AND(YF$1&gt;=$CN6,YF$1&lt;=$CO6,$AG6="",OR(YT$3="",YT$4="")),1,""))</f>
        <v/>
      </c>
      <c r="YG6" s="196" t="str">
        <f>IF($CQ6="","",IF(AND(YF$1&gt;=$CQ6,YF$1&lt;=$CR6),1,""))</f>
        <v/>
      </c>
      <c r="YH6" s="196" t="str">
        <f>IF($CT6="","",IF(AND(YF$1&gt;=$CT6,YF$1&lt;=$CU6),1,""))</f>
        <v/>
      </c>
      <c r="YI6" s="164"/>
      <c r="YJ6" s="165">
        <f>IF(ISNUMBER(YF$1),IF(AND(YT$3="",YT$4=""),IF(YF6="",,-($AL6)),),)</f>
        <v>0</v>
      </c>
      <c r="YK6" s="165">
        <f>IF(ISNUMBER(YF$1),IF(YG6="",,-($AL6)),)</f>
        <v>0</v>
      </c>
      <c r="YL6" s="165">
        <f>IF(ISNUMBER(YF$1),IF(YH6="",,-($AL6)),)</f>
        <v>0</v>
      </c>
      <c r="YM6" s="164"/>
      <c r="YN6" s="165">
        <f>IF(ISNUMBER(YF$1),IF(AND(YF6="",YG6="",YH6=""),IF(ISNUMBER($AW6),$AW6,),),)</f>
        <v>0</v>
      </c>
      <c r="YO6" s="164"/>
      <c r="YP6" s="164"/>
      <c r="YQ6" s="165">
        <f>IF(ISNUMBER(YF$1),IF($AG6="",,IF(AND(YF6="",YG6="",YH6=""),IF(AND(YT$3="",YT$4=""),,IF(YT$4="",$AT6,$AT6*2)),)),)</f>
        <v>0</v>
      </c>
      <c r="YR6" s="195">
        <f>IF(AND(YI6="",OR(YT$3="",YT$4="")),0,IF(YT$4="x",YI6*2,YI6))</f>
        <v>0</v>
      </c>
      <c r="YS6" s="195">
        <f>IF(AND(YM6="",OR(YU$3="",YU$4="")),0,YM6)</f>
        <v>0</v>
      </c>
      <c r="YT6" s="166">
        <f>IF(ISNUMBER(YF$1),IF(AND(YF6="",YG6="",YH6=""),IF(ISNUMBER($AX6),$AX6,),),)</f>
        <v>0</v>
      </c>
      <c r="YU6" s="167">
        <f>SUM(YV6:ZA6)</f>
        <v>0</v>
      </c>
      <c r="YV6" s="168">
        <f>CZ6+DO6+ED6+ES6+FH6+FW6+GL6</f>
        <v>0</v>
      </c>
      <c r="YW6" s="168">
        <f t="shared" ref="YW6" si="40">HD6+HS6+IH6+IW6+JL6+KA6+KP6</f>
        <v>0</v>
      </c>
      <c r="YX6" s="168">
        <f>LH6+LW6+ML6+NA6+NP6+OE6+OT6</f>
        <v>0</v>
      </c>
      <c r="YY6" s="168">
        <f>PL6+QA6+QP6+RE6+RT6+SI6+SX6</f>
        <v>0</v>
      </c>
      <c r="YZ6" s="168">
        <f>TP6+UE6+UT6+VX6+WM6+XB6</f>
        <v>0</v>
      </c>
      <c r="ZA6" s="168">
        <f>XT6+YI6</f>
        <v>0</v>
      </c>
      <c r="ZB6" s="170">
        <f>IF(AH6&lt;151.66, IF(YU6&gt;0,(MAX(AH6*0.1))*1.1,0),)</f>
        <v>0</v>
      </c>
      <c r="ZC6" s="170">
        <f>IF(AH6&lt;151.66,IF(YU6&gt;(AH6*0.1),(YU6-(AH6*0.1))*1.25,),)</f>
        <v>0</v>
      </c>
      <c r="ZD6" s="168">
        <f>SUM(ZE6:ZJ6)</f>
        <v>0</v>
      </c>
      <c r="ZE6" s="168">
        <f t="shared" ref="ZE6:ZJ6" si="41">IF($AH$6&gt;151.66,IF((YV6)&gt;8,8*1.25,((YV6)-0)*1.25),)</f>
        <v>0</v>
      </c>
      <c r="ZF6" s="168">
        <f t="shared" si="41"/>
        <v>0</v>
      </c>
      <c r="ZG6" s="168">
        <f t="shared" si="41"/>
        <v>0</v>
      </c>
      <c r="ZH6" s="168">
        <f t="shared" si="41"/>
        <v>0</v>
      </c>
      <c r="ZI6" s="168">
        <f t="shared" si="41"/>
        <v>0</v>
      </c>
      <c r="ZJ6" s="168">
        <f t="shared" si="41"/>
        <v>0</v>
      </c>
      <c r="ZK6" s="168">
        <f>SUM(ZL6:ZQ6)</f>
        <v>0</v>
      </c>
      <c r="ZL6" s="168">
        <f t="shared" ref="ZL6:ZQ6" si="42">IF($AH$6&gt;151.66,IF((YV6)&gt;8,((YV6)-8)*1.5,),)</f>
        <v>0</v>
      </c>
      <c r="ZM6" s="168">
        <f t="shared" si="42"/>
        <v>0</v>
      </c>
      <c r="ZN6" s="168">
        <f t="shared" si="42"/>
        <v>0</v>
      </c>
      <c r="ZO6" s="168">
        <f t="shared" si="42"/>
        <v>0</v>
      </c>
      <c r="ZP6" s="168">
        <f t="shared" si="42"/>
        <v>0</v>
      </c>
      <c r="ZQ6" s="168">
        <f t="shared" si="42"/>
        <v>0</v>
      </c>
      <c r="ZR6" s="171">
        <f>ZB6+ZC6+ZD6+ZK6</f>
        <v>0</v>
      </c>
      <c r="ZS6" s="194">
        <f>SUM(ZT6:ZW6)</f>
        <v>0</v>
      </c>
      <c r="ZT6" s="198">
        <f>DA6+DP6+EE6+ET6+FI6+FX6+GM6+HE6+II6+IX6+JM6+KB6+KQ6+LI6+LX6+MM6+NB6+NQ6+OF6+OU6+PM6+QB6+QQ6+RF6+SJ6+SY6+TQ6+UF6+UU6+VJ6+VY6+WN6+XC6+XU6+YJ6</f>
        <v>0</v>
      </c>
      <c r="ZU6" s="168">
        <f t="shared" ref="ZU6:ZV6" si="43">DB6+DQ6+EF6+EU6+FJ6+FY6+GN6+HF6+IJ6+IY6+JN6+KC6+KR6+LJ6+LY6+MN6+NC6+NR6+OG6+OV6+PN6+QC6+QR6+RG6+SK6+SZ6+TR6+UG6+UV6+VK6+VZ6+WO6+XD6+XV6+YK6</f>
        <v>0</v>
      </c>
      <c r="ZV6" s="168">
        <f t="shared" si="43"/>
        <v>0</v>
      </c>
      <c r="ZW6" s="169">
        <f>DD6+DS6+EH6+EW6+FL6+GA6+GP6+HH6+IL6+JA6+JP6+KE6+KT6+LL6+MA6+MP6+NE6+NT6+OI6+OX6+PP6+QE6+QT6+RI6+SM6+TB6+TT6+UI6+UX6+VM6+WB6+WQ6+XF6+XX6+YM6</f>
        <v>0</v>
      </c>
      <c r="ZX6" s="167">
        <f>DE6+DF6+DG6+DT6+DU6+DV6+EI6+EJ6+EK6+EX6+EY6+EZ6+FM6+FN6+FO6+GB6+GC6+GD6+GQ6+GR6+GS6+HI6+HJ6+HK6+HX6+HY6+HZ6+IM6+IN6+JB6+JC6+JD6+JQ6+JR6+JS6+KF6+KG6+KH6+KU6+KV6+KW6+LM6+LN6+LO6+MB6+MC6+MD6+MQ6+MR6+MS6+NF6+NG6+NH6+NU6+NV6+NW6+OJ6+OK6+OL6+OY6+OZ6+PA6+PQ6+PR6+PS6+QF6+QG6+QH6+QU6+QV6+RJ6+RK6+RL6+RY6+RZ6+SA6+SN6+SO6+SP6+TC6+TD6+TE6+TU6+TV6+UJ6+UK6+UL6+UY6+UZ6+VA6+VN6+VO6+WC6+WD6+WE6+WR6+WS6+XG6+XH6+XI6+XY6+XZ6+YN6+YO6+YP6</f>
        <v>0</v>
      </c>
      <c r="ZY6" s="168">
        <f>IF(ISTEXT(AE6),ZX6*0.2,)</f>
        <v>0</v>
      </c>
      <c r="ZZ6" s="168">
        <f>IF(AE6="",ZX6,)</f>
        <v>0</v>
      </c>
      <c r="AAA6" s="168">
        <f>GW6+GX6+GY6+LA6+LB6+LC6+PE6+PF6+PG6+TI6+TJ6+TK6+XM6+XN6+XO6</f>
        <v>0</v>
      </c>
      <c r="AAB6" s="168">
        <f>IF(ISTEXT(AF6),AAA6*0.2,)</f>
        <v>0</v>
      </c>
      <c r="AAC6" s="168">
        <f>IF($AF6="",AAA6*2,)</f>
        <v>0</v>
      </c>
      <c r="AAD6" s="168">
        <f>DH6+DI6+DJ6+DW6+DX6+EL6+EM6+FA6+FB6+FC6+FP6+FQ6+FR6+GE6+GF6+GG6+GT6+GU6+GV6+HL6+HM6+IA6+IB6+IC6+IP6+IQ6+IR6+JE6+JF6+JG6+JT6+JU6+JV6+KI6+KJ6+KK6+KX6+KY6+KZ6+LP6+LQ6+LR6+ME6+MF6+MG6+MT6+MU6+MV6+NI6+NJ6+NK6+NX6+NY6+NZ6+OM6+ON6+OO6+PB6+PC6+PD6+PT6+PU6+PV6+QI6+QJ6+QK6+QX6+QY6+QZ6+RM6+RN6+RO6+SB6+SC6+SD6+SQ6+SR6+SS6+TF6+TG6+TH6+TX6+TY6+TZ6+UM6+UN6+UO6+VB6+VC6+VQ6+VR6+WF6+WG6+WH6+WU6+WV6+WW6+XJ6+XK6+YB6+YC6+YD6+YQ6+YR6+YS6</f>
        <v>0</v>
      </c>
      <c r="AAE6" s="168">
        <f>IF(ISTEXT(AG6),AAD6*0.5,)</f>
        <v>0</v>
      </c>
      <c r="AAF6" s="169">
        <f>IF($AG6="",AAD6,)</f>
        <v>0</v>
      </c>
      <c r="AAG6" s="199">
        <f>ZX6*0.002</f>
        <v>0</v>
      </c>
      <c r="AAH6" s="198">
        <f>IF(ZS6&lt;(-$AH6),0,$AH6+ZS6+ZY6+ZZ6+AAB6+AAC6+AAE6+AAF6+AAG6)</f>
        <v>59.583333333333321</v>
      </c>
      <c r="AAI6" s="199">
        <f>(DK6+DZ6+EO6+FD6+FS6+GH6+GZ6+HO6+ID6+IS6+JH6+JW6+KL6+LD6+LS6+MH6+MW6+NL6+OA6+OP6+PH6+PW6+QL6+RA6+RP6+SE6+ST6+TL6+UA6+UP6+VE6+VT6+WI6+WX6+XP6+YE6+YT6)*$AAI$5</f>
        <v>0</v>
      </c>
      <c r="AAJ6" s="61">
        <f>IF(AAH6&lt;0,0,(AAH6*AA6)+AAI6)</f>
        <v>602.38749999999982</v>
      </c>
      <c r="AAK6" s="146"/>
      <c r="AAL6" s="147">
        <f>IF(AAJ6=0,0,IF(AH6&gt;75.83,3,(AH6/75.83)*3))</f>
        <v>2.3572464723724114</v>
      </c>
      <c r="AAM6" s="61">
        <f>VLOOKUP(J6,'données salariés'!P:Q,2,0)</f>
        <v>0</v>
      </c>
      <c r="AAN6" s="23">
        <f>VLOOKUP(J6,'données salariés'!R:S,2,0)</f>
        <v>0</v>
      </c>
      <c r="AAO6" s="184"/>
      <c r="AAP6" s="180">
        <f ca="1">IF(AAM6&gt;0,,IF(V6&lt;20, AH6*10.11*0.067/12,AH6*10.11*0.1/12))</f>
        <v>3.3633302083333323</v>
      </c>
      <c r="AAQ6" s="180">
        <f ca="1">SUM(AAJ6:AAP6)</f>
        <v>608.10807668070549</v>
      </c>
      <c r="AAR6" s="180">
        <f>(($AAJ6-AAI6)+$AAK6+$AAM6+$AAN6+$AAO6)*0.1</f>
        <v>60.238749999999982</v>
      </c>
      <c r="AAS6" s="181">
        <f ca="1">AAQ6+AAR6</f>
        <v>668.34682668070548</v>
      </c>
      <c r="AAT6" s="153">
        <f ca="1">($AAQ6-$AAP6-$AAL6-$AAI6)*$AAT$4</f>
        <v>24.095499999999994</v>
      </c>
      <c r="AAU6" s="153">
        <f ca="1">($AAQ6-$AAP6-$AAL6-$AAI6)*$AAT$4</f>
        <v>24.095499999999994</v>
      </c>
      <c r="AAV6" s="179">
        <f ca="1">IF(AAJ6=0,0,IF(((AAQ6-AAP6)*0.92)&lt;((AH6-ZS6)*$ABV$4),((AH6+ZS6)*$ABV$4)*$AAV$4,((AAQ6-AAP6)*0.92)*$AAV$4))</f>
        <v>78.294883333333331</v>
      </c>
      <c r="AAW6" s="179">
        <f ca="1">IF(((AAQ6-AAP6)*0.92)&lt;((AH6+ZS6)*$ABV$4),((AH6+ZS6)*$ABV$4)*$AAW$4,((AAQ6-AAP6)*0.92)*$AAW$4)</f>
        <v>48.860716666666661</v>
      </c>
      <c r="AAX6" s="179">
        <f t="shared" ref="AAX6" ca="1" si="44">((AAQ6-AAP6)*0.92)*$AAX$4</f>
        <v>8.9018426680733204E-2</v>
      </c>
      <c r="AAY6" s="179">
        <f t="shared" ref="AAY6" ca="1" si="45">(ABJ6+ABK6+ABP6)*$AAY$4</f>
        <v>1.0135335720485297</v>
      </c>
      <c r="AAZ6" s="179">
        <f ca="1">IF(((AAQ6-AAP6)*0.92)&lt;((AH6+ZS6)*$ABV$4),((AH6+ZS6)*$ABV$4)*$AAZ$4,(AAQ6-AAP6)*0.92*$AAZ$4)</f>
        <v>20.309574999999999</v>
      </c>
      <c r="ABA6" s="179">
        <f ca="1">IF(((AAQ6-AAP6)*0.92)&lt;((AH6+ZS6)*$ABV$4),((AH6+ZS6)*$ABV$4)*$ABA$4,((AAQ6-AAP6)*0.92)*$ABA$4)</f>
        <v>2.9434166666666663</v>
      </c>
      <c r="ABB6" s="179">
        <f ca="1">IF(((AAQ6-AAP6)*0.92)&lt;((AH6+ZS6)*$ABV$4),((AH6+ZS6)*$ABV$4)*$ABB$4,((AAQ6-AAP6)*0.92)*$ABB$4)</f>
        <v>1.4717083333333332</v>
      </c>
      <c r="ABC6" s="179">
        <f ca="1">IF(((AAQ6-AAP6)*0.92)&lt;((AH6+ZS6)*$ABV$4),((AH6+ZS6)*$ABV$4)*$ABC$4,((AAQ6-AAP6)*0.92)*$ABC$4)</f>
        <v>17.366158333333331</v>
      </c>
      <c r="ABD6" s="179">
        <f ca="1">IF(((AAQ6-AAP6)*0.92)&lt;((AH6+ZS6)*$ABV$4),((AH6+ZS6)*$ABV$4)*$ABD$4,((AAQ6-AAP6)*0.92)*$ABD$4)</f>
        <v>47.683349999999997</v>
      </c>
      <c r="ABE6" s="179">
        <f ca="1">IF(((AAQ6-AAP6)*0.92)&lt;((AH6+ZS6)*$ABV$4),((AH6+ZS6)*$ABV$4)*$ABE$4,((AAQ6-AAP6)*0.92)*$ABE$4)</f>
        <v>0.88302499999999995</v>
      </c>
      <c r="ABF6" s="179">
        <f ca="1">IF(((AAQ6-AAP6)*0.92)&lt;((AH6+ZS6)*$ABV$4),((AH6+ZS6)*$ABV$4)*$ABF$4,(AAQ6-AAP6)*0.92*$ABF$4)</f>
        <v>11.184983333333332</v>
      </c>
      <c r="ABG6" s="179">
        <f ca="1">IF(AAQ6&lt;3311,IF(((AAQ6-AAP6)*0.92)&lt;((AH6+ZS6)*$ABV$4),((AH6+ZS6)*$ABV$4)*$ABG$4,((AAQ6-AAP6)*0.92)*$ABG$4),3311*$ABG$4)</f>
        <v>23.017518333333332</v>
      </c>
      <c r="ABH6" s="181">
        <f ca="1">IF(((AAQ6-AAP6)*0.92)&lt;((AH6+ZS6)*$ABV$4),((AH6+ZS6)*$ABV$4)*$ABH$4,((AAQ6-AAP6)*0.92)*$ABH$4)</f>
        <v>7.0641999999999996</v>
      </c>
      <c r="ABI6" s="179">
        <f t="shared" ref="ABI6" ca="1" si="46">IF(AAQ6&gt;3311,(AAQ6-3311)*$ABI$4,)</f>
        <v>0</v>
      </c>
      <c r="ABJ6" s="179">
        <f t="shared" ref="ABJ6" ca="1" si="47">IF(AAQ6&gt;3311,3311*$ABJ$4,IF(AA6&gt;12.49,((AAQ6-AAP6)*0.92)*0.00906,((AAQ6-AAP6)*0.92)*$ABJ$4))</f>
        <v>3.838919650606619</v>
      </c>
      <c r="ABK6" s="153">
        <f t="shared" ref="ABK6" si="48">IF(AA6&lt;12.49,,IF(AAQ6&gt;3311,3311*$ABK$4,((AAS6-AAP6)*0.92)*$ABK$4))</f>
        <v>0</v>
      </c>
      <c r="ABL6" s="153">
        <f t="shared" ref="ABL6" si="49">AAR6*$ABL$4</f>
        <v>1.8071624999999993</v>
      </c>
      <c r="ABM6" s="153">
        <f t="shared" ref="ABM6" ca="1" si="50">(AAQ6-AAP6)*0.92*$ABM$4</f>
        <v>5.563651667545825</v>
      </c>
      <c r="ABN6" s="153">
        <f t="shared" ref="ABN6" ca="1" si="51">(AAQ6-AAP6)*0.92*$ABM$4</f>
        <v>5.563651667545825</v>
      </c>
      <c r="ABO6" s="153">
        <f t="shared" ref="ABO6" ca="1" si="52">(AAQ6-AAP6)*0.92*$ABO$4</f>
        <v>14.242948268917312</v>
      </c>
      <c r="ABP6" s="154">
        <f t="shared" ref="ABP6" si="53">IF(Y6="",,IF((AH6*$ABV$4*0.015)&gt;24.83,24.83,AH6*$ABV$4*0.015))</f>
        <v>8.8302499999999995</v>
      </c>
      <c r="ABQ6" s="154">
        <f t="shared" ref="ABQ6" ca="1" si="54">AAS6*$ABQ$4</f>
        <v>2.6733873067228218</v>
      </c>
      <c r="ABR6" s="154">
        <f t="shared" ref="ABR6" ca="1" si="55">SUM(AAT6:ABQ6)</f>
        <v>350.89305806006746</v>
      </c>
      <c r="ABS6" s="155">
        <f>IF(ZS6&lt;(-AH6),,(AH6+ZS6)*$ABV$4)</f>
        <v>588.68333333333328</v>
      </c>
      <c r="ABT6" s="156">
        <f ca="1">IF((AAQ6-AAP6)=0,0,(0.2854/0.6)*((1.6*1*((ABS6*12)/((((AAS6-AAP6)*0.92)*11)))-1)*(100/90)))</f>
        <v>0.35915200431173044</v>
      </c>
      <c r="ABU6" s="156">
        <f ca="1">IF(ABT6&lt;0.2854,ROUND(ABT6,4),0.2854)</f>
        <v>0.28539999999999999</v>
      </c>
      <c r="ABV6" s="157">
        <f ca="1">IF(ABT6&gt;0.2854,0.2854*(AAS6-AAP6),IF(ABT6&gt;0,ABU6*(AAS6-AAP6),0))</f>
        <v>189.78628989321501</v>
      </c>
      <c r="ABW6" s="157">
        <f ca="1">ABR6-ABV6</f>
        <v>161.10676816685245</v>
      </c>
      <c r="ABX6" s="158">
        <f ca="1">IF(AAJ6=0,0.58,ABW6/AAS6)</f>
        <v>0.24105264173539531</v>
      </c>
      <c r="ABY6" s="157">
        <f ca="1">IF(ZS6&lt;(-AH6),,IF(AAS6&lt;((AH6-ZS6)*($ABV$4*2.5)),(AAS6-AAP6)*($ABY$5),))</f>
        <v>39.899009788342326</v>
      </c>
      <c r="ABZ6" s="158">
        <f ca="1">IF(AAJ6=0,0,(ABW6-ABY6)/(AAS6-AAP6))</f>
        <v>0.18227182933335534</v>
      </c>
      <c r="ACA6" s="158">
        <f ca="1">ACB6/AAS6-1</f>
        <v>0.18427332184847933</v>
      </c>
      <c r="ACB6" s="153">
        <f ca="1">((AAS6-AAP6)*(1+ABZ6))+(AAP6*1.58)</f>
        <v>791.50531658004888</v>
      </c>
      <c r="ACC6" s="180">
        <f ca="1">IF(AAJ6=0,0,IF(AAQ6=0,,IF(AAK6="",IF(AH6&gt;75.83, 75.2*0.5,AH6/75.83*75.2*0.5),)))</f>
        <v>29.54415578706756</v>
      </c>
      <c r="ACD6" s="180">
        <f ca="1">IF(AAJ6=0,0,ACB6*0.00455)</f>
        <v>3.6013491904392225</v>
      </c>
      <c r="ACE6" s="181">
        <f ca="1">ACB6+ACC6+ACD6</f>
        <v>824.65082155755567</v>
      </c>
    </row>
    <row r="7" spans="1:759" ht="16.2" thickBot="1" x14ac:dyDescent="0.35">
      <c r="A7" s="1">
        <v>1</v>
      </c>
      <c r="B7" s="121" t="s">
        <v>33</v>
      </c>
      <c r="C7" s="122"/>
      <c r="D7" s="44" t="s">
        <v>144</v>
      </c>
      <c r="E7" s="45"/>
      <c r="F7" s="118"/>
      <c r="G7" s="275">
        <v>325.01</v>
      </c>
      <c r="H7" s="276">
        <f>SUM(AH7:AH10)</f>
        <v>216.66666666666671</v>
      </c>
      <c r="I7" s="276">
        <f t="shared" ref="I7:I10" si="56">H7-G7</f>
        <v>-108.34333333333328</v>
      </c>
      <c r="J7" s="115" t="s">
        <v>831</v>
      </c>
      <c r="K7" s="46" t="str">
        <f t="shared" si="15"/>
        <v>MARIMUTHU</v>
      </c>
      <c r="L7" s="46" t="str">
        <f t="shared" si="16"/>
        <v>RAJANIE</v>
      </c>
      <c r="M7" s="95">
        <f t="shared" si="17"/>
        <v>22686.041666666668</v>
      </c>
      <c r="N7" s="47">
        <f t="shared" ref="N7:N10" ca="1" si="57">IF(M7="","",(TODAY()-M7)/365)</f>
        <v>56.2574200913242</v>
      </c>
      <c r="O7" s="99" t="str">
        <f t="shared" si="18"/>
        <v>2620299235041</v>
      </c>
      <c r="P7" s="43" t="str">
        <f t="shared" si="19"/>
        <v>Féminin</v>
      </c>
      <c r="Q7" s="43" t="str">
        <f t="shared" si="20"/>
        <v>France</v>
      </c>
      <c r="R7" s="48" t="str">
        <f t="shared" si="21"/>
        <v>PANTIN</v>
      </c>
      <c r="S7" s="43" t="str">
        <f t="shared" si="22"/>
        <v>93500</v>
      </c>
      <c r="T7" s="126">
        <v>173551732</v>
      </c>
      <c r="U7" s="49">
        <f>LOOKUP(J7,'données salariés'!$N$2:$O$626)</f>
        <v>36374.083333333336</v>
      </c>
      <c r="V7" s="25">
        <f t="shared" ca="1" si="23"/>
        <v>18.755936073059353</v>
      </c>
      <c r="W7" s="110" t="s">
        <v>72</v>
      </c>
      <c r="X7" s="112"/>
      <c r="Y7" s="112" t="s">
        <v>36</v>
      </c>
      <c r="Z7" s="21" t="str">
        <f>LOOKUP(J7,'données salariés'!$T$2:$U$630)</f>
        <v>AS2A</v>
      </c>
      <c r="AA7" s="23">
        <f t="shared" si="24"/>
        <v>10.14</v>
      </c>
      <c r="AB7" s="22">
        <f t="shared" si="25"/>
        <v>0</v>
      </c>
      <c r="AC7" s="21">
        <f t="shared" si="26"/>
        <v>10.14</v>
      </c>
      <c r="AD7" s="22">
        <f ca="1">IF(V7="","",LOOKUP(V7,'base salaire'!$A$36:$B$42))</f>
        <v>5.5E-2</v>
      </c>
      <c r="AE7" s="108"/>
      <c r="AF7" s="108"/>
      <c r="AG7" s="108"/>
      <c r="AH7" s="64">
        <f t="shared" si="27"/>
        <v>48.75</v>
      </c>
      <c r="AI7" s="82">
        <v>0.76041666666666663</v>
      </c>
      <c r="AJ7" s="82">
        <v>0.85416666666666663</v>
      </c>
      <c r="AK7" s="202"/>
      <c r="AL7" s="83">
        <f t="shared" ref="AL7:AL10" si="58">((AJ7-AI7)*24)-AK7</f>
        <v>2.25</v>
      </c>
      <c r="AM7" s="84">
        <f t="shared" ref="AM7:AM10" si="59">IF(ISNUMBER(AI7),IF(AI7&gt;(4.99/24),0,IF(AJ7&gt;(6/24),((6/24)-AI7)*24,(AJ7-AI7)*24)),)</f>
        <v>0</v>
      </c>
      <c r="AN7" s="84">
        <f t="shared" ref="AN7:AN10" si="60">IF(ISNUMBER(AI7),IF(AJ7&gt;(21/24),IF(AI7&gt;=(21/24),(AJ7-AI7)*24,(AJ7-(21/24))*24),),)</f>
        <v>0</v>
      </c>
      <c r="AO7" s="84">
        <f t="shared" ref="AO7:AO10" si="61">AM7+AN7</f>
        <v>0</v>
      </c>
      <c r="AP7" s="129"/>
      <c r="AQ7" s="82">
        <v>0.76041666666666663</v>
      </c>
      <c r="AR7" s="82">
        <v>0.85416666666666663</v>
      </c>
      <c r="AS7" s="202"/>
      <c r="AT7" s="84">
        <f t="shared" si="28"/>
        <v>2.25</v>
      </c>
      <c r="AU7" s="86">
        <f t="shared" ref="AU7:AU10" si="62">IF(ISNUMBER(AQ7),IF(AQ7&gt;(4.99/24),0,IF(AR7&gt;(6/24),((6/24)-AQ7)*24,(AR7-AQ7)*24)),)</f>
        <v>0</v>
      </c>
      <c r="AV7" s="86">
        <f t="shared" si="29"/>
        <v>0</v>
      </c>
      <c r="AW7" s="86">
        <f t="shared" ref="AW7:AW10" si="63">AU7+AV7</f>
        <v>0</v>
      </c>
      <c r="AX7" s="129"/>
      <c r="AY7" s="82">
        <v>0.76041666666666663</v>
      </c>
      <c r="AZ7" s="82">
        <v>0.85416666666666663</v>
      </c>
      <c r="BA7" s="202"/>
      <c r="BB7" s="84">
        <f t="shared" si="30"/>
        <v>2.25</v>
      </c>
      <c r="BC7" s="86">
        <f t="shared" ref="BC7:BC10" si="64">IF(ISNUMBER(AY7),IF(AY7&gt;(4.99/24),0,IF(AZ7&gt;(6/24),((6/24)-AY7)*24,(AZ7-AY7)*24)),)</f>
        <v>0</v>
      </c>
      <c r="BD7" s="86">
        <f t="shared" si="31"/>
        <v>0</v>
      </c>
      <c r="BE7" s="86">
        <f t="shared" ref="BE7:BE10" si="65">BC7+BD7</f>
        <v>0</v>
      </c>
      <c r="BF7" s="129"/>
      <c r="BG7" s="82">
        <v>0.76041666666666663</v>
      </c>
      <c r="BH7" s="82">
        <v>0.85416666666666663</v>
      </c>
      <c r="BI7" s="202"/>
      <c r="BJ7" s="84">
        <f t="shared" si="32"/>
        <v>2.25</v>
      </c>
      <c r="BK7" s="86">
        <f t="shared" ref="BK7:BK10" si="66">IF(ISNUMBER(BG7),IF(BG7&gt;(4.99/24),0,IF(BH7&gt;(6/24),((6/24)-BG7)*24,(BH7-BG7)*24)),)</f>
        <v>0</v>
      </c>
      <c r="BL7" s="86">
        <f t="shared" si="33"/>
        <v>0</v>
      </c>
      <c r="BM7" s="86">
        <f t="shared" ref="BM7:BM10" si="67">BK7+BL7</f>
        <v>0</v>
      </c>
      <c r="BN7" s="129"/>
      <c r="BO7" s="82">
        <v>0.76041666666666663</v>
      </c>
      <c r="BP7" s="82">
        <v>0.85416666666666663</v>
      </c>
      <c r="BQ7" s="108"/>
      <c r="BR7" s="84">
        <f t="shared" si="34"/>
        <v>2.25</v>
      </c>
      <c r="BS7" s="86">
        <f t="shared" ref="BS7:BS10" si="68">IF(ISNUMBER(BO7),IF(BO7&gt;(4.99/24),0,IF(BP7&gt;(6/24),((6/24)-BO7)*24,(BP7-BO7)*24)),)</f>
        <v>0</v>
      </c>
      <c r="BT7" s="86">
        <f t="shared" si="35"/>
        <v>0</v>
      </c>
      <c r="BU7" s="86">
        <f t="shared" ref="BU7:BU10" si="69">BS7+BT7</f>
        <v>0</v>
      </c>
      <c r="BV7" s="129"/>
      <c r="BW7" s="85"/>
      <c r="BX7" s="85"/>
      <c r="BY7" s="108"/>
      <c r="BZ7" s="84">
        <f t="shared" si="36"/>
        <v>0</v>
      </c>
      <c r="CA7" s="86">
        <f t="shared" ref="CA7:CA10" si="70">IF(ISNUMBER(BW7),IF(BW7&gt;(4.99/24),0,IF(BX7&gt;(6/24),((6/24)-BW7)*24,(BX7-BW7)*24)),)</f>
        <v>0</v>
      </c>
      <c r="CB7" s="86">
        <f t="shared" si="37"/>
        <v>0</v>
      </c>
      <c r="CC7" s="86">
        <f t="shared" ref="CC7:CC10" si="71">CA7+CB7</f>
        <v>0</v>
      </c>
      <c r="CD7" s="129"/>
      <c r="CE7" s="87"/>
      <c r="CF7" s="87"/>
      <c r="CG7" s="108"/>
      <c r="CH7" s="84">
        <f t="shared" si="38"/>
        <v>0</v>
      </c>
      <c r="CI7" s="86">
        <f t="shared" ref="CI7:CI10" si="72">IF(ISNUMBER(CE7),IF(CE7&gt;(4.99/24),0,IF(CF7&gt;(6/24),((6/24)-CE7)*24,(CF7-CE7)*24)),)</f>
        <v>0</v>
      </c>
      <c r="CJ7" s="86">
        <f t="shared" si="39"/>
        <v>0</v>
      </c>
      <c r="CK7" s="86">
        <f t="shared" ref="CK7:CK10" si="73">CI7+CJ7</f>
        <v>0</v>
      </c>
      <c r="CL7" s="86">
        <f t="shared" ref="CL7:CL10" si="74">IF(ISTEXT(AF7),CH7,)</f>
        <v>0</v>
      </c>
      <c r="CM7" s="160"/>
      <c r="CN7" s="208"/>
      <c r="CO7" s="205"/>
      <c r="CP7" s="212"/>
      <c r="CQ7" s="208"/>
      <c r="CR7" s="205"/>
      <c r="CS7" s="212"/>
      <c r="CT7" s="208"/>
      <c r="CU7" s="205"/>
      <c r="CV7" s="212"/>
      <c r="CW7" s="197" t="str">
        <f t="shared" ref="CW7:CW10" si="75">IF($CN7="","",IF(AND(CW$1&gt;=$CN7,CW$1&lt;=$CO7,$AG7="",OR(DK$3="",DK$4="")),1,""))</f>
        <v/>
      </c>
      <c r="CX7" s="196" t="str">
        <f t="shared" ref="CX7:CX10" si="76">IF($CQ7="","",IF(AND(CW$1&gt;=$CQ7,CW$1&lt;=$CR7),1,""))</f>
        <v/>
      </c>
      <c r="CY7" s="196" t="str">
        <f t="shared" ref="CY7:CY10" si="77">IF($CT7="","",IF(AND(CW$1&gt;=$CT7,CW$1&lt;=$CU7),1,""))</f>
        <v/>
      </c>
      <c r="CZ7" s="164"/>
      <c r="DA7" s="165">
        <f t="shared" ref="DA7:DA10" si="78">IF(ISNUMBER(CW$1),IF(AND(DK$3="",DK$4=""),IF(CW7="",,-($AL7)),),)</f>
        <v>0</v>
      </c>
      <c r="DB7" s="165">
        <f t="shared" ref="DB7:DB10" si="79">IF(ISNUMBER(CW$1),IF(CX7="",,-($AL7)),)</f>
        <v>0</v>
      </c>
      <c r="DC7" s="165">
        <f t="shared" ref="DC7:DC10" si="80">IF(ISNUMBER(CW$1),IF(CY7="",,-($AL7)),)</f>
        <v>0</v>
      </c>
      <c r="DD7" s="164"/>
      <c r="DE7" s="165">
        <f t="shared" ref="DE7:DE10" si="81">IF(ISNUMBER(CW$1),IF(AND(CW7="",CX7="",CY7=""),IF(ISNUMBER($AO7),$AO7,),),)</f>
        <v>0</v>
      </c>
      <c r="DF7" s="164"/>
      <c r="DG7" s="164"/>
      <c r="DH7" s="165">
        <f t="shared" ref="DH7:DH10" si="82">IF(ISNUMBER(CW$1),IF($AG7="",,IF(AND(CW7="",CX7="",CY7=""),IF(AND(DK$3="",DK$4=""),,IF(DK$4="",$BZ7,$BZ7*2)),)),)</f>
        <v>0</v>
      </c>
      <c r="DI7" s="195">
        <f t="shared" ref="DI7:DI10" si="83">IF(AND(CZ7="",OR(DK$3="",DK$4="")),0,CZ7)</f>
        <v>0</v>
      </c>
      <c r="DJ7" s="195">
        <f t="shared" ref="DJ7:DJ10" si="84">IF(AND(DD7="",OR(DL$3="",DL$4="")),0,DD7)</f>
        <v>0</v>
      </c>
      <c r="DK7" s="166">
        <f t="shared" ref="DK7:DK10" si="85">IF(ISNUMBER(CW$1),IF(AND(CW7="",CX7="",CY7=""),IF(ISNUMBER($AP7),$AP7,),),)</f>
        <v>0</v>
      </c>
      <c r="DL7" s="197" t="str">
        <f t="shared" ref="DL7:DL10" si="86">IF($CN7="","",IF(AND(DL$1&gt;=$CN7,DL$1&lt;=$CO7,$AG7="",OR(DZ$3="",DZ$4="")),1,""))</f>
        <v/>
      </c>
      <c r="DM7" s="196" t="str">
        <f t="shared" ref="DM7:DM10" si="87">IF($CQ7="","",IF(AND(DL$1&gt;=$CQ7,DL$1&lt;=$CR7),1,""))</f>
        <v/>
      </c>
      <c r="DN7" s="196" t="str">
        <f t="shared" ref="DN7:DN10" si="88">IF($CT7="","",IF(AND(DL$1&gt;=$CT7,DL$1&lt;=$CU7),1,""))</f>
        <v/>
      </c>
      <c r="DO7" s="164"/>
      <c r="DP7" s="165">
        <f t="shared" ref="DP7:DP10" si="89">IF(ISNUMBER(DL$1),IF(AND(DZ$3="",DZ$4=""),IF(DL7="",,-($AT7)),),)</f>
        <v>0</v>
      </c>
      <c r="DQ7" s="165">
        <f t="shared" ref="DQ7:DQ10" si="90">IF(ISNUMBER(DL$1),IF(DM7="",,-($AT7)),)</f>
        <v>0</v>
      </c>
      <c r="DR7" s="165">
        <f t="shared" ref="DR7:DR10" si="91">IF(ISNUMBER(DL$1),IF(DN7="",,-($AT7)),)</f>
        <v>0</v>
      </c>
      <c r="DS7" s="164"/>
      <c r="DT7" s="165">
        <f t="shared" ref="DT7:DT10" si="92">IF(ISNUMBER(DL$1),IF(AND(DL7="",DM7="",DN7=""),IF(ISNUMBER($AW7),$AW7,),),)</f>
        <v>0</v>
      </c>
      <c r="DU7" s="164"/>
      <c r="DV7" s="164"/>
      <c r="DW7" s="165">
        <f t="shared" ref="DW7:DW10" si="93">IF(ISNUMBER(DL$1),IF($AG7="",,IF(AND(DL7="",DM7="",DN7=""),IF(AND(DZ$3="",DZ$4=""),,IF(DZ$4="",$BZ7,$BZ7*2)),)),)</f>
        <v>0</v>
      </c>
      <c r="DX7" s="195">
        <f t="shared" ref="DX7:DX10" si="94">IF(AND(DO7="",OR(DZ$3="",DZ$4="")),0,DO7)</f>
        <v>0</v>
      </c>
      <c r="DY7" s="195">
        <f t="shared" ref="DY7:DY10" si="95">IF(AND(DS7="",OR(EA$3="",EA$4="")),0,DS7)</f>
        <v>0</v>
      </c>
      <c r="DZ7" s="166">
        <f t="shared" ref="DZ7:DZ10" si="96">IF(ISNUMBER(DL$1),IF(AND(DL7="",DM7="",DN7=""),IF(ISNUMBER($AX7),$AX7,),),)</f>
        <v>0</v>
      </c>
      <c r="EA7" s="197" t="str">
        <f t="shared" ref="EA7:EA10" si="97">IF($CN7="","",IF(AND(EA$1&gt;=$CN7,EA$1&lt;=$CO7,$AG7="",OR(EO$3="",EO$4="")),1,""))</f>
        <v/>
      </c>
      <c r="EB7" s="196" t="str">
        <f t="shared" ref="EB7:EB10" si="98">IF($CQ7="","",IF(AND(EA$1&gt;=$CQ7,EA$1&lt;=$CR7),1,""))</f>
        <v/>
      </c>
      <c r="EC7" s="196" t="str">
        <f t="shared" ref="EC7:EC10" si="99">IF($CT7="","",IF(AND(EA$1&gt;=$CT7,EA$1&lt;=$CU7),1,""))</f>
        <v/>
      </c>
      <c r="ED7" s="164"/>
      <c r="EE7" s="165">
        <f t="shared" ref="EE7:EE10" si="100">IF(ISNUMBER(EA$1),IF(AND(EO$3="",EO$4=""),IF(EA7="",,-($BB7)),),)</f>
        <v>0</v>
      </c>
      <c r="EF7" s="165">
        <f t="shared" ref="EF7:EF10" si="101">IF(ISNUMBER(EA$1),IF(EB7="",,-($BB7)),)</f>
        <v>0</v>
      </c>
      <c r="EG7" s="165">
        <f t="shared" ref="EG7:EG10" si="102">IF(ISNUMBER(EA$1),IF(EC7="",,-($BB7)),)</f>
        <v>0</v>
      </c>
      <c r="EH7" s="164"/>
      <c r="EI7" s="165">
        <f t="shared" ref="EI7:EI10" si="103">IF(ISNUMBER(EA$1),IF(AND(EA7="",EB7="",EC7=""),IF(ISNUMBER($BE7),$BE7,),),)</f>
        <v>0</v>
      </c>
      <c r="EJ7" s="164"/>
      <c r="EK7" s="164"/>
      <c r="EL7" s="165">
        <f t="shared" ref="EL7:EL10" si="104">IF(ISNUMBER(EA$1),IF($AG7="",,IF(AND(EA7="",EB7="",EC7=""),IF(AND(EO$3="",EO$4=""),,IF(EO$4="",$BZ7,$BZ7*2)),)),)</f>
        <v>0</v>
      </c>
      <c r="EM7" s="195">
        <f t="shared" ref="EM7:EM10" si="105">IF(AND(ED7="",OR(EO$3="",EO$4="")),0,ED7)</f>
        <v>0</v>
      </c>
      <c r="EN7" s="195">
        <f t="shared" ref="EN7:EN10" si="106">IF(AND(EH7="",OR(EP$3="",EP$4="")),0,EH7)</f>
        <v>0</v>
      </c>
      <c r="EO7" s="166">
        <f t="shared" ref="EO7:EO10" si="107">IF(ISNUMBER(EA$1),IF(AND(EA7="",EB7="",EC7=""),IF(ISNUMBER($BF7),$BF7,),),)</f>
        <v>0</v>
      </c>
      <c r="EP7" s="197" t="str">
        <f t="shared" ref="EP7:EP10" si="108">IF($CN7="","",IF(AND(EP$1&gt;=$CN7,EP$1&lt;=$CO7,$AG7="",OR(FD$3="",FD$4="")),1,""))</f>
        <v/>
      </c>
      <c r="EQ7" s="196" t="str">
        <f t="shared" ref="EQ7:EQ10" si="109">IF($CQ7="","",IF(AND(EP$1&gt;=$CQ7,EP$1&lt;=$CR7),1,""))</f>
        <v/>
      </c>
      <c r="ER7" s="196" t="str">
        <f t="shared" ref="ER7:ER10" si="110">IF($CT7="","",IF(AND(EP$1&gt;=$CT7,EP$1&lt;=$CU7),1,""))</f>
        <v/>
      </c>
      <c r="ES7" s="164"/>
      <c r="ET7" s="165">
        <f t="shared" ref="ET7:ET10" si="111">IF(ISNUMBER(EP$1),IF(AND(FD$3="",FD$4=""),IF(EP7="",,-($BJ7)),),)</f>
        <v>0</v>
      </c>
      <c r="EU7" s="165">
        <f t="shared" ref="EU7:EU10" si="112">IF(ISNUMBER(EP$1),IF(EQ7="",,-($BJ7)),)</f>
        <v>0</v>
      </c>
      <c r="EV7" s="165">
        <f t="shared" ref="EV7:EV10" si="113">IF(ISNUMBER(EP$1),IF(ER7="",,-($BJ7)),)</f>
        <v>0</v>
      </c>
      <c r="EW7" s="164"/>
      <c r="EX7" s="165">
        <f t="shared" ref="EX7:EX10" si="114">IF(ISNUMBER(EP$1),IF(AND(EP7="",EQ7="",ER7=""),IF(ISNUMBER($BM7),$BM7,),),)</f>
        <v>0</v>
      </c>
      <c r="EY7" s="164"/>
      <c r="EZ7" s="164"/>
      <c r="FA7" s="165">
        <f t="shared" ref="FA7:FA10" si="115">IF(ISNUMBER(EP$1),IF($AG7="",,IF(AND(EP7="",EQ7="",ER7=""),IF(AND(FD$3="",FD$4=""),,IF(FD$4="",$BZ7,$BZ7*2)),)),)</f>
        <v>0</v>
      </c>
      <c r="FB7" s="195">
        <f t="shared" ref="FB7:FB10" si="116">IF(AND(ES7="",OR(FD$3="",FD$4="")),0,ES7)</f>
        <v>0</v>
      </c>
      <c r="FC7" s="195">
        <f t="shared" ref="FC7:FC10" si="117">IF(AND(EW7="",OR(FE$3="",FE$4="")),0,EW7)</f>
        <v>0</v>
      </c>
      <c r="FD7" s="166">
        <f t="shared" ref="FD7:FD10" si="118">IF(ISNUMBER(EP$1),IF(AND(EP7="",EQ7="",ER7=""),IF(ISNUMBER($BN7),$BN7,),),)</f>
        <v>0</v>
      </c>
      <c r="FE7" s="197" t="str">
        <f t="shared" ref="FE7:FE10" si="119">IF($CN7="","",IF(AND(FE$1&gt;=$CN7,FE$1&lt;=$CO7,$AG7="",OR(FS$3="",FS$4="")),1,""))</f>
        <v/>
      </c>
      <c r="FF7" s="196" t="str">
        <f t="shared" ref="FF7:FF10" si="120">IF($CQ7="","",IF(AND(FE$1&gt;=$CQ7,FE$1&lt;=$CR7),1,""))</f>
        <v/>
      </c>
      <c r="FG7" s="196" t="str">
        <f t="shared" ref="FG7:FG10" si="121">IF($CT7="","",IF(AND(FE$1&gt;=$CT7,FE$1&lt;=$CU7),1,""))</f>
        <v/>
      </c>
      <c r="FH7" s="164"/>
      <c r="FI7" s="165">
        <f t="shared" ref="FI7:FI10" si="122">IF(ISNUMBER(FE$1),IF(AND(FS$3="",FS$4=""),IF(FE7="",,-($BR7)),),)</f>
        <v>0</v>
      </c>
      <c r="FJ7" s="165">
        <f t="shared" ref="FJ7:FJ10" si="123">IF(ISNUMBER(FE$1),IF(FF7="",,-($BR7)),)</f>
        <v>0</v>
      </c>
      <c r="FK7" s="165">
        <f t="shared" ref="FK7:FK10" si="124">IF(ISNUMBER(FE$1),IF(FG7="",,-($BR7)),)</f>
        <v>0</v>
      </c>
      <c r="FL7" s="164"/>
      <c r="FM7" s="165">
        <f t="shared" ref="FM7:FM10" si="125">IF(ISNUMBER(FE$1),IF(AND(FE7="",FF7="",FG7=""),IF(ISNUMBER($BU7),$BU7,),),)</f>
        <v>0</v>
      </c>
      <c r="FN7" s="164"/>
      <c r="FO7" s="164"/>
      <c r="FP7" s="165">
        <f t="shared" ref="FP7:FP10" si="126">IF(ISNUMBER(FE$1),IF($AG7="",,IF(AND(FE7="",FF7="",FG7=""),IF(AND(FS$3="",FS$4=""),,IF(FS$4="",$BZ7,$BZ7*2)),)),)</f>
        <v>0</v>
      </c>
      <c r="FQ7" s="195">
        <f t="shared" ref="FQ7:FQ10" si="127">IF(AND(FH7="",OR(FS$3="",FS$4="")),0,FH7)</f>
        <v>0</v>
      </c>
      <c r="FR7" s="195">
        <f t="shared" ref="FR7:FR10" si="128">IF(AND(FL7="",OR(FT$3="",FT$4="")),0,FL7)</f>
        <v>0</v>
      </c>
      <c r="FS7" s="166">
        <f t="shared" ref="FS7:FS10" si="129">IF(ISNUMBER(FE$1),IF(AND(FE7="",FF7="",FG7=""),IF(ISNUMBER($BV7),$BV7,),),)</f>
        <v>0</v>
      </c>
      <c r="FT7" s="197" t="str">
        <f t="shared" ref="FT7:FT10" si="130">IF($CN7="","",IF(AND(FT$1&gt;=$CN7,FT$1&lt;=$CO7,$AG7="",OR(GH$3="",GH$4="")),1,""))</f>
        <v/>
      </c>
      <c r="FU7" s="196" t="str">
        <f t="shared" ref="FU7:FU10" si="131">IF($CQ7="","",IF(AND(FT$1&gt;=$CQ7,FT$1&lt;=$CR7),1,""))</f>
        <v/>
      </c>
      <c r="FV7" s="196" t="str">
        <f t="shared" ref="FV7:FV10" si="132">IF($CT7="","",IF(AND(FT$1&gt;=$CT7,FT$1&lt;=$CU7),1,""))</f>
        <v/>
      </c>
      <c r="FW7" s="164"/>
      <c r="FX7" s="165">
        <f t="shared" ref="FX7:FX10" si="133">IF(ISNUMBER(FT$1),IF(AND(GH$3="",GH$4=""),IF(FT7="",,-($BZ7)),),)</f>
        <v>0</v>
      </c>
      <c r="FY7" s="165">
        <f t="shared" ref="FY7:FY10" si="134">IF(ISNUMBER(FT$1),IF(FU7="",,-($BZ7)),)</f>
        <v>0</v>
      </c>
      <c r="FZ7" s="165">
        <f t="shared" ref="FZ7:FZ10" si="135">IF(ISNUMBER(FT$1),IF(FV7="",,-($BZ7)),)</f>
        <v>0</v>
      </c>
      <c r="GA7" s="164"/>
      <c r="GB7" s="165">
        <f t="shared" ref="GB7:GB10" si="136">IF(ISNUMBER(FT$1),IF(AND(FT7="",FU7="",FV7=""),IF(ISNUMBER($CC7),$CC7,),),)</f>
        <v>0</v>
      </c>
      <c r="GC7" s="164"/>
      <c r="GD7" s="164"/>
      <c r="GE7" s="165">
        <f t="shared" ref="GE7:GE10" si="137">IF(ISNUMBER(FT$1),IF($AG7="",,IF(AND(FT7="",FU7="",FV7=""),IF(AND(GH$3="",GH$4=""),,IF(GH$4="",$BZ7,$BZ7*2)),)),)</f>
        <v>0</v>
      </c>
      <c r="GF7" s="195">
        <f t="shared" ref="GF7:GF10" si="138">IF(AND(FW7="",OR(GH$3="",GH$4="")),0,FW7)</f>
        <v>0</v>
      </c>
      <c r="GG7" s="195">
        <f t="shared" ref="GG7:GG10" si="139">IF(AND(GA7="",OR(GI$3="",GI$4="")),0,GA7)</f>
        <v>0</v>
      </c>
      <c r="GH7" s="166">
        <f t="shared" ref="GH7:GH10" si="140">IF(ISNUMBER(FT$1),IF(AND(FT7="",FU7="",FV7=""),IF(ISNUMBER($CD7),$CD7,),),)</f>
        <v>0</v>
      </c>
      <c r="GI7" s="197" t="str">
        <f t="shared" ref="GI7:GI10" si="141">IF($CN7="","",IF(AND(GI$1&gt;=$CN7,GI$1&lt;=$CO7,$AG7="",OR(GW$3="",GW$4="")),1,""))</f>
        <v/>
      </c>
      <c r="GJ7" s="196" t="str">
        <f t="shared" ref="GJ7:GJ10" si="142">IF($CQ7="","",IF(AND(GI$1&gt;=$CQ7,GI$1&lt;=$CR7),1,""))</f>
        <v/>
      </c>
      <c r="GK7" s="196" t="str">
        <f t="shared" ref="GK7:GK10" si="143">IF($CT7="","",IF(AND(GI$1&gt;=$CT7,GI$1&lt;=$CU7),1,""))</f>
        <v/>
      </c>
      <c r="GL7" s="164"/>
      <c r="GM7" s="165">
        <f t="shared" ref="GM7:GM10" si="144">IF(ISNUMBER(GI$1),IF(AND(GW$3="",GW$4=""),IF(GI7="",,-($CG7)),),)</f>
        <v>0</v>
      </c>
      <c r="GN7" s="165">
        <f t="shared" ref="GN7:GN10" si="145">IF(ISNUMBER(GI$1),IF(GJ7="",,-($CG7)),)</f>
        <v>0</v>
      </c>
      <c r="GO7" s="165">
        <f t="shared" ref="GO7:GO10" si="146">IF(ISNUMBER(GI$1),IF(GK7="",,-($CG7)),)</f>
        <v>0</v>
      </c>
      <c r="GP7" s="164"/>
      <c r="GQ7" s="165">
        <f t="shared" ref="GQ7:GQ10" si="147">IF(ISNUMBER(GI$1),IF(AND(GI7="",GJ7="",GK7=""),IF(ISNUMBER($CK7),$CK7,),),)</f>
        <v>0</v>
      </c>
      <c r="GR7" s="164"/>
      <c r="GS7" s="164"/>
      <c r="GT7" s="165">
        <f t="shared" ref="GT7:GT10" si="148">IF(ISNUMBER(GI$1),IF($AG7="",,IF(AND($GI7="",$GJ7="",$GK7=""),IF(AND(GZ$3="",GZ$4=""),,IF(GZ$4="",$CH7,$CH7*2)),)),)</f>
        <v>0</v>
      </c>
      <c r="GU7" s="195">
        <f t="shared" ref="GU7:GU10" si="149">IF(AND(GL7="",OR(GZ$3="",GHE5="")),0,GL7)</f>
        <v>0</v>
      </c>
      <c r="GV7" s="195">
        <f t="shared" ref="GV7:GV10" si="150">IF(AND(GP7="",OR(GZ$3="",GZ$4="")),0,GP7)</f>
        <v>0</v>
      </c>
      <c r="GW7" s="165">
        <f t="shared" ref="GW7:GW10" si="151">IF(ISNUMBER(GI$1),IF(AND(GI7="",GJ7="",GK7=""),IF(ISNUMBER($CL7),$CL7,),),)</f>
        <v>0</v>
      </c>
      <c r="GX7" s="195">
        <f t="shared" ref="GX7:GX10" si="152">IF(GL7="",0,GL7)</f>
        <v>0</v>
      </c>
      <c r="GY7" s="195">
        <f t="shared" ref="GY7:GY10" si="153">IF(GP7="",0,GP7)</f>
        <v>0</v>
      </c>
      <c r="GZ7" s="166">
        <f t="shared" ref="GZ7:GZ10" si="154">IF(ISNUMBER(GI$1),IF(AND(GI7="",GJ7="",GJ7=""),IF(ISNUMBER($CM7),$CM7,),),)</f>
        <v>0</v>
      </c>
      <c r="HA7" s="197" t="str">
        <f t="shared" ref="HA7:HA10" si="155">IF($CN7="","",IF(AND(HA$1&gt;=$CN7,HA$1&lt;=$CO7,$AG7="",OR(HO$3="",HO$4="")),1,""))</f>
        <v/>
      </c>
      <c r="HB7" s="196" t="str">
        <f t="shared" ref="HB7:HB10" si="156">IF($CQ7="","",IF(AND(HA$1&gt;=$CQ7,HA$1&lt;=$CR7),1,""))</f>
        <v/>
      </c>
      <c r="HC7" s="196" t="str">
        <f t="shared" ref="HC7:HC10" si="157">IF($CT7="","",IF(AND(HA$1&gt;=$CT7,HA$1&lt;=$CU7),1,""))</f>
        <v/>
      </c>
      <c r="HD7" s="164"/>
      <c r="HE7" s="165">
        <f t="shared" ref="HE7:HE10" si="158">IF(ISNUMBER(HA$1),IF(AND(HO$3="",HO$4=""),IF(HA7="",,-($AL7)),),)</f>
        <v>0</v>
      </c>
      <c r="HF7" s="165">
        <f t="shared" ref="HF7:HF10" si="159">IF(ISNUMBER(HA$1),IF(HB7="",,-($AL7)),)</f>
        <v>0</v>
      </c>
      <c r="HG7" s="165">
        <f t="shared" ref="HG7:HG10" si="160">IF(ISNUMBER(HA$1),IF(HC7="",,-($AL7)),)</f>
        <v>0</v>
      </c>
      <c r="HH7" s="164"/>
      <c r="HI7" s="165">
        <f t="shared" ref="HI7:HI10" si="161">IF(ISNUMBER(HA$1),IF(AND(HA7="",HB7="",HC7=""),IF(ISNUMBER($AO7),$AO7,),),)</f>
        <v>0</v>
      </c>
      <c r="HJ7" s="164"/>
      <c r="HK7" s="164"/>
      <c r="HL7" s="165">
        <f t="shared" ref="HL7:HL10" si="162">IF(ISNUMBER(HA$1),IF($AG7="",,IF(AND(HA7="",HB7="",HC7=""),IF(AND(HO$3="",HO$4=""),,IF(HO$4="",$BZ7,$BZ7*2)),)),)</f>
        <v>0</v>
      </c>
      <c r="HM7" s="195">
        <f t="shared" ref="HM7:HM10" si="163">IF(AND(HD7="",OR(HO$3="",HO$4="")),0,HD7)</f>
        <v>0</v>
      </c>
      <c r="HN7" s="195">
        <f t="shared" ref="HN7:HN10" si="164">IF(AND(HH7="",OR(HP$3="",HP$4="")),0,HH7)</f>
        <v>0</v>
      </c>
      <c r="HO7" s="166">
        <f t="shared" ref="HO7:HO10" si="165">IF(ISNUMBER(HA$1),IF(AND(HA7="",HB7="",HC7=""),IF(ISNUMBER($AP7),$AP7,),),)</f>
        <v>0</v>
      </c>
      <c r="HP7" s="197" t="str">
        <f t="shared" ref="HP7:HP10" si="166">IF($CN7="","",IF(AND(HP$1&gt;=$CN7,HP$1&lt;=$CO7,$AG7="",OR(ID$3="",ID$4="")),1,""))</f>
        <v/>
      </c>
      <c r="HQ7" s="196" t="str">
        <f t="shared" ref="HQ7:HQ10" si="167">IF($CQ7="","",IF(AND(HP$1&gt;=$CQ7,HP$1&lt;=$CR7),1,""))</f>
        <v/>
      </c>
      <c r="HR7" s="196" t="str">
        <f t="shared" ref="HR7:HR10" si="168">IF($CT7="","",IF(AND(HP$1&gt;=$CT7,HP$1&lt;=$CU7),1,""))</f>
        <v/>
      </c>
      <c r="HS7" s="164"/>
      <c r="HT7" s="165">
        <f t="shared" ref="HT7:HT10" si="169">IF(ISNUMBER(HP$1),IF(AND(ID$3="",ID$4=""),IF(HP7="",,-($AT7)),),)</f>
        <v>0</v>
      </c>
      <c r="HU7" s="165">
        <f t="shared" ref="HU7:HU10" si="170">IF(ISNUMBER(HP$1),IF(HQ7="",,-($AT7)),)</f>
        <v>0</v>
      </c>
      <c r="HV7" s="165">
        <f t="shared" ref="HV7:HV10" si="171">IF(ISNUMBER(HP$1),IF(HR7="",,-($AT7)),)</f>
        <v>0</v>
      </c>
      <c r="HW7" s="164"/>
      <c r="HX7" s="165">
        <f t="shared" ref="HX7:HX10" si="172">IF(ISNUMBER(HP$1),IF(AND(HP7="",HQ7="",HR7=""),IF(ISNUMBER($AW7),$AW7,),),)</f>
        <v>0</v>
      </c>
      <c r="HY7" s="164"/>
      <c r="HZ7" s="164"/>
      <c r="IA7" s="165">
        <f t="shared" ref="IA7:IA10" si="173">IF(ISNUMBER(HP$1),IF($AG7="",,IF(AND(HP7="",HQ7="",HR7=""),IF(AND(ID$3="",ID$4=""),,IF(ID$4="",$BZ7,$BZ7*2)),)),)</f>
        <v>0</v>
      </c>
      <c r="IB7" s="195">
        <f t="shared" ref="IB7:IB10" si="174">IF(AND(HS7="",OR(ID$3="",ID$4="")),0,HS7)</f>
        <v>0</v>
      </c>
      <c r="IC7" s="195">
        <f t="shared" ref="IC7:IC10" si="175">IF(AND(HW7="",OR(IE$3="",IE$4="")),0,HW7)</f>
        <v>0</v>
      </c>
      <c r="ID7" s="166">
        <f t="shared" ref="ID7:ID10" si="176">IF(ISNUMBER(HP$1),IF(AND(HP7="",HQ7="",HR7=""),IF(ISNUMBER($AX7),$AX7,),),)</f>
        <v>0</v>
      </c>
      <c r="IE7" s="197" t="str">
        <f t="shared" ref="IE7:IE10" si="177">IF($CN7="","",IF(AND(IE$1&gt;=$CN7,IE$1&lt;=$CO7,$AG7="",OR(IS$3="",IS$4="")),1,""))</f>
        <v/>
      </c>
      <c r="IF7" s="196" t="str">
        <f t="shared" ref="IF7:IF10" si="178">IF($CQ7="","",IF(AND(IE$1&gt;=$CQ7,IE$1&lt;=$CR7),1,""))</f>
        <v/>
      </c>
      <c r="IG7" s="196" t="str">
        <f t="shared" ref="IG7:IG10" si="179">IF($CT7="","",IF(AND(IE$1&gt;=$CT7,IE$1&lt;=$CU7),1,""))</f>
        <v/>
      </c>
      <c r="IH7" s="164"/>
      <c r="II7" s="165">
        <f t="shared" ref="II7:II10" si="180">IF(ISNUMBER(IE$1),IF(AND(IS$3="",IS$4=""),IF(IE7="",,-($BB7)),),)</f>
        <v>0</v>
      </c>
      <c r="IJ7" s="165">
        <f t="shared" ref="IJ7:IJ10" si="181">IF(ISNUMBER(IE$1),IF(IF7="",,-($BB7)),)</f>
        <v>0</v>
      </c>
      <c r="IK7" s="165">
        <f t="shared" ref="IK7:IK10" si="182">IF(ISNUMBER(IE$1),IF(IG7="",,-($BB7)),)</f>
        <v>0</v>
      </c>
      <c r="IL7" s="164"/>
      <c r="IM7" s="165">
        <f t="shared" ref="IM7:IM10" si="183">IF(ISNUMBER(IE$1),IF(AND(IE7="",IF7="",IG7=""),IF(ISNUMBER($BE7),$BE7,),),)</f>
        <v>0</v>
      </c>
      <c r="IN7" s="164"/>
      <c r="IO7" s="164"/>
      <c r="IP7" s="165">
        <f t="shared" ref="IP7:IP10" si="184">IF(ISNUMBER(IE$1),IF($AG7="",,IF(AND(IE7="",IF7="",IG7=""),IF(AND(IS$3="",IS$4=""),,IF(IS$4="",$BZ7,$BZ7*2)),)),)</f>
        <v>0</v>
      </c>
      <c r="IQ7" s="195">
        <f t="shared" ref="IQ7:IQ10" si="185">IF(AND(IH7="",OR(IS$3="",IS$4="")),0,IH7)</f>
        <v>0</v>
      </c>
      <c r="IR7" s="195">
        <f t="shared" ref="IR7:IR10" si="186">IF(AND(IL7="",OR(IT$3="",IT$4="")),0,IL7)</f>
        <v>0</v>
      </c>
      <c r="IS7" s="166">
        <f t="shared" ref="IS7:IS10" si="187">IF(ISNUMBER(IE$1),IF(AND(IE7="",IF7="",IG7=""),IF(ISNUMBER($BF7),$BF7,),),)</f>
        <v>0</v>
      </c>
      <c r="IT7" s="197" t="str">
        <f t="shared" ref="IT7:IT10" si="188">IF($CN7="","",IF(AND(IT$1&gt;=$CN7,IT$1&lt;=$CO7,$AG7="",OR(JH$3="",JH$4="")),1,""))</f>
        <v/>
      </c>
      <c r="IU7" s="196" t="str">
        <f t="shared" ref="IU7:IU10" si="189">IF($CQ7="","",IF(AND(IT$1&gt;=$CQ7,IT$1&lt;=$CR7),1,""))</f>
        <v/>
      </c>
      <c r="IV7" s="196" t="str">
        <f t="shared" ref="IV7:IV10" si="190">IF($CT7="","",IF(AND(IT$1&gt;=$CT7,IT$1&lt;=$CU7),1,""))</f>
        <v/>
      </c>
      <c r="IW7" s="164"/>
      <c r="IX7" s="165">
        <f t="shared" ref="IX7:IX10" si="191">IF(ISNUMBER(IT$1),IF(AND(JH$3="",JH$4=""),IF(IT7="",,-($BJ7)),),)</f>
        <v>0</v>
      </c>
      <c r="IY7" s="165">
        <f t="shared" ref="IY7:IY10" si="192">IF(ISNUMBER(IT$1),IF(IU7="",,-($BJ7)),)</f>
        <v>0</v>
      </c>
      <c r="IZ7" s="165">
        <f t="shared" ref="IZ7:IZ10" si="193">IF(ISNUMBER(IT$1),IF(IV7="",,-($BJ7)),)</f>
        <v>0</v>
      </c>
      <c r="JA7" s="164"/>
      <c r="JB7" s="165">
        <f t="shared" ref="JB7:JB10" si="194">IF(ISNUMBER(IT$1),IF(AND(IT7="",IU7="",IV7=""),IF(ISNUMBER($BM7),$BM7,),),)</f>
        <v>0</v>
      </c>
      <c r="JC7" s="164"/>
      <c r="JD7" s="164"/>
      <c r="JE7" s="165">
        <f t="shared" ref="JE7:JE10" si="195">IF(ISNUMBER(IT$1),IF($AG7="",,IF(AND(IT7="",IU7="",IV7=""),IF(AND(JH$3="",JH$4=""),,IF(JH$4="",$BZ7,$BZ7*2)),)),)</f>
        <v>0</v>
      </c>
      <c r="JF7" s="195">
        <f t="shared" ref="JF7:JF10" si="196">IF(AND(IW7="",OR(JH$3="",JH$4="")),0,IW7)</f>
        <v>0</v>
      </c>
      <c r="JG7" s="195">
        <f t="shared" ref="JG7:JG10" si="197">IF(AND(JA7="",OR(JI$3="",JI$4="")),0,JA7)</f>
        <v>0</v>
      </c>
      <c r="JH7" s="166">
        <f t="shared" ref="JH7:JH10" si="198">IF(ISNUMBER(IT$1),IF(AND(IT7="",IU7="",IV7=""),IF(ISNUMBER($BN7),$BN7,),),)</f>
        <v>0</v>
      </c>
      <c r="JI7" s="197" t="str">
        <f t="shared" ref="JI7:JI10" si="199">IF($CN7="","",IF(AND(JI$1&gt;=$CN7,JI$1&lt;=$CO7,$AG7="",OR(JW$3="",JW$4="")),1,""))</f>
        <v/>
      </c>
      <c r="JJ7" s="196" t="str">
        <f t="shared" ref="JJ7:JJ10" si="200">IF($CQ7="","",IF(AND(JI$1&gt;=$CQ7,JI$1&lt;=$CR7),1,""))</f>
        <v/>
      </c>
      <c r="JK7" s="196" t="str">
        <f t="shared" ref="JK7:JK10" si="201">IF($CT7="","",IF(AND(JI$1&gt;=$CT7,JI$1&lt;=$CU7),1,""))</f>
        <v/>
      </c>
      <c r="JL7" s="164"/>
      <c r="JM7" s="165">
        <f t="shared" ref="JM7:JM10" si="202">IF(ISNUMBER(JI$1),IF(AND(JW$3="",JW$4=""),IF(JI7="",,-($BR7)),),)</f>
        <v>0</v>
      </c>
      <c r="JN7" s="165">
        <f t="shared" ref="JN7:JN10" si="203">IF(ISNUMBER(JI$1),IF(JJ7="",,-($BR7)),)</f>
        <v>0</v>
      </c>
      <c r="JO7" s="165">
        <f t="shared" ref="JO7:JO10" si="204">IF(ISNUMBER(JI$1),IF(JK7="",,-($BR7)),)</f>
        <v>0</v>
      </c>
      <c r="JP7" s="164"/>
      <c r="JQ7" s="165">
        <f t="shared" ref="JQ7:JQ10" si="205">IF(ISNUMBER(JI$1),IF(AND(JI7="",JJ7="",JK7=""),IF(ISNUMBER($BU7),$BU7,),),)</f>
        <v>0</v>
      </c>
      <c r="JR7" s="164"/>
      <c r="JS7" s="164"/>
      <c r="JT7" s="165">
        <f t="shared" ref="JT7:JT10" si="206">IF(ISNUMBER(JI$1),IF($AG7="",,IF(AND(JI7="",JJ7="",JK7=""),IF(AND(JW$3="",JW$4=""),,IF(JW$4="",$BZ7,$BZ7*2)),)),)</f>
        <v>0</v>
      </c>
      <c r="JU7" s="195">
        <f t="shared" ref="JU7:JU10" si="207">IF(AND(JL7="",OR(JW$3="",JW$4="")),0,JL7)</f>
        <v>0</v>
      </c>
      <c r="JV7" s="195">
        <f t="shared" ref="JV7:JV10" si="208">IF(AND(JP7="",OR(JX$3="",JX$4="")),0,JP7)</f>
        <v>0</v>
      </c>
      <c r="JW7" s="166">
        <f t="shared" ref="JW7:JW10" si="209">IF(ISNUMBER(JI$1),IF(AND(JI7="",JJ7="",JK7=""),IF(ISNUMBER($BV7),$BV7,),),)</f>
        <v>0</v>
      </c>
      <c r="JX7" s="197" t="str">
        <f t="shared" ref="JX7:JX10" si="210">IF($CN7="","",IF(AND(JX$1&gt;=$CN7,JX$1&lt;=$CO7,$AG7="",OR(KL$3="",KL$4="")),1,""))</f>
        <v/>
      </c>
      <c r="JY7" s="196" t="str">
        <f t="shared" ref="JY7:JY10" si="211">IF($CQ7="","",IF(AND(JX$1&gt;=$CQ7,JX$1&lt;=$CR7),1,""))</f>
        <v/>
      </c>
      <c r="JZ7" s="196" t="str">
        <f t="shared" ref="JZ7:JZ10" si="212">IF($CT7="","",IF(AND(JX$1&gt;=$CT7,JX$1&lt;=$CU7),1,""))</f>
        <v/>
      </c>
      <c r="KA7" s="164"/>
      <c r="KB7" s="165">
        <f t="shared" ref="KB7:KB10" si="213">IF(ISNUMBER(JX$1),IF(AND(KL$3="",KL$4=""),IF(JX7="",,-($BZ7)),),)</f>
        <v>0</v>
      </c>
      <c r="KC7" s="165">
        <f t="shared" ref="KC7:KC10" si="214">IF(ISNUMBER(JX$1),IF(JY7="",,-($BZ7)),)</f>
        <v>0</v>
      </c>
      <c r="KD7" s="165">
        <f t="shared" ref="KD7:KD10" si="215">IF(ISNUMBER(JX$1),IF(JZ7="",,-($BZ7)),)</f>
        <v>0</v>
      </c>
      <c r="KE7" s="164"/>
      <c r="KF7" s="165">
        <f t="shared" ref="KF7:KF10" si="216">IF(ISNUMBER(JX$1),IF(AND(JX7="",JY7="",JZ7=""),IF(ISNUMBER($CC7),$CC7,),),)</f>
        <v>0</v>
      </c>
      <c r="KG7" s="164"/>
      <c r="KH7" s="164"/>
      <c r="KI7" s="165">
        <f t="shared" ref="KI7:KI10" si="217">IF(ISNUMBER(JX$1),IF($AG7="",,IF(AND(JX7="",JY7="",JZ7=""),IF(AND(KL$3="",KL$4=""),,IF(KL$4="",$BZ7,$BZ7*2)),)),)</f>
        <v>0</v>
      </c>
      <c r="KJ7" s="195">
        <f t="shared" ref="KJ7:KJ10" si="218">IF(AND(KA7="",OR(KL$3="",KL$4="")),0,KA7)</f>
        <v>0</v>
      </c>
      <c r="KK7" s="195">
        <f t="shared" ref="KK7:KK10" si="219">IF(AND(KE7="",OR(KM$3="",KM$4="")),0,KE7)</f>
        <v>0</v>
      </c>
      <c r="KL7" s="166">
        <f t="shared" ref="KL7:KL10" si="220">IF(ISNUMBER(JX$1),IF(AND(JX7="",JY7="",JZ7=""),IF(ISNUMBER($CD7),$CD7,),),)</f>
        <v>0</v>
      </c>
      <c r="KM7" s="197" t="str">
        <f t="shared" ref="KM7:KM10" si="221">IF($CN7="","",IF(AND(KM$1&gt;=$CN7,KM$1&lt;=$CO7,$AG7="",OR(LA$3="",LA$4="")),1,""))</f>
        <v/>
      </c>
      <c r="KN7" s="196" t="str">
        <f t="shared" ref="KN7:KN10" si="222">IF($CQ7="","",IF(AND(KM$1&gt;=$CQ7,KM$1&lt;=$CR7),1,""))</f>
        <v/>
      </c>
      <c r="KO7" s="196" t="str">
        <f t="shared" ref="KO7:KO10" si="223">IF($CT7="","",IF(AND(KM$1&gt;=$CT7,KM$1&lt;=$CU7),1,""))</f>
        <v/>
      </c>
      <c r="KP7" s="164"/>
      <c r="KQ7" s="165">
        <f t="shared" ref="KQ7:KQ10" si="224">IF(ISNUMBER(KM$1),IF(AND(LA$3="",LA$4=""),IF(KM7="",,-($CG7)),),)</f>
        <v>0</v>
      </c>
      <c r="KR7" s="165">
        <f t="shared" ref="KR7:KR10" si="225">IF(ISNUMBER(KM$1),IF(KN7="",,-($CG7)),)</f>
        <v>0</v>
      </c>
      <c r="KS7" s="165">
        <f t="shared" ref="KS7:KS10" si="226">IF(ISNUMBER(KM$1),IF(KO7="",,-($CG7)),)</f>
        <v>0</v>
      </c>
      <c r="KT7" s="164"/>
      <c r="KU7" s="165">
        <f t="shared" ref="KU7:KU10" si="227">IF(ISNUMBER(KM$1),IF(AND(KM7="",KN7="",KO7=""),IF(ISNUMBER($CK7),$CK7,),),)</f>
        <v>0</v>
      </c>
      <c r="KV7" s="164"/>
      <c r="KW7" s="164"/>
      <c r="KX7" s="165">
        <f t="shared" ref="KX7:KX10" si="228">IF(ISNUMBER(KM$1),IF($AG7="",,IF(AND($GI7="",$GJ7="",$GK7=""),IF(AND(LD$3="",LD$4=""),,IF(LD$4="",$CH7,$CH7*2)),)),)</f>
        <v>0</v>
      </c>
      <c r="KY7" s="195">
        <f t="shared" ref="KY7:KY10" si="229">IF(AND(KP7="",OR(LD$3="",GLI5="")),0,KP7)</f>
        <v>0</v>
      </c>
      <c r="KZ7" s="195">
        <f t="shared" ref="KZ7:KZ10" si="230">IF(AND(KT7="",OR(LD$3="",LD$4="")),0,KT7)</f>
        <v>0</v>
      </c>
      <c r="LA7" s="165">
        <f t="shared" ref="LA7:LA10" si="231">IF(ISNUMBER(KM$1),IF(AND(KM7="",KN7="",KO7=""),IF(ISNUMBER($CL7),$CL7,),),)</f>
        <v>0</v>
      </c>
      <c r="LB7" s="195">
        <f t="shared" ref="LB7:LB10" si="232">IF(KP7="",0,KP7)</f>
        <v>0</v>
      </c>
      <c r="LC7" s="195">
        <f t="shared" ref="LC7:LC10" si="233">IF(KT7="",0,KT7)</f>
        <v>0</v>
      </c>
      <c r="LD7" s="166">
        <f t="shared" ref="LD7:LD10" si="234">IF(ISNUMBER(KM$1),IF(AND(KM7="",KN7="",KN7=""),IF(ISNUMBER($CM7),$CM7,),),)</f>
        <v>0</v>
      </c>
      <c r="LE7" s="197" t="str">
        <f t="shared" ref="LE7:LE10" si="235">IF($CN7="","",IF(AND(LE$1&gt;=$CN7,LE$1&lt;=$CO7,$AG7="",OR(LS$3="",LS$4="")),1,""))</f>
        <v/>
      </c>
      <c r="LF7" s="196" t="str">
        <f t="shared" ref="LF7:LF10" si="236">IF($CQ7="","",IF(AND(LE$1&gt;=$CQ7,LE$1&lt;=$CR7),1,""))</f>
        <v/>
      </c>
      <c r="LG7" s="196" t="str">
        <f t="shared" ref="LG7:LG10" si="237">IF($CT7="","",IF(AND(LE$1&gt;=$CT7,LE$1&lt;=$CU7),1,""))</f>
        <v/>
      </c>
      <c r="LH7" s="164"/>
      <c r="LI7" s="165">
        <f t="shared" ref="LI7:LI10" si="238">IF(ISNUMBER(LE$1),IF(AND(LS$3="",LS$4=""),IF(LE7="",,-($AL7)),),)</f>
        <v>0</v>
      </c>
      <c r="LJ7" s="165">
        <f t="shared" ref="LJ7:LJ10" si="239">IF(ISNUMBER(LE$1),IF(LF7="",,-($AL7)),)</f>
        <v>0</v>
      </c>
      <c r="LK7" s="165">
        <f t="shared" ref="LK7:LK10" si="240">IF(ISNUMBER(LE$1),IF(LG7="",,-($AL7)),)</f>
        <v>0</v>
      </c>
      <c r="LL7" s="164"/>
      <c r="LM7" s="165">
        <f t="shared" ref="LM7:LM10" si="241">IF(ISNUMBER(LE$1),IF(AND(LE7="",LF7="",LG7=""),IF(ISNUMBER($AO7),$AO7,),),)</f>
        <v>0</v>
      </c>
      <c r="LN7" s="164"/>
      <c r="LO7" s="164"/>
      <c r="LP7" s="165">
        <f t="shared" ref="LP7:LP10" si="242">IF(ISNUMBER(LE$1),IF($AG7="",,IF(AND(LE7="",LF7="",LG7=""),IF(AND(LS$3="",LS$4=""),,IF(LS$4="",$AL7,$AL7*2)),)),)</f>
        <v>0</v>
      </c>
      <c r="LQ7" s="195">
        <f t="shared" ref="LQ7:LQ10" si="243">IF(AND(LH7="",OR(LS$3="",LS$4="")),0,IF(LS$4="x",LH7*2,LH7))</f>
        <v>0</v>
      </c>
      <c r="LR7" s="195">
        <f t="shared" ref="LR7:LR10" si="244">IF(AND(LL7="",OR(LT$3="",LT$4="")),0,LL7)</f>
        <v>0</v>
      </c>
      <c r="LS7" s="166">
        <f t="shared" ref="LS7:LS10" si="245">IF(ISNUMBER(LE$1),IF(AND(LE7="",LF7="",LG7=""),IF(ISNUMBER($AP7),$AP7,),),)</f>
        <v>0</v>
      </c>
      <c r="LT7" s="197" t="str">
        <f t="shared" ref="LT7:LT10" si="246">IF($CN7="","",IF(AND(LT$1&gt;=$CN7,LT$1&lt;=$CO7,$AG7="",OR(MH$3="",MH$4="")),1,""))</f>
        <v/>
      </c>
      <c r="LU7" s="196" t="str">
        <f t="shared" ref="LU7:LU10" si="247">IF($CQ7="","",IF(AND(LT$1&gt;=$CQ7,LT$1&lt;=$CR7),1,""))</f>
        <v/>
      </c>
      <c r="LV7" s="196" t="str">
        <f t="shared" ref="LV7:LV10" si="248">IF($CT7="","",IF(AND(LT$1&gt;=$CT7,LT$1&lt;=$CU7),1,""))</f>
        <v/>
      </c>
      <c r="LW7" s="164"/>
      <c r="LX7" s="165">
        <f t="shared" ref="LX7:LX10" si="249">IF(ISNUMBER(LT$1),IF(AND(MH$3="",MH$4=""),IF(LT7="",,-($AL7)),),)</f>
        <v>0</v>
      </c>
      <c r="LY7" s="165">
        <f t="shared" ref="LY7:LY10" si="250">IF(ISNUMBER(LT$1),IF(LU7="",,-($AL7)),)</f>
        <v>0</v>
      </c>
      <c r="LZ7" s="165">
        <f t="shared" ref="LZ7:LZ10" si="251">IF(ISNUMBER(LT$1),IF(LV7="",,-($AL7)),)</f>
        <v>0</v>
      </c>
      <c r="MA7" s="164"/>
      <c r="MB7" s="165">
        <f t="shared" ref="MB7:MB10" si="252">IF(ISNUMBER(LT$1),IF(AND(LT7="",LU7="",LV7=""),IF(ISNUMBER($AW7),$AW7,),),)</f>
        <v>0</v>
      </c>
      <c r="MC7" s="164"/>
      <c r="MD7" s="164"/>
      <c r="ME7" s="165">
        <f t="shared" ref="ME7:ME10" si="253">IF(ISNUMBER(LT$1),IF($AG7="",,IF(AND(LT7="",LU7="",LV7=""),IF(AND(MH$3="",MH$4=""),,IF(MH$4="",$AT7,$AT7*2)),)),)</f>
        <v>0</v>
      </c>
      <c r="MF7" s="195">
        <f t="shared" ref="MF7:MF10" si="254">IF(AND(LW7="",OR(MH$3="",MH$4="")),0,IF(MH$4="x",LW7*2,LW7))</f>
        <v>0</v>
      </c>
      <c r="MG7" s="195">
        <f t="shared" ref="MG7:MG10" si="255">IF(AND(MA7="",OR(MI$3="",MI$4="")),0,MA7)</f>
        <v>0</v>
      </c>
      <c r="MH7" s="166">
        <f t="shared" ref="MH7:MH10" si="256">IF(ISNUMBER(LT$1),IF(AND(LT7="",LU7="",LV7=""),IF(ISNUMBER($AX7),$AX7,),),)</f>
        <v>0</v>
      </c>
      <c r="MI7" s="197" t="str">
        <f t="shared" ref="MI7:MI10" si="257">IF($CN7="","",IF(AND(MI$1&gt;=$CN7,MI$1&lt;=$CO7,$AG7="",OR(MW$3="",MW$4="")),1,""))</f>
        <v/>
      </c>
      <c r="MJ7" s="196" t="str">
        <f t="shared" ref="MJ7:MJ10" si="258">IF($CQ7="","",IF(AND(MI$1&gt;=$CQ7,MI$1&lt;=$CR7),1,""))</f>
        <v/>
      </c>
      <c r="MK7" s="196" t="str">
        <f t="shared" ref="MK7:MK10" si="259">IF($CT7="","",IF(AND(MI$1&gt;=$CT7,MI$1&lt;=$CU7),1,""))</f>
        <v/>
      </c>
      <c r="ML7" s="164"/>
      <c r="MM7" s="165">
        <f t="shared" ref="MM7:MM10" si="260">IF(ISNUMBER(MI$1),IF(AND(MW$3="",MW$4=""),IF(MI7="",,-($AL7)),),)</f>
        <v>0</v>
      </c>
      <c r="MN7" s="165">
        <f t="shared" ref="MN7:MN10" si="261">IF(ISNUMBER(MI$1),IF(MJ7="",,-($AL7)),)</f>
        <v>0</v>
      </c>
      <c r="MO7" s="165">
        <f t="shared" ref="MO7:MO10" si="262">IF(ISNUMBER(MI$1),IF(MK7="",,-($AL7)),)</f>
        <v>0</v>
      </c>
      <c r="MP7" s="164"/>
      <c r="MQ7" s="165">
        <f t="shared" ref="MQ7:MQ10" si="263">IF(ISNUMBER(MI$1),IF(AND(MI7="",MJ7="",MK7=""),IF(ISNUMBER($BE7),$BE7,),),)</f>
        <v>0</v>
      </c>
      <c r="MR7" s="164"/>
      <c r="MS7" s="164"/>
      <c r="MT7" s="165">
        <f t="shared" ref="MT7:MT10" si="264">IF(ISNUMBER(MI$1),IF($AG7="",,IF(AND(MI7="",MJ7="",MK7=""),IF(AND(MW$3="",MW$4=""),,IF(MW$4="",$BB7,$BB7*2)),)),)</f>
        <v>0</v>
      </c>
      <c r="MU7" s="195">
        <f t="shared" ref="MU7:MU10" si="265">IF(AND(ML7="",OR(MW$3="",MW$4="")),0,IF(MW$4="x",ML7*2,ML7))</f>
        <v>0</v>
      </c>
      <c r="MV7" s="195">
        <f t="shared" ref="MV7:MV10" si="266">IF(AND(MP7="",OR(MX$3="",MX$4="")),0,MP7)</f>
        <v>0</v>
      </c>
      <c r="MW7" s="166">
        <f t="shared" ref="MW7:MW10" si="267">IF(ISNUMBER(MI$1),IF(AND(MI7="",MJ7="",MK7=""),IF(ISNUMBER($BF7),$BF7,),),)</f>
        <v>0</v>
      </c>
      <c r="MX7" s="197" t="str">
        <f t="shared" ref="MX7:MX10" si="268">IF($CN7="","",IF(AND(MX$1&gt;=$CN7,MX$1&lt;=$CO7,$AG7="",OR(NL$3="",NL$4="")),1,""))</f>
        <v/>
      </c>
      <c r="MY7" s="196" t="str">
        <f t="shared" ref="MY7:MY10" si="269">IF($CQ7="","",IF(AND(MX$1&gt;=$CQ7,MX$1&lt;=$CR7),1,""))</f>
        <v/>
      </c>
      <c r="MZ7" s="196" t="str">
        <f t="shared" ref="MZ7:MZ10" si="270">IF($CT7="","",IF(AND(MX$1&gt;=$CT7,MX$1&lt;=$CU7),1,""))</f>
        <v/>
      </c>
      <c r="NA7" s="164"/>
      <c r="NB7" s="165">
        <f t="shared" ref="NB7:NB10" si="271">IF(ISNUMBER(MX$1),IF(AND(NL$3="",NL$4=""),IF(MX7="",,-($AL7)),),)</f>
        <v>0</v>
      </c>
      <c r="NC7" s="165">
        <f t="shared" ref="NC7:NC10" si="272">IF(ISNUMBER(MX$1),IF(MY7="",,-($AL7)),)</f>
        <v>0</v>
      </c>
      <c r="ND7" s="165">
        <f t="shared" ref="ND7:ND10" si="273">IF(ISNUMBER(MX$1),IF(MZ7="",,-($AL7)),)</f>
        <v>0</v>
      </c>
      <c r="NE7" s="164"/>
      <c r="NF7" s="165">
        <f t="shared" ref="NF7:NF10" si="274">IF(ISNUMBER(MX$1),IF(AND(MX7="",MY7="",MZ7=""),IF(ISNUMBER($BM7),$BM7,),),)</f>
        <v>0</v>
      </c>
      <c r="NG7" s="164"/>
      <c r="NH7" s="164"/>
      <c r="NI7" s="165">
        <f t="shared" ref="NI7:NI10" si="275">IF(ISNUMBER(MX$1),IF($AG7="",,IF(AND(MX7="",MY7="",MZ7=""),IF(AND(NL$3="",NL$4=""),,IF(NL$4="",$BJ7,$BJ7*2)),)),)</f>
        <v>0</v>
      </c>
      <c r="NJ7" s="195">
        <f t="shared" ref="NJ7:NJ10" si="276">IF(AND(NA7="",OR(NL$3="",NL$4="")),0,IF(NL$4="x",NA7*2,NA7))</f>
        <v>0</v>
      </c>
      <c r="NK7" s="195">
        <f t="shared" ref="NK7:NK10" si="277">IF(AND(NE7="",OR(NM$3="",NM$4="")),0,NE7)</f>
        <v>0</v>
      </c>
      <c r="NL7" s="166">
        <f t="shared" ref="NL7:NL10" si="278">IF(ISNUMBER(MX$1),IF(AND(MX7="",MY7="",MZ7=""),IF(ISNUMBER($BN7),$BN7,),),)</f>
        <v>0</v>
      </c>
      <c r="NM7" s="197" t="str">
        <f t="shared" ref="NM7:NM10" si="279">IF($CN7="","",IF(AND(NM$1&gt;=$CN7,NM$1&lt;=$CO7,$AG7="",OR(OA$3="",OA$4="")),1,""))</f>
        <v/>
      </c>
      <c r="NN7" s="196" t="str">
        <f t="shared" ref="NN7:NN10" si="280">IF($CQ7="","",IF(AND(NM$1&gt;=$CQ7,NM$1&lt;=$CR7),1,""))</f>
        <v/>
      </c>
      <c r="NO7" s="196" t="str">
        <f t="shared" ref="NO7:NO10" si="281">IF($CT7="","",IF(AND(NM$1&gt;=$CT7,NM$1&lt;=$CU7),1,""))</f>
        <v/>
      </c>
      <c r="NP7" s="164"/>
      <c r="NQ7" s="165">
        <f t="shared" ref="NQ7:NQ10" si="282">IF(ISNUMBER(NM$1),IF(AND(OA$3="",OA$4=""),IF(NM7="",,-($AL7)),),)</f>
        <v>0</v>
      </c>
      <c r="NR7" s="165">
        <f t="shared" ref="NR7:NR10" si="283">IF(ISNUMBER(NM$1),IF(NN7="",,-($AL7)),)</f>
        <v>0</v>
      </c>
      <c r="NS7" s="165">
        <f t="shared" ref="NS7:NS10" si="284">IF(ISNUMBER(NM$1),IF(NO7="",,-($AL7)),)</f>
        <v>0</v>
      </c>
      <c r="NT7" s="164"/>
      <c r="NU7" s="165">
        <f t="shared" ref="NU7:NU10" si="285">IF(ISNUMBER(NM$1),IF(AND($FE7="",$FF7="",$FG7=""),IF(ISNUMBER($BU7),$BU7,),),)</f>
        <v>0</v>
      </c>
      <c r="NV7" s="164"/>
      <c r="NW7" s="164"/>
      <c r="NX7" s="165">
        <f t="shared" ref="NX7:NX10" si="286">IF(ISNUMBER(NM$1),IF($AG7="",,IF(AND($FE7="",$FF7="",$FG7=""),IF(AND(OA$3="",OA$4=""),,IF(OA$4="",$BR7,$BR7*2)),)),)</f>
        <v>0</v>
      </c>
      <c r="NY7" s="195">
        <f t="shared" ref="NY7:NY10" si="287">IF(AND(NP7="",OR(OA$3="",OA$4="")),0,IF(OA$4="x",NP7*2,NP7))</f>
        <v>0</v>
      </c>
      <c r="NZ7" s="195">
        <f t="shared" ref="NZ7:NZ10" si="288">IF(AND(NT7="",OR(OB$3="",OB$4="")),0,NT7)</f>
        <v>0</v>
      </c>
      <c r="OA7" s="166">
        <f t="shared" ref="OA7:OA10" si="289">IF(ISNUMBER(NM$1),IF(AND(NM7="",NN7="",NO7=""),IF(ISNUMBER($BV7),$BV7,),),)</f>
        <v>0</v>
      </c>
      <c r="OB7" s="197" t="str">
        <f t="shared" ref="OB7:OB10" si="290">IF($CN7="","",IF(AND(OB$1&gt;=$CN7,OB$1&lt;=$CO7,$AG7="",OR(OP$3="",OP$4="")),1,""))</f>
        <v/>
      </c>
      <c r="OC7" s="196" t="str">
        <f t="shared" ref="OC7:OC10" si="291">IF($CQ7="","",IF(AND(OB$1&gt;=$CQ7,OB$1&lt;=$CR7),1,""))</f>
        <v/>
      </c>
      <c r="OD7" s="196" t="str">
        <f t="shared" ref="OD7:OD10" si="292">IF($CT7="","",IF(AND(OB$1&gt;=$CT7,OB$1&lt;=$CU7),1,""))</f>
        <v/>
      </c>
      <c r="OE7" s="164"/>
      <c r="OF7" s="165">
        <f t="shared" ref="OF7:OF10" si="293">IF(ISNUMBER(OB$1),IF(AND(OP$3="",OP$4=""),IF(OB7="",,-($AL7)),),)</f>
        <v>0</v>
      </c>
      <c r="OG7" s="165">
        <f t="shared" ref="OG7:OG10" si="294">IF(ISNUMBER(OB$1),IF(OC7="",,-($AL7)),)</f>
        <v>0</v>
      </c>
      <c r="OH7" s="165">
        <f t="shared" ref="OH7:OH10" si="295">IF(ISNUMBER(OB$1),IF(OD7="",,-($AL7)),)</f>
        <v>0</v>
      </c>
      <c r="OI7" s="164"/>
      <c r="OJ7" s="165">
        <f t="shared" ref="OJ7:OJ10" si="296">IF(ISNUMBER(OB$1),IF(AND(OB7="",OC7="",OD7=""),IF(ISNUMBER($CC7),$CC7,),),)</f>
        <v>0</v>
      </c>
      <c r="OK7" s="164"/>
      <c r="OL7" s="164"/>
      <c r="OM7" s="165">
        <f t="shared" ref="OM7:OM10" si="297">IF(ISNUMBER(OB$1),IF($AG7="",,IF(AND(OB7="",OC7="",OD7=""),IF(AND(OP$3="",OP$4=""),,IF(OP$4="",$BZ7,$BZ7*2)),)),)</f>
        <v>0</v>
      </c>
      <c r="ON7" s="195">
        <f t="shared" ref="ON7:ON10" si="298">IF(AND(OE7="",OR(OP$3="",OP$4="")),0,IF(OP$4="x",OE7*2,OE7))</f>
        <v>0</v>
      </c>
      <c r="OO7" s="195">
        <f t="shared" ref="OO7:OO10" si="299">IF(AND(OI7="",OR(OQ$3="",OQ$4="")),0,OI7)</f>
        <v>0</v>
      </c>
      <c r="OP7" s="166">
        <f t="shared" ref="OP7:OP10" si="300">IF(ISNUMBER(OB$1),IF(AND(OB7="",OC7="",OD7=""),IF(ISNUMBER($CD7),$CD7,),),)</f>
        <v>0</v>
      </c>
      <c r="OQ7" s="197" t="str">
        <f t="shared" ref="OQ7:OQ10" si="301">IF($CN7="","",IF(AND(OQ$1&gt;=$CN7,OQ$1&lt;=$CO7,$AG7="",OR(PE$3="",PE$4="")),1,""))</f>
        <v/>
      </c>
      <c r="OR7" s="196" t="str">
        <f t="shared" ref="OR7:OR10" si="302">IF($CQ7="","",IF(AND(OQ$1&gt;=$CQ7,OQ$1&lt;=$CR7),1,""))</f>
        <v/>
      </c>
      <c r="OS7" s="196" t="str">
        <f t="shared" ref="OS7:OS10" si="303">IF($CT7="","",IF(AND(OQ$1&gt;=$CT7,OQ$1&lt;=$CU7),1,""))</f>
        <v/>
      </c>
      <c r="OT7" s="164"/>
      <c r="OU7" s="165">
        <f t="shared" ref="OU7:OU10" si="304">IF(ISNUMBER(OQ$1),IF(AND(PE$3="",PE$4=""),IF(OQ7="",,-($AL7)),),)</f>
        <v>0</v>
      </c>
      <c r="OV7" s="165">
        <f t="shared" ref="OV7:OV10" si="305">IF(ISNUMBER(OQ$1),IF(OR7="",,-($AL7)),)</f>
        <v>0</v>
      </c>
      <c r="OW7" s="165">
        <f t="shared" ref="OW7:OW10" si="306">IF(ISNUMBER(OQ$1),IF(OS7="",,-($AL7)),)</f>
        <v>0</v>
      </c>
      <c r="OX7" s="164"/>
      <c r="OY7" s="165">
        <f t="shared" ref="OY7:OY10" si="307">IF(ISNUMBER(OQ$1),IF(AND(OQ7="",OR7="",OS7=""),IF(ISNUMBER($CK7),$CK7,),),)</f>
        <v>0</v>
      </c>
      <c r="OZ7" s="164"/>
      <c r="PA7" s="164"/>
      <c r="PB7" s="165">
        <f t="shared" ref="PB7:PB10" si="308">IF(ISNUMBER(OQ$1),IF($AG7="",,IF(AND($GI7="",$GJ7="",$GK7=""),IF(AND(PH$3="",PH$4=""),,IF(PH$4="",$CH7,$CH7*2)),)),)</f>
        <v>0</v>
      </c>
      <c r="PC7" s="195">
        <f t="shared" ref="PC7:PC10" si="309">IF(AND(OT7="",OR(PH$3="",GOY5="")),0,IF(PH$4="x",OT7*2,OT7))</f>
        <v>0</v>
      </c>
      <c r="PD7" s="195">
        <f t="shared" ref="PD7:PD10" si="310">IF(AND(OX7="",OR(PH$3="",PH$4="")),0,OX7)</f>
        <v>0</v>
      </c>
      <c r="PE7" s="165">
        <f t="shared" ref="PE7:PE10" si="311">IF(ISNUMBER(OQ$1),IF(AND(OQ7="",OR7="",OS7=""),IF(ISNUMBER($CL7),$CL7,),),)</f>
        <v>0</v>
      </c>
      <c r="PF7" s="195">
        <f t="shared" ref="PF7:PF10" si="312">IF(OT7="",0,OT7)</f>
        <v>0</v>
      </c>
      <c r="PG7" s="195">
        <f t="shared" ref="PG7:PG10" si="313">IF(OX7="",0,OX7)</f>
        <v>0</v>
      </c>
      <c r="PH7" s="166">
        <f t="shared" ref="PH7:PH10" si="314">IF(ISNUMBER(OQ$1),IF(AND(OQ7="",OR7="",OR7=""),IF(ISNUMBER($CM7),$CM7,),),)</f>
        <v>0</v>
      </c>
      <c r="PI7" s="197" t="str">
        <f t="shared" ref="PI7:PI10" si="315">IF($CN7="","",IF(AND(PI$1&gt;=$CN7,PI$1&lt;=$CO7,$AG7="",OR(PW$3="",PW$4="")),1,""))</f>
        <v/>
      </c>
      <c r="PJ7" s="196" t="str">
        <f t="shared" ref="PJ7:PJ10" si="316">IF($CQ7="","",IF(AND(PI$1&gt;=$CQ7,PI$1&lt;=$CR7),1,""))</f>
        <v/>
      </c>
      <c r="PK7" s="196" t="str">
        <f t="shared" ref="PK7:PK10" si="317">IF($CT7="","",IF(AND(PI$1&gt;=$CT7,PI$1&lt;=$CU7),1,""))</f>
        <v/>
      </c>
      <c r="PL7" s="164"/>
      <c r="PM7" s="165">
        <f t="shared" ref="PM7:PM10" si="318">IF(ISNUMBER(PI$1),IF(AND(PW$3="",PW$4=""),IF(PI7="",,-($AL7)),),)</f>
        <v>0</v>
      </c>
      <c r="PN7" s="165">
        <f t="shared" ref="PN7:PN10" si="319">IF(ISNUMBER(PI$1),IF(PJ7="",,-($AL7)),)</f>
        <v>0</v>
      </c>
      <c r="PO7" s="165">
        <f t="shared" ref="PO7:PO10" si="320">IF(ISNUMBER(PI$1),IF(PK7="",,-($AL7)),)</f>
        <v>0</v>
      </c>
      <c r="PP7" s="164"/>
      <c r="PQ7" s="165">
        <f t="shared" ref="PQ7:PQ10" si="321">IF(ISNUMBER(PI$1),IF(AND(PI7="",PJ7="",PK7=""),IF(ISNUMBER($AO7),$AO7,),),)</f>
        <v>0</v>
      </c>
      <c r="PR7" s="164"/>
      <c r="PS7" s="164"/>
      <c r="PT7" s="165">
        <f t="shared" ref="PT7:PT10" si="322">IF(ISNUMBER(PI$1),IF($AG7="",,IF(AND(PI7="",PJ7="",PK7=""),IF(AND(PW$3="",PW$4=""),,IF(PW$4="",$AL7,$AL7*2)),)),)</f>
        <v>0</v>
      </c>
      <c r="PU7" s="195">
        <f t="shared" ref="PU7:PU10" si="323">IF(AND(PL7="",OR(PW$3="",PW$4="")),0,IF(PW$4="x",PL7*2,PL7))</f>
        <v>0</v>
      </c>
      <c r="PV7" s="195">
        <f t="shared" ref="PV7:PV10" si="324">IF(AND(PP7="",OR(PX$3="",PX$4="")),0,PP7)</f>
        <v>0</v>
      </c>
      <c r="PW7" s="166">
        <f t="shared" ref="PW7:PW10" si="325">IF(ISNUMBER(PI$1),IF(AND(PI7="",PJ7="",PK7=""),IF(ISNUMBER($AP7),$AP7,),),)</f>
        <v>0</v>
      </c>
      <c r="PX7" s="197" t="str">
        <f t="shared" ref="PX7:PX10" si="326">IF($CN7="","",IF(AND(PX$1&gt;=$CN7,PX$1&lt;=$CO7,$AG7="",OR(QL$3="",QL$4="")),1,""))</f>
        <v/>
      </c>
      <c r="PY7" s="196" t="str">
        <f t="shared" ref="PY7:PY10" si="327">IF($CQ7="","",IF(AND(PX$1&gt;=$CQ7,PX$1&lt;=$CR7),1,""))</f>
        <v/>
      </c>
      <c r="PZ7" s="196" t="str">
        <f t="shared" ref="PZ7:PZ10" si="328">IF($CT7="","",IF(AND(PX$1&gt;=$CT7,PX$1&lt;=$CU7),1,""))</f>
        <v/>
      </c>
      <c r="QA7" s="164"/>
      <c r="QB7" s="165">
        <f t="shared" ref="QB7:QB10" si="329">IF(ISNUMBER(PX$1),IF(AND(QL$3="",QL$4=""),IF(PX7="",,-($AL7)),),)</f>
        <v>0</v>
      </c>
      <c r="QC7" s="165">
        <f t="shared" ref="QC7:QC10" si="330">IF(ISNUMBER(PX$1),IF(PY7="",,-($AL7)),)</f>
        <v>0</v>
      </c>
      <c r="QD7" s="165">
        <f t="shared" ref="QD7:QD10" si="331">IF(ISNUMBER(PX$1),IF(PZ7="",,-($AL7)),)</f>
        <v>0</v>
      </c>
      <c r="QE7" s="164"/>
      <c r="QF7" s="165">
        <f t="shared" ref="QF7:QF10" si="332">IF(ISNUMBER(PX$1),IF(AND(PX7="",PY7="",PZ7=""),IF(ISNUMBER($AW7),$AW7,),),)</f>
        <v>0</v>
      </c>
      <c r="QG7" s="164"/>
      <c r="QH7" s="164"/>
      <c r="QI7" s="165">
        <f t="shared" ref="QI7:QI10" si="333">IF(ISNUMBER(PX$1),IF($AG7="",,IF(AND(PX7="",PY7="",PZ7=""),IF(AND(QL$3="",QL$4=""),,IF(QL$4="",$AT7,$AT7*2)),)),)</f>
        <v>0</v>
      </c>
      <c r="QJ7" s="195">
        <f t="shared" ref="QJ7:QJ10" si="334">IF(AND(QA7="",OR(QL$3="",QL$4="")),0,IF(QL$4="x",QA7*2,QA7))</f>
        <v>0</v>
      </c>
      <c r="QK7" s="195">
        <f t="shared" ref="QK7:QK10" si="335">IF(AND(QE7="",OR(QM$3="",QM$4="")),0,QE7)</f>
        <v>0</v>
      </c>
      <c r="QL7" s="166">
        <f t="shared" ref="QL7:QL10" si="336">IF(ISNUMBER(PX$1),IF(AND(PX7="",PY7="",PZ7=""),IF(ISNUMBER($AX7),$AX7,),),)</f>
        <v>0</v>
      </c>
      <c r="QM7" s="197" t="str">
        <f t="shared" ref="QM7:QM10" si="337">IF($CN7="","",IF(AND(QM$1&gt;=$CN7,QM$1&lt;=$CO7,$AG7="",OR(RA$3="",RA$4="")),1,""))</f>
        <v/>
      </c>
      <c r="QN7" s="196" t="str">
        <f t="shared" ref="QN7:QN10" si="338">IF($CQ7="","",IF(AND(QM$1&gt;=$CQ7,QM$1&lt;=$CR7),1,""))</f>
        <v/>
      </c>
      <c r="QO7" s="196" t="str">
        <f t="shared" ref="QO7:QO10" si="339">IF($CT7="","",IF(AND(QM$1&gt;=$CT7,QM$1&lt;=$CU7),1,""))</f>
        <v/>
      </c>
      <c r="QP7" s="164"/>
      <c r="QQ7" s="165">
        <f t="shared" ref="QQ7:QQ10" si="340">IF(ISNUMBER(QM$1),IF(AND(RA$3="",RA$4=""),IF(QM7="",,-($AL7)),),)</f>
        <v>0</v>
      </c>
      <c r="QR7" s="165">
        <f t="shared" ref="QR7:QR10" si="341">IF(ISNUMBER(QM$1),IF(QN7="",,-($AL7)),)</f>
        <v>0</v>
      </c>
      <c r="QS7" s="165">
        <f t="shared" ref="QS7:QS10" si="342">IF(ISNUMBER(QM$1),IF(QO7="",,-($AL7)),)</f>
        <v>0</v>
      </c>
      <c r="QT7" s="164"/>
      <c r="QU7" s="165">
        <f t="shared" ref="QU7:QU10" si="343">IF(ISNUMBER(QM$1),IF(AND(QM7="",QN7="",QO7=""),IF(ISNUMBER($BE7),$BE7,),),)</f>
        <v>0</v>
      </c>
      <c r="QV7" s="164"/>
      <c r="QW7" s="164"/>
      <c r="QX7" s="165">
        <f t="shared" ref="QX7:QX10" si="344">IF(ISNUMBER(QM$1),IF($AG7="",,IF(AND(QM7="",QN7="",QO7=""),IF(AND(RA$3="",RA$4=""),,IF(RA$4="",$BB7,$BB7*2)),)),)</f>
        <v>0</v>
      </c>
      <c r="QY7" s="195">
        <f t="shared" ref="QY7:QY10" si="345">IF(AND(QP7="",OR(RA$3="",RA$4="")),0,IF(RA$4="x",QP7*2,QP7))</f>
        <v>0</v>
      </c>
      <c r="QZ7" s="195">
        <f t="shared" ref="QZ7:QZ10" si="346">IF(AND(QT7="",OR(RB$3="",RB$4="")),0,QT7)</f>
        <v>0</v>
      </c>
      <c r="RA7" s="166">
        <f t="shared" ref="RA7:RA10" si="347">IF(ISNUMBER(QM$1),IF(AND(QM7="",QN7="",QO7=""),IF(ISNUMBER($BF7),$BF7,),),)</f>
        <v>0</v>
      </c>
      <c r="RB7" s="197" t="str">
        <f t="shared" ref="RB7:RB10" si="348">IF($CN7="","",IF(AND(RB$1&gt;=$CN7,RB$1&lt;=$CO7,$AG7="",OR(RP$3="",RP$4="")),1,""))</f>
        <v/>
      </c>
      <c r="RC7" s="196" t="str">
        <f t="shared" ref="RC7:RC10" si="349">IF($CQ7="","",IF(AND(RB$1&gt;=$CQ7,RB$1&lt;=$CR7),1,""))</f>
        <v/>
      </c>
      <c r="RD7" s="196" t="str">
        <f t="shared" ref="RD7:RD10" si="350">IF($CT7="","",IF(AND(RB$1&gt;=$CT7,RB$1&lt;=$CU7),1,""))</f>
        <v/>
      </c>
      <c r="RE7" s="164"/>
      <c r="RF7" s="165">
        <f t="shared" ref="RF7:RF10" si="351">IF(ISNUMBER(RB$1),IF(AND(RP$3="",RP$4=""),IF(RB7="",,-($AL7)),),)</f>
        <v>0</v>
      </c>
      <c r="RG7" s="165">
        <f t="shared" ref="RG7:RG10" si="352">IF(ISNUMBER(RB$1),IF(RC7="",,-($AL7)),)</f>
        <v>0</v>
      </c>
      <c r="RH7" s="165">
        <f t="shared" ref="RH7:RH10" si="353">IF(ISNUMBER(RB$1),IF(RD7="",,-($AL7)),)</f>
        <v>0</v>
      </c>
      <c r="RI7" s="164"/>
      <c r="RJ7" s="165">
        <f t="shared" ref="RJ7:RJ10" si="354">IF(ISNUMBER(RB$1),IF(AND(RB7="",RC7="",RD7=""),IF(ISNUMBER($BM7),$BM7,),),)</f>
        <v>0</v>
      </c>
      <c r="RK7" s="164"/>
      <c r="RL7" s="164"/>
      <c r="RM7" s="165">
        <f t="shared" ref="RM7:RM10" si="355">IF(ISNUMBER(RB$1),IF($AG7="",,IF(AND(RB7="",RC7="",RD7=""),IF(AND(RP$3="",RP$4=""),,IF(RP$4="",$BJ7,$BJ7*2)),)),)</f>
        <v>0</v>
      </c>
      <c r="RN7" s="195">
        <f t="shared" ref="RN7:RN10" si="356">IF(AND(RE7="",OR(RP$3="",RP$4="")),0,IF(RP$4="x",RE7*2,RE7))</f>
        <v>0</v>
      </c>
      <c r="RO7" s="195">
        <f t="shared" ref="RO7:RO10" si="357">IF(AND(RI7="",OR(RQ$3="",RQ$4="")),0,RI7)</f>
        <v>0</v>
      </c>
      <c r="RP7" s="166">
        <f t="shared" ref="RP7:RP10" si="358">IF(ISNUMBER(RB$1),IF(AND(RB7="",RC7="",RD7=""),IF(ISNUMBER($BN7),$BN7,),),)</f>
        <v>0</v>
      </c>
      <c r="RQ7" s="197" t="str">
        <f t="shared" ref="RQ7:RQ10" si="359">IF($CN7="","",IF(AND(RQ$1&gt;=$CN7,RQ$1&lt;=$CO7,$AG7="",OR(SE$3="",SE$4="")),1,""))</f>
        <v/>
      </c>
      <c r="RR7" s="196" t="str">
        <f t="shared" ref="RR7:RR10" si="360">IF($CQ7="","",IF(AND(RQ$1&gt;=$CQ7,RQ$1&lt;=$CR7),1,""))</f>
        <v/>
      </c>
      <c r="RS7" s="196" t="str">
        <f t="shared" ref="RS7:RS10" si="361">IF($CT7="","",IF(AND(RQ$1&gt;=$CT7,RQ$1&lt;=$CU7),1,""))</f>
        <v/>
      </c>
      <c r="RT7" s="164"/>
      <c r="RU7" s="165">
        <f t="shared" ref="RU7:RU10" si="362">IF(ISNUMBER(RQ$1),IF(AND(SE$3="",SE$4=""),IF(RQ7="",,-($AL7)),),)</f>
        <v>0</v>
      </c>
      <c r="RV7" s="165">
        <f t="shared" ref="RV7:RV10" si="363">IF(ISNUMBER(RQ$1),IF(RR7="",,-($AL7)),)</f>
        <v>0</v>
      </c>
      <c r="RW7" s="165">
        <f t="shared" ref="RW7:RW10" si="364">IF(ISNUMBER(RQ$1),IF(RS7="",,-($AL7)),)</f>
        <v>0</v>
      </c>
      <c r="RX7" s="164"/>
      <c r="RY7" s="165">
        <f t="shared" ref="RY7:RY10" si="365">IF(ISNUMBER(RQ$1),IF(AND($FE7="",$FF7="",$FG7=""),IF(ISNUMBER($BU7),$BU7,),),)</f>
        <v>0</v>
      </c>
      <c r="RZ7" s="164"/>
      <c r="SA7" s="164"/>
      <c r="SB7" s="165">
        <f t="shared" ref="SB7:SB10" si="366">IF(ISNUMBER(RQ$1),IF($AG7="",,IF(AND($FE7="",$FF7="",$FG7=""),IF(AND(SE$3="",SE$4=""),,IF(SE$4="",$BR7,$BR7*2)),)),)</f>
        <v>0</v>
      </c>
      <c r="SC7" s="195">
        <f t="shared" ref="SC7:SC10" si="367">IF(AND(RT7="",OR(SE$3="",SE$4="")),0,IF(SE$4="x",RT7*2,RT7))</f>
        <v>0</v>
      </c>
      <c r="SD7" s="195">
        <f t="shared" ref="SD7:SD10" si="368">IF(AND(RX7="",OR(SF$3="",SF$4="")),0,RX7)</f>
        <v>0</v>
      </c>
      <c r="SE7" s="166">
        <f t="shared" ref="SE7:SE10" si="369">IF(ISNUMBER(RQ$1),IF(AND(RQ7="",RR7="",RS7=""),IF(ISNUMBER($BV7),$BV7,),),)</f>
        <v>0</v>
      </c>
      <c r="SF7" s="197" t="str">
        <f t="shared" ref="SF7:SF10" si="370">IF($CN7="","",IF(AND(SF$1&gt;=$CN7,SF$1&lt;=$CO7,$AG7="",OR(ST$3="",ST$4="")),1,""))</f>
        <v/>
      </c>
      <c r="SG7" s="196" t="str">
        <f t="shared" ref="SG7:SG10" si="371">IF($CQ7="","",IF(AND(SF$1&gt;=$CQ7,SF$1&lt;=$CR7),1,""))</f>
        <v/>
      </c>
      <c r="SH7" s="196" t="str">
        <f t="shared" ref="SH7:SH10" si="372">IF($CT7="","",IF(AND(SF$1&gt;=$CT7,SF$1&lt;=$CU7),1,""))</f>
        <v/>
      </c>
      <c r="SI7" s="164"/>
      <c r="SJ7" s="165">
        <f t="shared" ref="SJ7:SJ10" si="373">IF(ISNUMBER(SF$1),IF(AND(ST$3="",ST$4=""),IF(SF7="",,-($AL7)),),)</f>
        <v>0</v>
      </c>
      <c r="SK7" s="165">
        <f t="shared" ref="SK7:SK10" si="374">IF(ISNUMBER(SF$1),IF(SG7="",,-($AL7)),)</f>
        <v>0</v>
      </c>
      <c r="SL7" s="165">
        <f t="shared" ref="SL7:SL10" si="375">IF(ISNUMBER(SF$1),IF(SH7="",,-($AL7)),)</f>
        <v>0</v>
      </c>
      <c r="SM7" s="164"/>
      <c r="SN7" s="165">
        <f t="shared" ref="SN7:SN10" si="376">IF(ISNUMBER(SF$1),IF(AND(SF7="",SG7="",SH7=""),IF(ISNUMBER($CC7),$CC7,),),)</f>
        <v>0</v>
      </c>
      <c r="SO7" s="164"/>
      <c r="SP7" s="164"/>
      <c r="SQ7" s="165">
        <f t="shared" ref="SQ7:SQ10" si="377">IF(ISNUMBER(SF$1),IF($AG7="",,IF(AND(SF7="",SG7="",SH7=""),IF(AND(ST$3="",ST$4=""),,IF(ST$4="",$BZ7,$BZ7*2)),)),)</f>
        <v>0</v>
      </c>
      <c r="SR7" s="195">
        <f t="shared" ref="SR7:SR10" si="378">IF(AND(SI7="",OR(ST$3="",ST$4="")),0,IF(ST$4="x",SI7*2,SI7))</f>
        <v>0</v>
      </c>
      <c r="SS7" s="195">
        <f t="shared" ref="SS7:SS10" si="379">IF(AND(SM7="",OR(SU$3="",SU$4="")),0,SM7)</f>
        <v>0</v>
      </c>
      <c r="ST7" s="166">
        <f t="shared" ref="ST7:ST10" si="380">IF(ISNUMBER(SF$1),IF(AND(SF7="",SG7="",SH7=""),IF(ISNUMBER($CD7),$CD7,),),)</f>
        <v>0</v>
      </c>
      <c r="SU7" s="197" t="str">
        <f t="shared" ref="SU7:SU10" si="381">IF($CN7="","",IF(AND(SU$1&gt;=$CN7,SU$1&lt;=$CO7,$AG7="",OR(TI$3="",TI$4="")),1,""))</f>
        <v/>
      </c>
      <c r="SV7" s="196" t="str">
        <f t="shared" ref="SV7:SV10" si="382">IF($CQ7="","",IF(AND(SU$1&gt;=$CQ7,SU$1&lt;=$CR7),1,""))</f>
        <v/>
      </c>
      <c r="SW7" s="196" t="str">
        <f t="shared" ref="SW7:SW10" si="383">IF($CT7="","",IF(AND(SU$1&gt;=$CT7,SU$1&lt;=$CU7),1,""))</f>
        <v/>
      </c>
      <c r="SX7" s="164"/>
      <c r="SY7" s="165">
        <f t="shared" ref="SY7:SY10" si="384">IF(ISNUMBER(SU$1),IF(AND(TI$3="",TI$4=""),IF(SU7="",,-($AL7)),),)</f>
        <v>0</v>
      </c>
      <c r="SZ7" s="165">
        <f t="shared" ref="SZ7:SZ10" si="385">IF(ISNUMBER(SU$1),IF(SV7="",,-($AL7)),)</f>
        <v>0</v>
      </c>
      <c r="TA7" s="165">
        <f t="shared" ref="TA7:TA10" si="386">IF(ISNUMBER(SU$1),IF(SW7="",,-($AL7)),)</f>
        <v>0</v>
      </c>
      <c r="TB7" s="164"/>
      <c r="TC7" s="165">
        <f t="shared" ref="TC7:TC10" si="387">IF(ISNUMBER(SU$1),IF(AND(SU7="",SV7="",SW7=""),IF(ISNUMBER($CK7),$CK7,),),)</f>
        <v>0</v>
      </c>
      <c r="TD7" s="164"/>
      <c r="TE7" s="164"/>
      <c r="TF7" s="165">
        <f t="shared" ref="TF7:TF10" si="388">IF(ISNUMBER(SU$1),IF($AG7="",,IF(AND($GI7="",$GJ7="",$GK7=""),IF(AND(TL$3="",TL$4=""),,IF(TL$4="",$CH7,$CH7*2)),)),)</f>
        <v>0</v>
      </c>
      <c r="TG7" s="195">
        <f t="shared" ref="TG7:TG10" si="389">IF(AND(SX7="",OR(TL$3="",GSV5="")),0,IF(TL$4="x",SX7*2,SX7))</f>
        <v>0</v>
      </c>
      <c r="TH7" s="195">
        <f t="shared" ref="TH7:TH10" si="390">IF(AND(TB7="",OR(TL$3="",TL$4="")),0,TB7)</f>
        <v>0</v>
      </c>
      <c r="TI7" s="165">
        <f t="shared" ref="TI7:TI10" si="391">IF(ISNUMBER(SU$1),IF(AND(SU7="",SV7="",SW7=""),IF(ISNUMBER($CL7),$CL7,),),)</f>
        <v>0</v>
      </c>
      <c r="TJ7" s="195">
        <f t="shared" ref="TJ7:TJ10" si="392">IF(SX7="",0,SX7)</f>
        <v>0</v>
      </c>
      <c r="TK7" s="195">
        <f t="shared" ref="TK7:TK10" si="393">IF(TB7="",0,TB7)</f>
        <v>0</v>
      </c>
      <c r="TL7" s="166">
        <f t="shared" ref="TL7:TL10" si="394">IF(ISNUMBER(SU$1),IF(AND(SU7="",SV7="",SV7=""),IF(ISNUMBER($CM7),$CM7,),),)</f>
        <v>0</v>
      </c>
      <c r="TM7" s="197" t="str">
        <f t="shared" ref="TM7:TM10" si="395">IF($CN7="","",IF(AND(TM$1&gt;=$CN7,TM$1&lt;=$CO7,$AG7="",OR(UA$3="",UA$4="")),1,""))</f>
        <v/>
      </c>
      <c r="TN7" s="196" t="str">
        <f t="shared" ref="TN7:TN10" si="396">IF($CQ7="","",IF(AND(TM$1&gt;=$CQ7,TM$1&lt;=$CR7),1,""))</f>
        <v/>
      </c>
      <c r="TO7" s="196" t="str">
        <f t="shared" ref="TO7:TO10" si="397">IF($CT7="","",IF(AND(TM$1&gt;=$CT7,TM$1&lt;=$CU7),1,""))</f>
        <v/>
      </c>
      <c r="TP7" s="164"/>
      <c r="TQ7" s="165">
        <f t="shared" ref="TQ7:TQ10" si="398">IF(ISNUMBER(TM$1),IF(AND(UA$3="",UA$4=""),IF(TM7="",,-($AL7)),),)</f>
        <v>0</v>
      </c>
      <c r="TR7" s="165">
        <f t="shared" ref="TR7:TR10" si="399">IF(ISNUMBER(TM$1),IF(TN7="",,-($AL7)),)</f>
        <v>0</v>
      </c>
      <c r="TS7" s="165">
        <f t="shared" ref="TS7:TS10" si="400">IF(ISNUMBER(TM$1),IF(TO7="",,-($AL7)),)</f>
        <v>0</v>
      </c>
      <c r="TT7" s="164"/>
      <c r="TU7" s="165">
        <f t="shared" ref="TU7:TU10" si="401">IF(ISNUMBER(TM$1),IF(AND(TM7="",TN7="",TO7=""),IF(ISNUMBER($AO7),$AO7,),),)</f>
        <v>0</v>
      </c>
      <c r="TV7" s="164"/>
      <c r="TW7" s="164"/>
      <c r="TX7" s="165">
        <f t="shared" ref="TX7:TX10" si="402">IF(ISNUMBER(TM$1),IF($AG7="",,IF(AND(TM7="",TN7="",TO7=""),IF(AND(UA$3="",UA$4=""),,IF(UA$4="",$AL7,$AL7*2)),)),)</f>
        <v>0</v>
      </c>
      <c r="TY7" s="195">
        <f t="shared" ref="TY7:TY10" si="403">IF(AND(TP7="",OR(UA$3="",UA$4="")),0,IF(UA$4="x",TP7*2,TP7))</f>
        <v>0</v>
      </c>
      <c r="TZ7" s="195">
        <f t="shared" ref="TZ7:TZ10" si="404">IF(AND(TT7="",OR(UB$3="",UB$4="")),0,TT7)</f>
        <v>0</v>
      </c>
      <c r="UA7" s="166">
        <f t="shared" ref="UA7:UA10" si="405">IF(ISNUMBER(TM$1),IF(AND(TM7="",TN7="",TO7=""),IF(ISNUMBER($AP7),$AP7,),),)</f>
        <v>0</v>
      </c>
      <c r="UB7" s="197" t="str">
        <f t="shared" ref="UB7:UB10" si="406">IF($CN7="","",IF(AND(UB$1&gt;=$CN7,UB$1&lt;=$CO7,$AG7="",OR(UP$3="",UP$4="")),1,""))</f>
        <v/>
      </c>
      <c r="UC7" s="196" t="str">
        <f t="shared" ref="UC7:UC10" si="407">IF($CQ7="","",IF(AND(UB$1&gt;=$CQ7,UB$1&lt;=$CR7),1,""))</f>
        <v/>
      </c>
      <c r="UD7" s="196" t="str">
        <f t="shared" ref="UD7:UD10" si="408">IF($CT7="","",IF(AND(UB$1&gt;=$CT7,UB$1&lt;=$CU7),1,""))</f>
        <v/>
      </c>
      <c r="UE7" s="164"/>
      <c r="UF7" s="165">
        <f t="shared" ref="UF7:UF10" si="409">IF(ISNUMBER(UB$1),IF(AND(UP$3="",UP$4=""),IF(UB7="",,-($AL7)),),)</f>
        <v>0</v>
      </c>
      <c r="UG7" s="165">
        <f t="shared" ref="UG7:UG10" si="410">IF(ISNUMBER(UB$1),IF(UC7="",,-($AL7)),)</f>
        <v>0</v>
      </c>
      <c r="UH7" s="165">
        <f t="shared" ref="UH7:UH10" si="411">IF(ISNUMBER(UB$1),IF(UD7="",,-($AL7)),)</f>
        <v>0</v>
      </c>
      <c r="UI7" s="164"/>
      <c r="UJ7" s="165">
        <f t="shared" ref="UJ7:UJ10" si="412">IF(ISNUMBER(UB$1),IF(AND(UB7="",UC7="",UD7=""),IF(ISNUMBER($AW7),$AW7,),),)</f>
        <v>0</v>
      </c>
      <c r="UK7" s="164"/>
      <c r="UL7" s="164"/>
      <c r="UM7" s="165">
        <f t="shared" ref="UM7:UM10" si="413">IF(ISNUMBER(UB$1),IF($AG7="",,IF(AND(UB7="",UC7="",UD7=""),IF(AND(UP$3="",UP$4=""),,IF(UP$4="",$AT7,$AT7*2)),)),)</f>
        <v>0</v>
      </c>
      <c r="UN7" s="195">
        <f t="shared" ref="UN7:UN10" si="414">IF(AND(UE7="",OR(UP$3="",UP$4="")),0,IF(UP$4="x",UE7*2,UE7))</f>
        <v>0</v>
      </c>
      <c r="UO7" s="195">
        <f t="shared" ref="UO7:UO10" si="415">IF(AND(UI7="",OR(UQ$3="",UQ$4="")),0,UI7)</f>
        <v>0</v>
      </c>
      <c r="UP7" s="166">
        <f t="shared" ref="UP7:UP10" si="416">IF(ISNUMBER(UB$1),IF(AND(UB7="",UC7="",UD7=""),IF(ISNUMBER($AX7),$AX7,),),)</f>
        <v>0</v>
      </c>
      <c r="UQ7" s="197" t="str">
        <f t="shared" ref="UQ7:UQ10" si="417">IF($CN7="","",IF(AND(UQ$1&gt;=$CN7,UQ$1&lt;=$CO7,$AG7="",OR(VE$3="",VE$4="")),1,""))</f>
        <v/>
      </c>
      <c r="UR7" s="196" t="str">
        <f t="shared" ref="UR7:UR10" si="418">IF($CQ7="","",IF(AND(UQ$1&gt;=$CQ7,UQ$1&lt;=$CR7),1,""))</f>
        <v/>
      </c>
      <c r="US7" s="196" t="str">
        <f t="shared" ref="US7:US10" si="419">IF($CT7="","",IF(AND(UQ$1&gt;=$CT7,UQ$1&lt;=$CU7),1,""))</f>
        <v/>
      </c>
      <c r="UT7" s="164"/>
      <c r="UU7" s="165">
        <f t="shared" ref="UU7:UU10" si="420">IF(ISNUMBER(UQ$1),IF(AND(VE$3="",VE$4=""),IF(UQ7="",,-($AL7)),),)</f>
        <v>0</v>
      </c>
      <c r="UV7" s="165">
        <f t="shared" ref="UV7:UV10" si="421">IF(ISNUMBER(UQ$1),IF(UR7="",,-($AL7)),)</f>
        <v>0</v>
      </c>
      <c r="UW7" s="165">
        <f t="shared" ref="UW7:UW10" si="422">IF(ISNUMBER(UQ$1),IF(US7="",,-($AL7)),)</f>
        <v>0</v>
      </c>
      <c r="UX7" s="164"/>
      <c r="UY7" s="165">
        <f t="shared" ref="UY7:UY10" si="423">IF(ISNUMBER(UQ$1),IF(AND(UQ7="",UR7="",US7=""),IF(ISNUMBER($BE7),$BE7,),),)</f>
        <v>0</v>
      </c>
      <c r="UZ7" s="164"/>
      <c r="VA7" s="164"/>
      <c r="VB7" s="165">
        <f t="shared" ref="VB7:VB10" si="424">IF(ISNUMBER(UQ$1),IF($AG7="",,IF(AND(UQ7="",UR7="",US7=""),IF(AND(VE$3="",VE$4=""),,IF(VE$4="",$BB7,$BB7*2)),)),)</f>
        <v>0</v>
      </c>
      <c r="VC7" s="195">
        <f t="shared" ref="VC7:VC10" si="425">IF(AND(UT7="",OR(VE$3="",VE$4="")),0,IF(VE$4="x",UT7*2,UT7))</f>
        <v>0</v>
      </c>
      <c r="VD7" s="195">
        <f t="shared" ref="VD7:VD10" si="426">IF(AND(UX7="",OR(VF$3="",VF$4="")),0,UX7)</f>
        <v>0</v>
      </c>
      <c r="VE7" s="166">
        <f t="shared" ref="VE7:VE10" si="427">IF(ISNUMBER(UQ$1),IF(AND(UQ7="",UR7="",US7=""),IF(ISNUMBER($BF7),$BF7,),),)</f>
        <v>0</v>
      </c>
      <c r="VF7" s="197" t="str">
        <f t="shared" ref="VF7:VF10" si="428">IF($CN7="","",IF(AND(VF$1&gt;=$CN7,VF$1&lt;=$CO7,$AG7="",OR(VT$3="",VT$4="")),1,""))</f>
        <v/>
      </c>
      <c r="VG7" s="196" t="str">
        <f t="shared" ref="VG7:VG10" si="429">IF($CQ7="","",IF(AND(VF$1&gt;=$CQ7,VF$1&lt;=$CR7),1,""))</f>
        <v/>
      </c>
      <c r="VH7" s="196" t="str">
        <f t="shared" ref="VH7:VH10" si="430">IF($CT7="","",IF(AND(VF$1&gt;=$CT7,VF$1&lt;=$CU7),1,""))</f>
        <v/>
      </c>
      <c r="VI7" s="164"/>
      <c r="VJ7" s="165">
        <f t="shared" ref="VJ7:VJ10" si="431">IF(ISNUMBER(VF$1),IF(AND(VT$3="",VT$4=""),IF(VF7="",,-($AL7)),),)</f>
        <v>0</v>
      </c>
      <c r="VK7" s="165">
        <f t="shared" ref="VK7:VK10" si="432">IF(ISNUMBER(VF$1),IF(VG7="",,-($AL7)),)</f>
        <v>0</v>
      </c>
      <c r="VL7" s="165">
        <f t="shared" ref="VL7:VL10" si="433">IF(ISNUMBER(VF$1),IF(VH7="",,-($AL7)),)</f>
        <v>0</v>
      </c>
      <c r="VM7" s="164"/>
      <c r="VN7" s="165">
        <f t="shared" ref="VN7:VN10" si="434">IF(ISNUMBER(VF$1),IF(AND(VF7="",VG7="",VH7=""),IF(ISNUMBER($BM7),$BM7,),),)</f>
        <v>0</v>
      </c>
      <c r="VO7" s="164"/>
      <c r="VP7" s="164"/>
      <c r="VQ7" s="165">
        <f t="shared" ref="VQ7:VQ10" si="435">IF(ISNUMBER(VF$1),IF($AG7="",,IF(AND(VF7="",VG7="",VH7=""),IF(AND(VT$3="",VT$4=""),,IF(VT$4="",$BJ7,$BJ7*2)),)),)</f>
        <v>0</v>
      </c>
      <c r="VR7" s="195">
        <f t="shared" ref="VR7:VR10" si="436">IF(AND(VI7="",OR(VT$3="",VT$4="")),0,IF(VT$4="x",VI7*2,VI7))</f>
        <v>0</v>
      </c>
      <c r="VS7" s="195">
        <f t="shared" ref="VS7:VS10" si="437">IF(AND(VM7="",OR(VU$3="",VU$4="")),0,VM7)</f>
        <v>0</v>
      </c>
      <c r="VT7" s="166">
        <f t="shared" ref="VT7:VT10" si="438">IF(ISNUMBER(VF$1),IF(AND(VF7="",VG7="",VH7=""),IF(ISNUMBER($BN7),$BN7,),),)</f>
        <v>0</v>
      </c>
      <c r="VU7" s="197" t="str">
        <f t="shared" ref="VU7:VU10" si="439">IF($CN7="","",IF(AND(VU$1&gt;=$CN7,VU$1&lt;=$CO7,$AG7="",OR(WI$3="",WI$4="")),1,""))</f>
        <v/>
      </c>
      <c r="VV7" s="196" t="str">
        <f t="shared" ref="VV7:VV10" si="440">IF($CQ7="","",IF(AND(VU$1&gt;=$CQ7,VU$1&lt;=$CR7),1,""))</f>
        <v/>
      </c>
      <c r="VW7" s="196" t="str">
        <f t="shared" ref="VW7:VW10" si="441">IF($CT7="","",IF(AND(VU$1&gt;=$CT7,VU$1&lt;=$CU7),1,""))</f>
        <v/>
      </c>
      <c r="VX7" s="164"/>
      <c r="VY7" s="165">
        <f t="shared" ref="VY7:VY10" si="442">IF(ISNUMBER(VU$1),IF(AND(WI$3="",WI$4=""),IF(VU7="",,-($AL7)),),)</f>
        <v>0</v>
      </c>
      <c r="VZ7" s="165">
        <f t="shared" ref="VZ7:VZ10" si="443">IF(ISNUMBER(VU$1),IF(VV7="",,-($AL7)),)</f>
        <v>0</v>
      </c>
      <c r="WA7" s="165">
        <f t="shared" ref="WA7:WA10" si="444">IF(ISNUMBER(VU$1),IF(VW7="",,-($AL7)),)</f>
        <v>0</v>
      </c>
      <c r="WB7" s="164"/>
      <c r="WC7" s="165">
        <f t="shared" ref="WC7:WC10" si="445">IF(ISNUMBER(VU$1),IF(AND($FE7="",$FF7="",$FG7=""),IF(ISNUMBER($BU7),$BU7,),),)</f>
        <v>0</v>
      </c>
      <c r="WD7" s="164"/>
      <c r="WE7" s="164"/>
      <c r="WF7" s="165">
        <f t="shared" ref="WF7:WF10" si="446">IF(ISNUMBER(VU$1),IF($AG7="",,IF(AND($FE7="",$FF7="",$FG7=""),IF(AND(WI$3="",WI$4=""),,IF(WI$4="",$BR7,$BR7*2)),)),)</f>
        <v>0</v>
      </c>
      <c r="WG7" s="195">
        <f t="shared" ref="WG7:WG10" si="447">IF(AND(VX7="",OR(WI$3="",WI$4="")),0,IF(WI$4="x",VX7*2,VX7))</f>
        <v>0</v>
      </c>
      <c r="WH7" s="195">
        <f t="shared" ref="WH7:WH10" si="448">IF(AND(WB7="",OR(WJ$3="",WJ$4="")),0,WB7)</f>
        <v>0</v>
      </c>
      <c r="WI7" s="166">
        <f t="shared" ref="WI7:WI10" si="449">IF(ISNUMBER(VU$1),IF(AND(VU7="",VV7="",VW7=""),IF(ISNUMBER($BV7),$BV7,),),)</f>
        <v>0</v>
      </c>
      <c r="WJ7" s="197" t="str">
        <f t="shared" ref="WJ7:WJ10" si="450">IF($CN7="","",IF(AND(WJ$1&gt;=$CN7,WJ$1&lt;=$CO7,$AG7="",OR(WX$3="",WX$4="")),1,""))</f>
        <v/>
      </c>
      <c r="WK7" s="196" t="str">
        <f t="shared" ref="WK7:WK10" si="451">IF($CQ7="","",IF(AND(WJ$1&gt;=$CQ7,WJ$1&lt;=$CR7),1,""))</f>
        <v/>
      </c>
      <c r="WL7" s="196" t="str">
        <f t="shared" ref="WL7:WL10" si="452">IF($CT7="","",IF(AND(WJ$1&gt;=$CT7,WJ$1&lt;=$CU7),1,""))</f>
        <v/>
      </c>
      <c r="WM7" s="164"/>
      <c r="WN7" s="165">
        <f t="shared" ref="WN7:WN10" si="453">IF(ISNUMBER(WJ$1),IF(AND(WX$3="",WX$4=""),IF(WJ7="",,-($AL7)),),)</f>
        <v>0</v>
      </c>
      <c r="WO7" s="165">
        <f t="shared" ref="WO7:WO10" si="454">IF(ISNUMBER(WJ$1),IF(WK7="",,-($AL7)),)</f>
        <v>0</v>
      </c>
      <c r="WP7" s="165">
        <f t="shared" ref="WP7:WP10" si="455">IF(ISNUMBER(WJ$1),IF(WL7="",,-($AL7)),)</f>
        <v>0</v>
      </c>
      <c r="WQ7" s="164"/>
      <c r="WR7" s="165">
        <f t="shared" ref="WR7:WR10" si="456">IF(ISNUMBER(WJ$1),IF(AND(WJ7="",WK7="",WL7=""),IF(ISNUMBER($CC7),$CC7,),),)</f>
        <v>0</v>
      </c>
      <c r="WS7" s="164"/>
      <c r="WT7" s="164"/>
      <c r="WU7" s="165">
        <f t="shared" ref="WU7:WU10" si="457">IF(ISNUMBER(WJ$1),IF($AG7="",,IF(AND(WJ7="",WK7="",WL7=""),IF(AND(WX$3="",WX$4=""),,IF(WX$4="",$BZ7,$BZ7*2)),)),)</f>
        <v>0</v>
      </c>
      <c r="WV7" s="195">
        <f t="shared" ref="WV7:WV10" si="458">IF(AND(WM7="",OR(WX$3="",WX$4="")),0,IF(WX$4="x",WM7*2,WM7))</f>
        <v>0</v>
      </c>
      <c r="WW7" s="195">
        <f t="shared" ref="WW7:WW10" si="459">IF(AND(WQ7="",OR(WY$3="",WY$4="")),0,WQ7)</f>
        <v>0</v>
      </c>
      <c r="WX7" s="166">
        <f t="shared" ref="WX7:WX10" si="460">IF(ISNUMBER(WJ$1),IF(AND(WJ7="",WK7="",WL7=""),IF(ISNUMBER($CD7),$CD7,),),)</f>
        <v>0</v>
      </c>
      <c r="WY7" s="197" t="str">
        <f t="shared" ref="WY7:WY10" si="461">IF($CN7="","",IF(AND(WY$1&gt;=$CN7,WY$1&lt;=$CO7,$AG7="",OR(XM$3="",XM$4="")),1,""))</f>
        <v/>
      </c>
      <c r="WZ7" s="196" t="str">
        <f t="shared" ref="WZ7:WZ10" si="462">IF($CQ7="","",IF(AND(WY$1&gt;=$CQ7,WY$1&lt;=$CR7),1,""))</f>
        <v/>
      </c>
      <c r="XA7" s="196" t="str">
        <f t="shared" ref="XA7:XA10" si="463">IF($CT7="","",IF(AND(WY$1&gt;=$CT7,WY$1&lt;=$CU7),1,""))</f>
        <v/>
      </c>
      <c r="XB7" s="164"/>
      <c r="XC7" s="165">
        <f t="shared" ref="XC7:XC10" si="464">IF(ISNUMBER(WY$1),IF(AND(XM$3="",XM$4=""),IF(WY7="",,-($AL7)),),)</f>
        <v>0</v>
      </c>
      <c r="XD7" s="165">
        <f t="shared" ref="XD7:XD10" si="465">IF(ISNUMBER(WY$1),IF(WZ7="",,-($AL7)),)</f>
        <v>0</v>
      </c>
      <c r="XE7" s="165">
        <f t="shared" ref="XE7:XE10" si="466">IF(ISNUMBER(WY$1),IF(XA7="",,-($AL7)),)</f>
        <v>0</v>
      </c>
      <c r="XF7" s="164"/>
      <c r="XG7" s="165">
        <f t="shared" ref="XG7:XG10" si="467">IF(ISNUMBER(WY$1),IF(AND(WY7="",WZ7="",XA7=""),IF(ISNUMBER($CK7),$CK7,),),)</f>
        <v>0</v>
      </c>
      <c r="XH7" s="164"/>
      <c r="XI7" s="164"/>
      <c r="XJ7" s="165">
        <f t="shared" ref="XJ7:XJ10" si="468">IF(ISNUMBER(WY$1),IF($AG7="",,IF(AND($GI7="",$GJ7="",$GK7=""),IF(AND(XP$3="",XP$4=""),,IF(XP$4="",$CH7,$CH7*2)),)),)</f>
        <v>0</v>
      </c>
      <c r="XK7" s="195">
        <f t="shared" ref="XK7:XK10" si="469">IF(AND(XB7="",OR(XP$3="",GWS5="")),0,IF(XP$4="x",XB7*2,XB7))</f>
        <v>0</v>
      </c>
      <c r="XL7" s="195">
        <f t="shared" ref="XL7:XL10" si="470">IF(AND(XF7="",OR(XP$3="",XP$4="")),0,XF7)</f>
        <v>0</v>
      </c>
      <c r="XM7" s="165">
        <f t="shared" ref="XM7:XM10" si="471">IF(ISNUMBER(WY$1),IF(AND(WY7="",WZ7="",XA7=""),IF(ISNUMBER($CL7),$CL7,),),)</f>
        <v>0</v>
      </c>
      <c r="XN7" s="195">
        <f t="shared" ref="XN7:XN10" si="472">IF(XB7="",0,XB7)</f>
        <v>0</v>
      </c>
      <c r="XO7" s="195">
        <f t="shared" ref="XO7:XO10" si="473">IF(XF7="",0,XF7)</f>
        <v>0</v>
      </c>
      <c r="XP7" s="166">
        <f t="shared" ref="XP7:XP10" si="474">IF(ISNUMBER(WY$1),IF(AND(WY7="",WZ7="",WZ7=""),IF(ISNUMBER($CM7),$CM7,),),)</f>
        <v>0</v>
      </c>
      <c r="XQ7" s="197" t="str">
        <f t="shared" ref="XQ7:XQ10" si="475">IF($CN7="","",IF(AND(XQ$1&gt;=$CN7,XQ$1&lt;=$CO7,$AG7="",OR(YE$3="",YE$4="")),1,""))</f>
        <v/>
      </c>
      <c r="XR7" s="196" t="str">
        <f t="shared" ref="XR7:XR10" si="476">IF($CQ7="","",IF(AND(XQ$1&gt;=$CQ7,XQ$1&lt;=$CR7),1,""))</f>
        <v/>
      </c>
      <c r="XS7" s="196" t="str">
        <f t="shared" ref="XS7:XS10" si="477">IF($CT7="","",IF(AND(XQ$1&gt;=$CT7,XQ$1&lt;=$CU7),1,""))</f>
        <v/>
      </c>
      <c r="XT7" s="164"/>
      <c r="XU7" s="165">
        <f t="shared" ref="XU7:XU10" si="478">IF(ISNUMBER(XQ$1),IF(AND(YE$3="",YE$4=""),IF(XQ7="",,-($AL7)),),)</f>
        <v>0</v>
      </c>
      <c r="XV7" s="165">
        <f t="shared" ref="XV7:XV10" si="479">IF(ISNUMBER(XQ$1),IF(XR7="",,-($AL7)),)</f>
        <v>0</v>
      </c>
      <c r="XW7" s="165">
        <f t="shared" ref="XW7:XW10" si="480">IF(ISNUMBER(XQ$1),IF(XS7="",,-($AL7)),)</f>
        <v>0</v>
      </c>
      <c r="XX7" s="164"/>
      <c r="XY7" s="165">
        <f t="shared" ref="XY7:XY10" si="481">IF(ISNUMBER(XQ$1),IF(AND(XQ7="",XR7="",XS7=""),IF(ISNUMBER($AO7),$AO7,),),)</f>
        <v>0</v>
      </c>
      <c r="XZ7" s="164"/>
      <c r="YA7" s="164"/>
      <c r="YB7" s="165">
        <f t="shared" ref="YB7:YB10" si="482">IF(ISNUMBER(XQ$1),IF($AG7="",,IF(AND(XQ7="",XR7="",XS7=""),IF(AND(YE$3="",YE$4=""),,IF(YE$4="",$AL7,$AL7*2)),)),)</f>
        <v>0</v>
      </c>
      <c r="YC7" s="195">
        <f t="shared" ref="YC7:YC10" si="483">IF(AND(XT7="",OR(YE$3="",YE$4="")),0,IF(YE$4="x",XT7*2,XT7))</f>
        <v>0</v>
      </c>
      <c r="YD7" s="195">
        <f t="shared" ref="YD7:YD10" si="484">IF(AND(XX7="",OR(YF$3="",YF$4="")),0,XX7)</f>
        <v>0</v>
      </c>
      <c r="YE7" s="166">
        <f t="shared" ref="YE7:YE10" si="485">IF(ISNUMBER(XQ$1),IF(AND(XQ7="",XR7="",XS7=""),IF(ISNUMBER($AP7),$AP7,),),)</f>
        <v>0</v>
      </c>
      <c r="YF7" s="196" t="str">
        <f t="shared" ref="YF7:YF10" si="486">IF($CN7="","",IF(AND(YF$1&gt;=$CN7,YF$1&lt;=$CO7,$AG7="",OR(YT$3="",YT$4="")),1,""))</f>
        <v/>
      </c>
      <c r="YG7" s="196" t="str">
        <f t="shared" ref="YG7:YG10" si="487">IF($CQ7="","",IF(AND(YF$1&gt;=$CQ7,YF$1&lt;=$CR7),1,""))</f>
        <v/>
      </c>
      <c r="YH7" s="196" t="str">
        <f t="shared" ref="YH7:YH10" si="488">IF($CT7="","",IF(AND(YF$1&gt;=$CT7,YF$1&lt;=$CU7),1,""))</f>
        <v/>
      </c>
      <c r="YI7" s="164"/>
      <c r="YJ7" s="165">
        <f t="shared" ref="YJ7:YJ10" si="489">IF(ISNUMBER(YF$1),IF(AND(YT$3="",YT$4=""),IF(YF7="",,-($AL7)),),)</f>
        <v>0</v>
      </c>
      <c r="YK7" s="165">
        <f t="shared" ref="YK7:YK10" si="490">IF(ISNUMBER(YF$1),IF(YG7="",,-($AL7)),)</f>
        <v>0</v>
      </c>
      <c r="YL7" s="165">
        <f t="shared" ref="YL7:YL10" si="491">IF(ISNUMBER(YF$1),IF(YH7="",,-($AL7)),)</f>
        <v>0</v>
      </c>
      <c r="YM7" s="164"/>
      <c r="YN7" s="165">
        <f t="shared" ref="YN7:YN10" si="492">IF(ISNUMBER(YF$1),IF(AND(YF7="",YG7="",YH7=""),IF(ISNUMBER($AW7),$AW7,),),)</f>
        <v>0</v>
      </c>
      <c r="YO7" s="164"/>
      <c r="YP7" s="164"/>
      <c r="YQ7" s="165">
        <f t="shared" ref="YQ7:YQ10" si="493">IF(ISNUMBER(YF$1),IF($AG7="",,IF(AND(YF7="",YG7="",YH7=""),IF(AND(YT$3="",YT$4=""),,IF(YT$4="",$AT7,$AT7*2)),)),)</f>
        <v>0</v>
      </c>
      <c r="YR7" s="195">
        <f t="shared" ref="YR7:YR10" si="494">IF(AND(YI7="",OR(YT$3="",YT$4="")),0,IF(YT$4="x",YI7*2,YI7))</f>
        <v>0</v>
      </c>
      <c r="YS7" s="195">
        <f t="shared" ref="YS7:YS10" si="495">IF(AND(YM7="",OR(YU$3="",YU$4="")),0,YM7)</f>
        <v>0</v>
      </c>
      <c r="YT7" s="166">
        <f t="shared" ref="YT7:YT10" si="496">IF(ISNUMBER(YF$1),IF(AND(YF7="",YG7="",YH7=""),IF(ISNUMBER($AX7),$AX7,),),)</f>
        <v>0</v>
      </c>
      <c r="YU7" s="167">
        <f t="shared" ref="YU7:YU10" si="497">SUM(YV7:ZA7)</f>
        <v>0</v>
      </c>
      <c r="YV7" s="168">
        <f t="shared" ref="YV7:YV10" si="498">CZ7+DO7+ED7+ES7+FH7+FW7+GL7</f>
        <v>0</v>
      </c>
      <c r="YW7" s="168">
        <f t="shared" ref="YW7:YW10" si="499">HD7+HS7+IH7+IW7+JL7+KA7+KP7</f>
        <v>0</v>
      </c>
      <c r="YX7" s="168">
        <f t="shared" ref="YX7:YX10" si="500">LH7+LW7+ML7+NA7+NP7+OE7+OT7</f>
        <v>0</v>
      </c>
      <c r="YY7" s="168">
        <f t="shared" ref="YY7:YY10" si="501">PL7+QA7+QP7+RE7+RT7+SI7+SX7</f>
        <v>0</v>
      </c>
      <c r="YZ7" s="168">
        <f t="shared" ref="YZ7:YZ10" si="502">TP7+UE7+UT7+VX7+WM7+XB7</f>
        <v>0</v>
      </c>
      <c r="ZA7" s="168">
        <f t="shared" ref="ZA7:ZA10" si="503">XT7+YI7</f>
        <v>0</v>
      </c>
      <c r="ZB7" s="170">
        <f t="shared" ref="ZB7:ZB10" si="504">IF(AH7&lt;151.66, IF(YU7&gt;0,(MAX(AH7*0.1))*1.1,0),)</f>
        <v>0</v>
      </c>
      <c r="ZC7" s="170">
        <f t="shared" ref="ZC7:ZC10" si="505">IF(AH7&lt;151.66,IF(YU7&gt;(AH7*0.1),(YU7-(AH7*0.1))*1.25,),)</f>
        <v>0</v>
      </c>
      <c r="ZD7" s="168">
        <f t="shared" ref="ZD7:ZD10" si="506">SUM(ZE7:ZJ7)</f>
        <v>0</v>
      </c>
      <c r="ZE7" s="168">
        <f t="shared" ref="ZE7:ZE10" si="507">IF($AH$6&gt;151.66,IF((YV7)&gt;8,8*1.25,((YV7)-0)*1.25),)</f>
        <v>0</v>
      </c>
      <c r="ZF7" s="168">
        <f t="shared" ref="ZF7:ZF10" si="508">IF($AH$6&gt;151.66,IF((YW7)&gt;8,8*1.25,((YW7)-0)*1.25),)</f>
        <v>0</v>
      </c>
      <c r="ZG7" s="168">
        <f t="shared" ref="ZG7:ZG10" si="509">IF($AH$6&gt;151.66,IF((YX7)&gt;8,8*1.25,((YX7)-0)*1.25),)</f>
        <v>0</v>
      </c>
      <c r="ZH7" s="168">
        <f t="shared" ref="ZH7:ZH10" si="510">IF($AH$6&gt;151.66,IF((YY7)&gt;8,8*1.25,((YY7)-0)*1.25),)</f>
        <v>0</v>
      </c>
      <c r="ZI7" s="168">
        <f t="shared" ref="ZI7:ZI10" si="511">IF($AH$6&gt;151.66,IF((YZ7)&gt;8,8*1.25,((YZ7)-0)*1.25),)</f>
        <v>0</v>
      </c>
      <c r="ZJ7" s="168">
        <f t="shared" ref="ZJ7:ZJ10" si="512">IF($AH$6&gt;151.66,IF((ZA7)&gt;8,8*1.25,((ZA7)-0)*1.25),)</f>
        <v>0</v>
      </c>
      <c r="ZK7" s="168">
        <f t="shared" ref="ZK7:ZK10" si="513">SUM(ZL7:ZQ7)</f>
        <v>0</v>
      </c>
      <c r="ZL7" s="168">
        <f t="shared" ref="ZL7:ZL10" si="514">IF($AH$6&gt;151.66,IF((YV7)&gt;8,((YV7)-8)*1.5,),)</f>
        <v>0</v>
      </c>
      <c r="ZM7" s="168">
        <f t="shared" ref="ZM7:ZM10" si="515">IF($AH$6&gt;151.66,IF((YW7)&gt;8,((YW7)-8)*1.5,),)</f>
        <v>0</v>
      </c>
      <c r="ZN7" s="168">
        <f t="shared" ref="ZN7:ZN10" si="516">IF($AH$6&gt;151.66,IF((YX7)&gt;8,((YX7)-8)*1.5,),)</f>
        <v>0</v>
      </c>
      <c r="ZO7" s="168">
        <f t="shared" ref="ZO7:ZO10" si="517">IF($AH$6&gt;151.66,IF((YY7)&gt;8,((YY7)-8)*1.5,),)</f>
        <v>0</v>
      </c>
      <c r="ZP7" s="168">
        <f t="shared" ref="ZP7:ZP10" si="518">IF($AH$6&gt;151.66,IF((YZ7)&gt;8,((YZ7)-8)*1.5,),)</f>
        <v>0</v>
      </c>
      <c r="ZQ7" s="168">
        <f t="shared" ref="ZQ7:ZQ10" si="519">IF($AH$6&gt;151.66,IF((ZA7)&gt;8,((ZA7)-8)*1.5,),)</f>
        <v>0</v>
      </c>
      <c r="ZR7" s="171">
        <f t="shared" ref="ZR7:ZR10" si="520">ZB7+ZC7+ZD7+ZK7</f>
        <v>0</v>
      </c>
      <c r="ZS7" s="194">
        <f t="shared" ref="ZS7:ZS10" si="521">SUM(ZT7:ZW7)</f>
        <v>0</v>
      </c>
      <c r="ZT7" s="198">
        <f t="shared" ref="ZT7:ZT10" si="522">DA7+DP7+EE7+ET7+FI7+FX7+GM7+HE7+II7+IX7+JM7+KB7+KQ7+LI7+LX7+MM7+NB7+NQ7+OF7+OU7+PM7+QB7+QQ7+RF7+SJ7+SY7+TQ7+UF7+UU7+VJ7+VY7+WN7+XC7+XU7+YJ7</f>
        <v>0</v>
      </c>
      <c r="ZU7" s="168">
        <f t="shared" ref="ZU7:ZU10" si="523">DB7+DQ7+EF7+EU7+FJ7+FY7+GN7+HF7+IJ7+IY7+JN7+KC7+KR7+LJ7+LY7+MN7+NC7+NR7+OG7+OV7+PN7+QC7+QR7+RG7+SK7+SZ7+TR7+UG7+UV7+VK7+VZ7+WO7+XD7+XV7+YK7</f>
        <v>0</v>
      </c>
      <c r="ZV7" s="168">
        <f t="shared" ref="ZV7:ZV10" si="524">DC7+DR7+EG7+EV7+FK7+FZ7+GO7+HG7+IK7+IZ7+JO7+KD7+KS7+LK7+LZ7+MO7+ND7+NS7+OH7+OW7+PO7+QD7+QS7+RH7+SL7+TA7+TS7+UH7+UW7+VL7+WA7+WP7+XE7+XW7+YL7</f>
        <v>0</v>
      </c>
      <c r="ZW7" s="169">
        <f t="shared" ref="ZW7:ZW10" si="525">DD7+DS7+EH7+EW7+FL7+GA7+GP7+HH7+IL7+JA7+JP7+KE7+KT7+LL7+MA7+MP7+NE7+NT7+OI7+OX7+PP7+QE7+QT7+RI7+SM7+TB7+TT7+UI7+UX7+VM7+WB7+WQ7+XF7+XX7+YM7</f>
        <v>0</v>
      </c>
      <c r="ZX7" s="167">
        <f t="shared" ref="ZX7:ZX10" si="526">DE7+DF7+DG7+DT7+DU7+DV7+EI7+EJ7+EK7+EX7+EY7+EZ7+FM7+FN7+FO7+GB7+GC7+GD7+GQ7+GR7+GS7+HI7+HJ7+HK7+HX7+HY7+HZ7+IM7+IN7+JB7+JC7+JD7+JQ7+JR7+JS7+KF7+KG7+KH7+KU7+KV7+KW7+LM7+LN7+LO7+MB7+MC7+MD7+MQ7+MR7+MS7+NF7+NG7+NH7+NU7+NV7+NW7+OJ7+OK7+OL7+OY7+OZ7+PA7+PQ7+PR7+PS7+QF7+QG7+QH7+QU7+QV7+RJ7+RK7+RL7+RY7+RZ7+SA7+SN7+SO7+SP7+TC7+TD7+TE7+TU7+TV7+UJ7+UK7+UL7+UY7+UZ7+VA7+VN7+VO7+WC7+WD7+WE7+WR7+WS7+XG7+XH7+XI7+XY7+XZ7+YN7+YO7+YP7</f>
        <v>0</v>
      </c>
      <c r="ZY7" s="168">
        <f t="shared" ref="ZY7:ZY10" si="527">IF(ISTEXT(AE7),ZX7*0.2,)</f>
        <v>0</v>
      </c>
      <c r="ZZ7" s="168">
        <f t="shared" ref="ZZ7:ZZ10" si="528">IF(AE7="",ZX7,)</f>
        <v>0</v>
      </c>
      <c r="AAA7" s="168">
        <f t="shared" ref="AAA7:AAA10" si="529">GW7+GX7+GY7+LA7+LB7+PE7+PF7+PG7+TI7+TJ7+TK7+XM7+XN7+XO7</f>
        <v>0</v>
      </c>
      <c r="AAB7" s="168">
        <f t="shared" ref="AAB7:AAB10" si="530">IF(ISTEXT(AF7),AAA7*0.2,)</f>
        <v>0</v>
      </c>
      <c r="AAC7" s="168">
        <f t="shared" ref="AAC7:AAC10" si="531">IF(AF7="",AAA7*2,)</f>
        <v>0</v>
      </c>
      <c r="AAD7" s="168">
        <f t="shared" ref="AAD7:AAD10" si="532">DH7+DI7+DJ7+DW7+DX7+EL7+EM7+FA7+FB7+FC7+FP7+FQ7+FR7+GE7+GF7+GG7+GT7+GU7+GV7+HL7+HM7+IA7+IB7+IC7+IP7+IQ7+IR7+JE7+JF7+JG7+JT7+JU7+JV7+KI7+KJ7+KK7+KX7+KY7+KZ7+LP7+LQ7+LR7+ME7+MF7+MG7+MT7+MU7+MV7+NI7+NJ7+NK7+NX7+NY7+NZ7+OM7+ON7+OO7+PB7+PC7+PD7+PT7+PU7+PV7+QI7+QJ7+QK7+QX7+QY7+QZ7+RM7+RN7+RO7+SB7+SC7+SD7+SQ7+SR7+SS7+TF7+TG7+TH7+TX7+TY7+TZ7+UM7+UN7+UO7+VB7+VC7+VQ7+VR7+WF7+WG7+WH7+WU7+WV7+WW7+XJ7+XK7+YB7+YC7+YD7+YQ7+YR7+YS7</f>
        <v>0</v>
      </c>
      <c r="AAE7" s="168">
        <f t="shared" ref="AAE7:AAE10" si="533">IF(ISTEXT(AG7),AAD7*0.5,)</f>
        <v>0</v>
      </c>
      <c r="AAF7" s="169">
        <f t="shared" ref="AAF7:AAF10" si="534">IF(AG7="",AAD7,)</f>
        <v>0</v>
      </c>
      <c r="AAG7" s="199">
        <f t="shared" ref="AAG7:AAG10" si="535">ZX7*0.002</f>
        <v>0</v>
      </c>
      <c r="AAH7" s="198">
        <f t="shared" ref="AAH7:AAH10" si="536">IF(ZS7&lt;(-$AH7),0,$AH7+ZS7+ZY7+ZZ7+AAB7+AAC7+AAE7+AAF7+AAG7)</f>
        <v>48.75</v>
      </c>
      <c r="AAI7" s="199">
        <f t="shared" ref="AAI7:AAI10" si="537">(DK7+DZ7+EO7+FD7+FS7+GH7+GZ7+HO7+ID7+IS7+JH7+JW7+KL7+LD7+LS7+MH7+MW7+NL7+OA7+OP7+PH7+PW7+QL7+RA7+RP7+SE7+ST7+TL7+UA7+UP7+VE7+VT7+WI7+WX7+XP7+YE7+YT7)*$AAI$5</f>
        <v>0</v>
      </c>
      <c r="AAJ7" s="61">
        <f t="shared" ref="AAJ7:AAJ10" si="538">IF(AAH7&lt;0,0,(AAH7*AA7)+AAI7)</f>
        <v>494.32500000000005</v>
      </c>
      <c r="AAK7" s="131"/>
      <c r="AAL7" s="147">
        <f t="shared" ref="AAL7:AAL10" si="539">IF(AAJ7=0,0,IF(AH7&gt;75.83,3,(AH7/75.83)*3))</f>
        <v>1.9286562046683371</v>
      </c>
      <c r="AAM7" s="61">
        <f>VLOOKUP(J7,'données salariés'!P:Q,2,0)</f>
        <v>0</v>
      </c>
      <c r="AAN7" s="23">
        <f>VLOOKUP(J7,'données salariés'!R:S,2,0)</f>
        <v>0</v>
      </c>
      <c r="AAO7" s="132"/>
      <c r="AAP7" s="180">
        <f t="shared" ref="AAP7:AAP10" ca="1" si="540">IF(AAM7&gt;0,,IF(V7&lt;20, AH7*10.11*0.067/12,AH7*10.11*0.1/12))</f>
        <v>2.7518156250000003</v>
      </c>
      <c r="AAQ7" s="180">
        <f t="shared" ref="AAQ7:AAQ10" ca="1" si="541">SUM(AAJ7:AAP7)</f>
        <v>499.00547182966841</v>
      </c>
      <c r="AAR7" s="180">
        <f t="shared" ref="AAR7:AAR10" si="542">(($AAJ7-AAI7)+$AAK7+$AAM7+$AAN7+$AAO7)*0.1</f>
        <v>49.432500000000005</v>
      </c>
      <c r="AAS7" s="181">
        <f t="shared" ref="AAS7:AAS10" ca="1" si="543">AAQ7+AAR7</f>
        <v>548.43797182966841</v>
      </c>
      <c r="AAT7" s="153">
        <f t="shared" ref="AAT7:AAU10" ca="1" si="544">($AAQ7-$AAP7-$AAL7-$AAI7)*$AAT$4</f>
        <v>19.773000000000003</v>
      </c>
      <c r="AAU7" s="153">
        <f t="shared" ca="1" si="544"/>
        <v>19.773000000000003</v>
      </c>
      <c r="AAV7" s="181">
        <f t="shared" ref="AAV7:AAV10" ca="1" si="545">IF(AAJ7=0,0,IF(((AAQ7-AAP7)*0.92)&lt;((AH7-ZS7)*$ABV$4),((AH7+ZS7)*$ABV$4)*$AAV$4,((AAQ7-AAP7)*0.92)*$AAV$4))</f>
        <v>64.059450000000012</v>
      </c>
      <c r="AAW7" s="181">
        <f t="shared" ref="AAW7:AAW10" ca="1" si="546">IF(((AAQ7-AAP7)*0.92)&lt;((AH7+ZS7)*$ABV$4),((AH7+ZS7)*$ABV$4)*$AAW$4,((AAQ7-AAP7)*0.92)*$AAW$4)</f>
        <v>39.976950000000002</v>
      </c>
      <c r="AAX7" s="181">
        <f t="shared" ref="AAX7:AAX10" ca="1" si="547">((AAQ7-AAP7)*0.92)*$AAX$4</f>
        <v>7.3048538193327198E-2</v>
      </c>
      <c r="AAY7" s="153">
        <f t="shared" ref="AAY7:AAY10" ca="1" si="548">(ABJ7+ABK7+ABP7)*$AAY$4</f>
        <v>0.82999745676697889</v>
      </c>
      <c r="AAZ7" s="181">
        <f t="shared" ref="AAZ7:AAZ10" ca="1" si="549">IF(((AAQ7-AAP7)*0.92)&lt;((AH7+ZS7)*$ABV$4),((AH7+ZS7)*$ABV$4)*$AAZ$4,(AAQ7-AAP7)*0.92*$AAZ$4)</f>
        <v>16.616925000000002</v>
      </c>
      <c r="ABA7" s="181">
        <f t="shared" ref="ABA7:ABA10" ca="1" si="550">IF(((AAQ7-AAP7)*0.92)&lt;((AH7+ZS7)*$ABV$4),((AH7+ZS7)*$ABV$4)*$ABA$4,((AAQ7-AAP7)*0.92)*$ABA$4)</f>
        <v>2.4082500000000002</v>
      </c>
      <c r="ABB7" s="181">
        <f t="shared" ref="ABB7:ABB10" ca="1" si="551">IF(((AAQ7-AAP7)*0.92)&lt;((AH7+ZS7)*$ABV$4),((AH7+ZS7)*$ABV$4)*$ABB$4,((AAQ7-AAP7)*0.92)*$ABB$4)</f>
        <v>1.2041250000000001</v>
      </c>
      <c r="ABC7" s="181">
        <f t="shared" ref="ABC7:ABC10" ca="1" si="552">IF(((AAQ7-AAP7)*0.92)&lt;((AH7+ZS7)*$ABV$4),((AH7+ZS7)*$ABV$4)*$ABC$4,((AAQ7-AAP7)*0.92)*$ABC$4)</f>
        <v>14.208674999999999</v>
      </c>
      <c r="ABD7" s="181">
        <f t="shared" ref="ABD7:ABD10" ca="1" si="553">IF(((AAQ7-AAP7)*0.92)&lt;((AH7+ZS7)*$ABV$4),((AH7+ZS7)*$ABV$4)*$ABD$4,((AAQ7-AAP7)*0.92)*$ABD$4)</f>
        <v>39.013650000000005</v>
      </c>
      <c r="ABE7" s="181">
        <f t="shared" ref="ABE7:ABE10" ca="1" si="554">IF(((AAQ7-AAP7)*0.92)&lt;((AH7+ZS7)*$ABV$4),((AH7+ZS7)*$ABV$4)*$ABE$4,((AAQ7-AAP7)*0.92)*$ABE$4)</f>
        <v>0.72247500000000009</v>
      </c>
      <c r="ABF7" s="153">
        <f t="shared" ref="ABF7:ABF10" ca="1" si="555">IF(((AAQ7-AAP7)*0.92)&lt;((AH7+ZS7)*$ABV$4),((AH7+ZS7)*$ABV$4)*$ABF$4,(AAQ7-AAP7)*0.92*$ABF$4)</f>
        <v>9.1513500000000008</v>
      </c>
      <c r="ABG7" s="181">
        <f t="shared" ref="ABG7:ABG10" ca="1" si="556">IF(AAQ7&lt;3311,IF(((AAQ7-AAP7)*0.92)&lt;((AH7+ZS7)*$ABV$4),((AH7+ZS7)*$ABV$4)*$ABG$4,((AAQ7-AAP7)*0.92)*$ABG$4),3311*$ABG$4)</f>
        <v>18.832515000000004</v>
      </c>
      <c r="ABH7" s="181">
        <f t="shared" ref="ABH7:ABH10" ca="1" si="557">IF(((AAQ7-AAP7)*0.92)&lt;((AH7+ZS7)*$ABV$4),((AH7+ZS7)*$ABV$4)*$ABH$4,((AAQ7-AAP7)*0.92)*$ABH$4)</f>
        <v>5.7798000000000007</v>
      </c>
      <c r="ABI7" s="181">
        <f t="shared" ref="ABI7:ABI10" ca="1" si="558">IF(AAQ7&gt;3311,(AAQ7-3311)*$ABI$4,)</f>
        <v>0</v>
      </c>
      <c r="ABJ7" s="153">
        <f t="shared" ref="ABJ7:ABJ10" ca="1" si="559">IF(AAQ7&gt;3311,3311*$ABJ$4,IF(AA7&gt;12.49,((AAQ7-AAP7)*0.92)*0.00906,((AAQ7-AAP7)*0.92)*$ABJ$4))</f>
        <v>3.1502182095872353</v>
      </c>
      <c r="ABK7" s="181">
        <f t="shared" ref="ABK7:ABK10" si="560">IF(AA7&lt;12.49,,IF(AAQ7&gt;3311,3311*$ABK$4,((AAS7-AAP7)*0.92)*$ABK$4))</f>
        <v>0</v>
      </c>
      <c r="ABL7" s="181">
        <f t="shared" ref="ABL7:ABL10" si="561">AAR7*$ABL$4</f>
        <v>1.4829750000000002</v>
      </c>
      <c r="ABM7" s="181">
        <f t="shared" ref="ABM7:ABM10" ca="1" si="562">(AAQ7-AAP7)*0.92*$ABM$4</f>
        <v>4.5655336370829493</v>
      </c>
      <c r="ABN7" s="181">
        <f t="shared" ref="ABN7:ABN10" ca="1" si="563">(AAQ7-AAP7)*0.92*$ABM$4</f>
        <v>4.5655336370829493</v>
      </c>
      <c r="ABO7" s="181">
        <f t="shared" ref="ABO7:ABO10" ca="1" si="564">(AAQ7-AAP7)*0.92*$ABO$4</f>
        <v>11.687766110932351</v>
      </c>
      <c r="ABP7" s="154">
        <f t="shared" ref="ABP7:ABP10" si="565">IF(Y7="",,IF((AH7*$ABV$4*0.015)&gt;24.83,24.83,AH7*$ABV$4*0.015))</f>
        <v>7.2247500000000002</v>
      </c>
      <c r="ABQ7" s="181">
        <f t="shared" ref="ABQ7:ABQ10" ca="1" si="566">AAS7*$ABQ$4</f>
        <v>2.1937518873186739</v>
      </c>
      <c r="ABR7" s="181">
        <f t="shared" ref="ABR7:ABR10" ca="1" si="567">SUM(AAT7:ABQ7)</f>
        <v>287.29373947696439</v>
      </c>
      <c r="ABS7" s="155">
        <f t="shared" ref="ABS7:ABS10" si="568">IF(ZS7&lt;(-AH7),,(AH7+ZS7)*$ABV$4)</f>
        <v>481.65000000000003</v>
      </c>
      <c r="ABT7" s="156">
        <f t="shared" ref="ABT7:ABT10" ca="1" si="569">IF((AAQ7-AAP7)=0,0,(0.2854/0.6)*((1.6*1*((ABS7*12)/((((AAS7-AAP7)*0.92)*11)))-1)*(100/90)))</f>
        <v>0.35653504227711386</v>
      </c>
      <c r="ABU7" s="156">
        <f t="shared" ref="ABU7:ABU10" ca="1" si="570">IF(ABT7&lt;0.2854,ROUND(ABT7,4),0.2854)</f>
        <v>0.28539999999999999</v>
      </c>
      <c r="ABV7" s="157">
        <f t="shared" ref="ABV7:ABV10" ca="1" si="571">IF(ABT7&gt;0.2854,0.2854*(AAS7-AAP7),IF(ABT7&gt;0,ABU7*(AAS7-AAP7),0))</f>
        <v>155.73882898081237</v>
      </c>
      <c r="ABW7" s="157">
        <f t="shared" ref="ABW7:ABW10" ca="1" si="572">ABR7-ABV7</f>
        <v>131.55491049615202</v>
      </c>
      <c r="ABX7" s="158">
        <f t="shared" ref="ABX7:ABX10" ca="1" si="573">IF(AAJ7=0,0.58,ABW7/AAS7)</f>
        <v>0.23987199510870083</v>
      </c>
      <c r="ABY7" s="157">
        <f t="shared" ref="ABY7:ABY10" ca="1" si="574">IF(ZS7&lt;(-AH7),,IF(AAS7&lt;((AH7-ZS7)*($ABV$4*2.5)),(AAS7-AAP7)*($ABY$5),))</f>
        <v>32.741169372280105</v>
      </c>
      <c r="ABZ7" s="158">
        <f t="shared" ref="ABZ7:ABZ10" ca="1" si="575">IF(AAJ7=0,0,(ABW7-ABY7)/(AAS7-AAP7))</f>
        <v>0.18108163456287174</v>
      </c>
      <c r="ACA7" s="158">
        <f t="shared" ref="ACA7:ACA10" ca="1" si="576">ACB7/AAS7-1</f>
        <v>0.18308322790158083</v>
      </c>
      <c r="ACB7" s="180">
        <f t="shared" ref="ACB7:ACB10" ca="1" si="577">((AAS7-AAP7)*(1+ABZ7))+(AAP7*1.58)</f>
        <v>648.8477660160404</v>
      </c>
      <c r="ACC7" s="180">
        <f t="shared" ref="ACC7:ACC10" ca="1" si="578">IF(AAJ7=0,0,IF(AAQ7=0,,IF(AAK7="",IF(AH7&gt;75.83, 75.2*0.5,AH7/75.83*75.2*0.5),)))</f>
        <v>24.172491098509827</v>
      </c>
      <c r="ACD7" s="180">
        <f t="shared" ref="ACD7:ACD10" ca="1" si="579">IF(AAJ7=0,0,ACB7*0.00455)</f>
        <v>2.952257335372984</v>
      </c>
      <c r="ACE7" s="181">
        <f t="shared" ref="ACE7:ACE10" ca="1" si="580">ACB7+ACC7</f>
        <v>673.02025711455019</v>
      </c>
    </row>
    <row r="8" spans="1:759" ht="15.6" x14ac:dyDescent="0.3">
      <c r="A8" s="1">
        <v>1</v>
      </c>
      <c r="B8" s="123" t="s">
        <v>33</v>
      </c>
      <c r="C8" s="124"/>
      <c r="D8" s="50" t="s">
        <v>144</v>
      </c>
      <c r="E8" s="51"/>
      <c r="F8" s="119"/>
      <c r="G8" s="280"/>
      <c r="H8" s="281"/>
      <c r="I8" s="281">
        <f t="shared" si="56"/>
        <v>0</v>
      </c>
      <c r="J8" s="116" t="s">
        <v>797</v>
      </c>
      <c r="K8" s="46" t="str">
        <f t="shared" si="15"/>
        <v>LEO ANTONY</v>
      </c>
      <c r="L8" s="46" t="str">
        <f t="shared" si="16"/>
        <v>CHRYSOSTOM</v>
      </c>
      <c r="M8" s="95">
        <f t="shared" si="17"/>
        <v>24902.041666666668</v>
      </c>
      <c r="N8" s="54">
        <f t="shared" ca="1" si="57"/>
        <v>50.18618721461187</v>
      </c>
      <c r="O8" s="99" t="str">
        <f t="shared" si="18"/>
        <v>1680399235034</v>
      </c>
      <c r="P8" s="53" t="str">
        <f t="shared" si="19"/>
        <v>Masculin</v>
      </c>
      <c r="Q8" s="53" t="str">
        <f t="shared" si="20"/>
        <v>France</v>
      </c>
      <c r="R8" s="55" t="str">
        <f t="shared" si="21"/>
        <v>CORMEILLES EN PARISIS</v>
      </c>
      <c r="S8" s="53" t="str">
        <f t="shared" si="22"/>
        <v>95240</v>
      </c>
      <c r="T8" s="127">
        <v>619442003</v>
      </c>
      <c r="U8" s="56">
        <f>LOOKUP(J8,'données salariés'!$N$2:$O$626)</f>
        <v>38215.083333333336</v>
      </c>
      <c r="V8" s="54">
        <f t="shared" ca="1" si="23"/>
        <v>13.712100456620998</v>
      </c>
      <c r="W8" s="110" t="s">
        <v>72</v>
      </c>
      <c r="X8" s="113"/>
      <c r="Y8" s="113" t="s">
        <v>36</v>
      </c>
      <c r="Z8" s="21" t="str">
        <f>LOOKUP(J8,'données salariés'!$T$2:$U$630)</f>
        <v>AQS1A</v>
      </c>
      <c r="AA8" s="23">
        <f t="shared" si="24"/>
        <v>10.25</v>
      </c>
      <c r="AB8" s="22">
        <f t="shared" si="25"/>
        <v>0</v>
      </c>
      <c r="AC8" s="21">
        <f t="shared" si="26"/>
        <v>10.25</v>
      </c>
      <c r="AD8" s="22">
        <f ca="1">IF(V8="","",LOOKUP(V8,'base salaire'!$A$36:$B$42))</f>
        <v>0.05</v>
      </c>
      <c r="AE8" s="109"/>
      <c r="AF8" s="109"/>
      <c r="AG8" s="109"/>
      <c r="AH8" s="66">
        <f t="shared" si="27"/>
        <v>59.583333333333314</v>
      </c>
      <c r="AI8" s="77">
        <v>0.75</v>
      </c>
      <c r="AJ8" s="77">
        <v>0.86458333333333337</v>
      </c>
      <c r="AK8" s="203"/>
      <c r="AL8" s="78">
        <f t="shared" si="58"/>
        <v>2.7500000000000009</v>
      </c>
      <c r="AM8" s="79">
        <f t="shared" si="59"/>
        <v>0</v>
      </c>
      <c r="AN8" s="79">
        <f t="shared" si="60"/>
        <v>0</v>
      </c>
      <c r="AO8" s="79">
        <f t="shared" si="61"/>
        <v>0</v>
      </c>
      <c r="AP8" s="130"/>
      <c r="AQ8" s="77">
        <v>0.75069444444444444</v>
      </c>
      <c r="AR8" s="77">
        <v>0.8652777777777777</v>
      </c>
      <c r="AS8" s="203"/>
      <c r="AT8" s="79">
        <f t="shared" si="28"/>
        <v>2.7499999999999982</v>
      </c>
      <c r="AU8" s="80">
        <f t="shared" si="62"/>
        <v>0</v>
      </c>
      <c r="AV8" s="80">
        <f t="shared" si="29"/>
        <v>0</v>
      </c>
      <c r="AW8" s="80">
        <f t="shared" si="63"/>
        <v>0</v>
      </c>
      <c r="AX8" s="130"/>
      <c r="AY8" s="77">
        <v>0.75138888888888899</v>
      </c>
      <c r="AZ8" s="77">
        <v>0.86597222222222225</v>
      </c>
      <c r="BA8" s="203"/>
      <c r="BB8" s="79">
        <f t="shared" si="30"/>
        <v>2.7499999999999982</v>
      </c>
      <c r="BC8" s="80">
        <f t="shared" si="64"/>
        <v>0</v>
      </c>
      <c r="BD8" s="80">
        <f t="shared" si="31"/>
        <v>0</v>
      </c>
      <c r="BE8" s="80">
        <f t="shared" si="65"/>
        <v>0</v>
      </c>
      <c r="BF8" s="130"/>
      <c r="BG8" s="77">
        <v>0.75208333333333333</v>
      </c>
      <c r="BH8" s="77">
        <v>0.8666666666666667</v>
      </c>
      <c r="BI8" s="203"/>
      <c r="BJ8" s="79">
        <f t="shared" si="32"/>
        <v>2.7500000000000009</v>
      </c>
      <c r="BK8" s="80">
        <f t="shared" si="66"/>
        <v>0</v>
      </c>
      <c r="BL8" s="80">
        <f t="shared" si="33"/>
        <v>0</v>
      </c>
      <c r="BM8" s="80">
        <f t="shared" si="67"/>
        <v>0</v>
      </c>
      <c r="BN8" s="130"/>
      <c r="BO8" s="77">
        <v>0.75277777777777777</v>
      </c>
      <c r="BP8" s="77">
        <v>0.86736111111111114</v>
      </c>
      <c r="BQ8" s="109"/>
      <c r="BR8" s="79">
        <f t="shared" si="34"/>
        <v>2.7500000000000009</v>
      </c>
      <c r="BS8" s="80">
        <f t="shared" si="68"/>
        <v>0</v>
      </c>
      <c r="BT8" s="80">
        <f t="shared" si="35"/>
        <v>0</v>
      </c>
      <c r="BU8" s="80">
        <f t="shared" si="69"/>
        <v>0</v>
      </c>
      <c r="BV8" s="130"/>
      <c r="BW8" s="68"/>
      <c r="BX8" s="68"/>
      <c r="BY8" s="109"/>
      <c r="BZ8" s="79">
        <f t="shared" si="36"/>
        <v>0</v>
      </c>
      <c r="CA8" s="80">
        <f t="shared" si="70"/>
        <v>0</v>
      </c>
      <c r="CB8" s="80">
        <f t="shared" si="37"/>
        <v>0</v>
      </c>
      <c r="CC8" s="80">
        <f t="shared" si="71"/>
        <v>0</v>
      </c>
      <c r="CD8" s="130"/>
      <c r="CE8" s="81"/>
      <c r="CF8" s="81"/>
      <c r="CG8" s="109"/>
      <c r="CH8" s="79">
        <f t="shared" si="38"/>
        <v>0</v>
      </c>
      <c r="CI8" s="80">
        <f t="shared" si="72"/>
        <v>0</v>
      </c>
      <c r="CJ8" s="80">
        <f t="shared" si="39"/>
        <v>0</v>
      </c>
      <c r="CK8" s="80">
        <f t="shared" si="73"/>
        <v>0</v>
      </c>
      <c r="CL8" s="80">
        <f t="shared" si="74"/>
        <v>0</v>
      </c>
      <c r="CM8" s="161"/>
      <c r="CN8" s="209"/>
      <c r="CO8" s="206"/>
      <c r="CP8" s="213"/>
      <c r="CQ8" s="209"/>
      <c r="CR8" s="206"/>
      <c r="CS8" s="213"/>
      <c r="CT8" s="209"/>
      <c r="CU8" s="206"/>
      <c r="CV8" s="213"/>
      <c r="CW8" s="197" t="str">
        <f t="shared" si="75"/>
        <v/>
      </c>
      <c r="CX8" s="196" t="str">
        <f t="shared" si="76"/>
        <v/>
      </c>
      <c r="CY8" s="196" t="str">
        <f t="shared" si="77"/>
        <v/>
      </c>
      <c r="CZ8" s="164"/>
      <c r="DA8" s="165">
        <f t="shared" si="78"/>
        <v>0</v>
      </c>
      <c r="DB8" s="165">
        <f t="shared" si="79"/>
        <v>0</v>
      </c>
      <c r="DC8" s="165">
        <f t="shared" si="80"/>
        <v>0</v>
      </c>
      <c r="DD8" s="164"/>
      <c r="DE8" s="165">
        <f t="shared" si="81"/>
        <v>0</v>
      </c>
      <c r="DF8" s="164"/>
      <c r="DG8" s="164"/>
      <c r="DH8" s="165">
        <f t="shared" si="82"/>
        <v>0</v>
      </c>
      <c r="DI8" s="195">
        <f t="shared" si="83"/>
        <v>0</v>
      </c>
      <c r="DJ8" s="195">
        <f t="shared" si="84"/>
        <v>0</v>
      </c>
      <c r="DK8" s="166">
        <f t="shared" si="85"/>
        <v>0</v>
      </c>
      <c r="DL8" s="197" t="str">
        <f t="shared" si="86"/>
        <v/>
      </c>
      <c r="DM8" s="196" t="str">
        <f t="shared" si="87"/>
        <v/>
      </c>
      <c r="DN8" s="196" t="str">
        <f t="shared" si="88"/>
        <v/>
      </c>
      <c r="DO8" s="164"/>
      <c r="DP8" s="165">
        <f t="shared" si="89"/>
        <v>0</v>
      </c>
      <c r="DQ8" s="165">
        <f t="shared" si="90"/>
        <v>0</v>
      </c>
      <c r="DR8" s="165">
        <f t="shared" si="91"/>
        <v>0</v>
      </c>
      <c r="DS8" s="164"/>
      <c r="DT8" s="165">
        <f t="shared" si="92"/>
        <v>0</v>
      </c>
      <c r="DU8" s="164"/>
      <c r="DV8" s="164"/>
      <c r="DW8" s="165">
        <f t="shared" si="93"/>
        <v>0</v>
      </c>
      <c r="DX8" s="195">
        <f t="shared" si="94"/>
        <v>0</v>
      </c>
      <c r="DY8" s="195">
        <f t="shared" si="95"/>
        <v>0</v>
      </c>
      <c r="DZ8" s="166">
        <f t="shared" si="96"/>
        <v>0</v>
      </c>
      <c r="EA8" s="197" t="str">
        <f t="shared" si="97"/>
        <v/>
      </c>
      <c r="EB8" s="196" t="str">
        <f t="shared" si="98"/>
        <v/>
      </c>
      <c r="EC8" s="196" t="str">
        <f t="shared" si="99"/>
        <v/>
      </c>
      <c r="ED8" s="164"/>
      <c r="EE8" s="165">
        <f t="shared" si="100"/>
        <v>0</v>
      </c>
      <c r="EF8" s="165">
        <f t="shared" si="101"/>
        <v>0</v>
      </c>
      <c r="EG8" s="165">
        <f t="shared" si="102"/>
        <v>0</v>
      </c>
      <c r="EH8" s="164"/>
      <c r="EI8" s="165">
        <f t="shared" si="103"/>
        <v>0</v>
      </c>
      <c r="EJ8" s="164"/>
      <c r="EK8" s="164"/>
      <c r="EL8" s="165">
        <f t="shared" si="104"/>
        <v>0</v>
      </c>
      <c r="EM8" s="195">
        <f t="shared" si="105"/>
        <v>0</v>
      </c>
      <c r="EN8" s="195">
        <f t="shared" si="106"/>
        <v>0</v>
      </c>
      <c r="EO8" s="166">
        <f t="shared" si="107"/>
        <v>0</v>
      </c>
      <c r="EP8" s="197" t="str">
        <f t="shared" si="108"/>
        <v/>
      </c>
      <c r="EQ8" s="196" t="str">
        <f t="shared" si="109"/>
        <v/>
      </c>
      <c r="ER8" s="196" t="str">
        <f t="shared" si="110"/>
        <v/>
      </c>
      <c r="ES8" s="164"/>
      <c r="ET8" s="165">
        <f t="shared" si="111"/>
        <v>0</v>
      </c>
      <c r="EU8" s="165">
        <f t="shared" si="112"/>
        <v>0</v>
      </c>
      <c r="EV8" s="165">
        <f t="shared" si="113"/>
        <v>0</v>
      </c>
      <c r="EW8" s="164"/>
      <c r="EX8" s="165">
        <f t="shared" si="114"/>
        <v>0</v>
      </c>
      <c r="EY8" s="164"/>
      <c r="EZ8" s="164"/>
      <c r="FA8" s="165">
        <f t="shared" si="115"/>
        <v>0</v>
      </c>
      <c r="FB8" s="195">
        <f t="shared" si="116"/>
        <v>0</v>
      </c>
      <c r="FC8" s="195">
        <f t="shared" si="117"/>
        <v>0</v>
      </c>
      <c r="FD8" s="166">
        <f t="shared" si="118"/>
        <v>0</v>
      </c>
      <c r="FE8" s="197" t="str">
        <f t="shared" si="119"/>
        <v/>
      </c>
      <c r="FF8" s="196" t="str">
        <f t="shared" si="120"/>
        <v/>
      </c>
      <c r="FG8" s="196" t="str">
        <f t="shared" si="121"/>
        <v/>
      </c>
      <c r="FH8" s="164"/>
      <c r="FI8" s="165">
        <f t="shared" si="122"/>
        <v>0</v>
      </c>
      <c r="FJ8" s="165">
        <f t="shared" si="123"/>
        <v>0</v>
      </c>
      <c r="FK8" s="165">
        <f t="shared" si="124"/>
        <v>0</v>
      </c>
      <c r="FL8" s="164"/>
      <c r="FM8" s="165">
        <f t="shared" si="125"/>
        <v>0</v>
      </c>
      <c r="FN8" s="164"/>
      <c r="FO8" s="164"/>
      <c r="FP8" s="165">
        <f t="shared" si="126"/>
        <v>0</v>
      </c>
      <c r="FQ8" s="195">
        <f t="shared" si="127"/>
        <v>0</v>
      </c>
      <c r="FR8" s="195">
        <f t="shared" si="128"/>
        <v>0</v>
      </c>
      <c r="FS8" s="166">
        <f t="shared" si="129"/>
        <v>0</v>
      </c>
      <c r="FT8" s="197" t="str">
        <f t="shared" si="130"/>
        <v/>
      </c>
      <c r="FU8" s="196" t="str">
        <f t="shared" si="131"/>
        <v/>
      </c>
      <c r="FV8" s="196" t="str">
        <f t="shared" si="132"/>
        <v/>
      </c>
      <c r="FW8" s="164"/>
      <c r="FX8" s="165">
        <f t="shared" si="133"/>
        <v>0</v>
      </c>
      <c r="FY8" s="165">
        <f t="shared" si="134"/>
        <v>0</v>
      </c>
      <c r="FZ8" s="165">
        <f t="shared" si="135"/>
        <v>0</v>
      </c>
      <c r="GA8" s="164"/>
      <c r="GB8" s="165">
        <f t="shared" si="136"/>
        <v>0</v>
      </c>
      <c r="GC8" s="164"/>
      <c r="GD8" s="164"/>
      <c r="GE8" s="165">
        <f t="shared" si="137"/>
        <v>0</v>
      </c>
      <c r="GF8" s="195">
        <f t="shared" si="138"/>
        <v>0</v>
      </c>
      <c r="GG8" s="195">
        <f t="shared" si="139"/>
        <v>0</v>
      </c>
      <c r="GH8" s="166">
        <f t="shared" si="140"/>
        <v>0</v>
      </c>
      <c r="GI8" s="197" t="str">
        <f t="shared" si="141"/>
        <v/>
      </c>
      <c r="GJ8" s="196" t="str">
        <f t="shared" si="142"/>
        <v/>
      </c>
      <c r="GK8" s="196" t="str">
        <f t="shared" si="143"/>
        <v/>
      </c>
      <c r="GL8" s="164"/>
      <c r="GM8" s="165">
        <f t="shared" si="144"/>
        <v>0</v>
      </c>
      <c r="GN8" s="165">
        <f t="shared" si="145"/>
        <v>0</v>
      </c>
      <c r="GO8" s="165">
        <f t="shared" si="146"/>
        <v>0</v>
      </c>
      <c r="GP8" s="164"/>
      <c r="GQ8" s="165">
        <f t="shared" si="147"/>
        <v>0</v>
      </c>
      <c r="GR8" s="164"/>
      <c r="GS8" s="164"/>
      <c r="GT8" s="165">
        <f t="shared" si="148"/>
        <v>0</v>
      </c>
      <c r="GU8" s="195">
        <f t="shared" si="149"/>
        <v>0</v>
      </c>
      <c r="GV8" s="195">
        <f t="shared" si="150"/>
        <v>0</v>
      </c>
      <c r="GW8" s="165">
        <f t="shared" si="151"/>
        <v>0</v>
      </c>
      <c r="GX8" s="195">
        <f t="shared" si="152"/>
        <v>0</v>
      </c>
      <c r="GY8" s="195">
        <f t="shared" si="153"/>
        <v>0</v>
      </c>
      <c r="GZ8" s="166">
        <f t="shared" si="154"/>
        <v>0</v>
      </c>
      <c r="HA8" s="197" t="str">
        <f t="shared" si="155"/>
        <v/>
      </c>
      <c r="HB8" s="196" t="str">
        <f t="shared" si="156"/>
        <v/>
      </c>
      <c r="HC8" s="196" t="str">
        <f t="shared" si="157"/>
        <v/>
      </c>
      <c r="HD8" s="164"/>
      <c r="HE8" s="165">
        <f t="shared" si="158"/>
        <v>0</v>
      </c>
      <c r="HF8" s="165">
        <f t="shared" si="159"/>
        <v>0</v>
      </c>
      <c r="HG8" s="165">
        <f t="shared" si="160"/>
        <v>0</v>
      </c>
      <c r="HH8" s="164"/>
      <c r="HI8" s="165">
        <f t="shared" si="161"/>
        <v>0</v>
      </c>
      <c r="HJ8" s="164"/>
      <c r="HK8" s="164"/>
      <c r="HL8" s="165">
        <f t="shared" si="162"/>
        <v>0</v>
      </c>
      <c r="HM8" s="195">
        <f t="shared" si="163"/>
        <v>0</v>
      </c>
      <c r="HN8" s="195">
        <f t="shared" si="164"/>
        <v>0</v>
      </c>
      <c r="HO8" s="166">
        <f t="shared" si="165"/>
        <v>0</v>
      </c>
      <c r="HP8" s="197" t="str">
        <f t="shared" si="166"/>
        <v/>
      </c>
      <c r="HQ8" s="196" t="str">
        <f t="shared" si="167"/>
        <v/>
      </c>
      <c r="HR8" s="196" t="str">
        <f t="shared" si="168"/>
        <v/>
      </c>
      <c r="HS8" s="164"/>
      <c r="HT8" s="165">
        <f t="shared" si="169"/>
        <v>0</v>
      </c>
      <c r="HU8" s="165">
        <f t="shared" si="170"/>
        <v>0</v>
      </c>
      <c r="HV8" s="165">
        <f t="shared" si="171"/>
        <v>0</v>
      </c>
      <c r="HW8" s="164"/>
      <c r="HX8" s="165">
        <f t="shared" si="172"/>
        <v>0</v>
      </c>
      <c r="HY8" s="164"/>
      <c r="HZ8" s="164"/>
      <c r="IA8" s="165">
        <f t="shared" si="173"/>
        <v>0</v>
      </c>
      <c r="IB8" s="195">
        <f t="shared" si="174"/>
        <v>0</v>
      </c>
      <c r="IC8" s="195">
        <f t="shared" si="175"/>
        <v>0</v>
      </c>
      <c r="ID8" s="166">
        <f t="shared" si="176"/>
        <v>0</v>
      </c>
      <c r="IE8" s="197" t="str">
        <f t="shared" si="177"/>
        <v/>
      </c>
      <c r="IF8" s="196" t="str">
        <f t="shared" si="178"/>
        <v/>
      </c>
      <c r="IG8" s="196" t="str">
        <f t="shared" si="179"/>
        <v/>
      </c>
      <c r="IH8" s="164"/>
      <c r="II8" s="165">
        <f t="shared" si="180"/>
        <v>0</v>
      </c>
      <c r="IJ8" s="165">
        <f t="shared" si="181"/>
        <v>0</v>
      </c>
      <c r="IK8" s="165">
        <f t="shared" si="182"/>
        <v>0</v>
      </c>
      <c r="IL8" s="164"/>
      <c r="IM8" s="165">
        <f t="shared" si="183"/>
        <v>0</v>
      </c>
      <c r="IN8" s="164"/>
      <c r="IO8" s="164"/>
      <c r="IP8" s="165">
        <f t="shared" si="184"/>
        <v>0</v>
      </c>
      <c r="IQ8" s="195">
        <f t="shared" si="185"/>
        <v>0</v>
      </c>
      <c r="IR8" s="195">
        <f t="shared" si="186"/>
        <v>0</v>
      </c>
      <c r="IS8" s="166">
        <f t="shared" si="187"/>
        <v>0</v>
      </c>
      <c r="IT8" s="197" t="str">
        <f t="shared" si="188"/>
        <v/>
      </c>
      <c r="IU8" s="196" t="str">
        <f t="shared" si="189"/>
        <v/>
      </c>
      <c r="IV8" s="196" t="str">
        <f t="shared" si="190"/>
        <v/>
      </c>
      <c r="IW8" s="164"/>
      <c r="IX8" s="165">
        <f t="shared" si="191"/>
        <v>0</v>
      </c>
      <c r="IY8" s="165">
        <f t="shared" si="192"/>
        <v>0</v>
      </c>
      <c r="IZ8" s="165">
        <f t="shared" si="193"/>
        <v>0</v>
      </c>
      <c r="JA8" s="164"/>
      <c r="JB8" s="165">
        <f t="shared" si="194"/>
        <v>0</v>
      </c>
      <c r="JC8" s="164"/>
      <c r="JD8" s="164"/>
      <c r="JE8" s="165">
        <f t="shared" si="195"/>
        <v>0</v>
      </c>
      <c r="JF8" s="195">
        <f t="shared" si="196"/>
        <v>0</v>
      </c>
      <c r="JG8" s="195">
        <f t="shared" si="197"/>
        <v>0</v>
      </c>
      <c r="JH8" s="166">
        <f t="shared" si="198"/>
        <v>0</v>
      </c>
      <c r="JI8" s="197" t="str">
        <f t="shared" si="199"/>
        <v/>
      </c>
      <c r="JJ8" s="196" t="str">
        <f t="shared" si="200"/>
        <v/>
      </c>
      <c r="JK8" s="196" t="str">
        <f t="shared" si="201"/>
        <v/>
      </c>
      <c r="JL8" s="164"/>
      <c r="JM8" s="165">
        <f t="shared" si="202"/>
        <v>0</v>
      </c>
      <c r="JN8" s="165">
        <f t="shared" si="203"/>
        <v>0</v>
      </c>
      <c r="JO8" s="165">
        <f t="shared" si="204"/>
        <v>0</v>
      </c>
      <c r="JP8" s="164"/>
      <c r="JQ8" s="165">
        <f t="shared" si="205"/>
        <v>0</v>
      </c>
      <c r="JR8" s="164"/>
      <c r="JS8" s="164"/>
      <c r="JT8" s="165">
        <f t="shared" si="206"/>
        <v>0</v>
      </c>
      <c r="JU8" s="195">
        <f t="shared" si="207"/>
        <v>0</v>
      </c>
      <c r="JV8" s="195">
        <f t="shared" si="208"/>
        <v>0</v>
      </c>
      <c r="JW8" s="166">
        <f t="shared" si="209"/>
        <v>0</v>
      </c>
      <c r="JX8" s="197" t="str">
        <f t="shared" si="210"/>
        <v/>
      </c>
      <c r="JY8" s="196" t="str">
        <f t="shared" si="211"/>
        <v/>
      </c>
      <c r="JZ8" s="196" t="str">
        <f t="shared" si="212"/>
        <v/>
      </c>
      <c r="KA8" s="164"/>
      <c r="KB8" s="165">
        <f t="shared" si="213"/>
        <v>0</v>
      </c>
      <c r="KC8" s="165">
        <f t="shared" si="214"/>
        <v>0</v>
      </c>
      <c r="KD8" s="165">
        <f t="shared" si="215"/>
        <v>0</v>
      </c>
      <c r="KE8" s="164"/>
      <c r="KF8" s="165">
        <f t="shared" si="216"/>
        <v>0</v>
      </c>
      <c r="KG8" s="164"/>
      <c r="KH8" s="164"/>
      <c r="KI8" s="165">
        <f t="shared" si="217"/>
        <v>0</v>
      </c>
      <c r="KJ8" s="195">
        <f t="shared" si="218"/>
        <v>0</v>
      </c>
      <c r="KK8" s="195">
        <f t="shared" si="219"/>
        <v>0</v>
      </c>
      <c r="KL8" s="166">
        <f t="shared" si="220"/>
        <v>0</v>
      </c>
      <c r="KM8" s="197" t="str">
        <f t="shared" si="221"/>
        <v/>
      </c>
      <c r="KN8" s="196" t="str">
        <f t="shared" si="222"/>
        <v/>
      </c>
      <c r="KO8" s="196" t="str">
        <f t="shared" si="223"/>
        <v/>
      </c>
      <c r="KP8" s="164"/>
      <c r="KQ8" s="165">
        <f t="shared" si="224"/>
        <v>0</v>
      </c>
      <c r="KR8" s="165">
        <f t="shared" si="225"/>
        <v>0</v>
      </c>
      <c r="KS8" s="165">
        <f t="shared" si="226"/>
        <v>0</v>
      </c>
      <c r="KT8" s="164"/>
      <c r="KU8" s="165">
        <f t="shared" si="227"/>
        <v>0</v>
      </c>
      <c r="KV8" s="164"/>
      <c r="KW8" s="164"/>
      <c r="KX8" s="165">
        <f t="shared" si="228"/>
        <v>0</v>
      </c>
      <c r="KY8" s="195">
        <f t="shared" si="229"/>
        <v>0</v>
      </c>
      <c r="KZ8" s="195">
        <f t="shared" si="230"/>
        <v>0</v>
      </c>
      <c r="LA8" s="165">
        <f t="shared" si="231"/>
        <v>0</v>
      </c>
      <c r="LB8" s="195">
        <f t="shared" si="232"/>
        <v>0</v>
      </c>
      <c r="LC8" s="195">
        <f t="shared" si="233"/>
        <v>0</v>
      </c>
      <c r="LD8" s="166">
        <f t="shared" si="234"/>
        <v>0</v>
      </c>
      <c r="LE8" s="197" t="str">
        <f t="shared" si="235"/>
        <v/>
      </c>
      <c r="LF8" s="196" t="str">
        <f t="shared" si="236"/>
        <v/>
      </c>
      <c r="LG8" s="196" t="str">
        <f t="shared" si="237"/>
        <v/>
      </c>
      <c r="LH8" s="164"/>
      <c r="LI8" s="165">
        <f t="shared" si="238"/>
        <v>0</v>
      </c>
      <c r="LJ8" s="165">
        <f t="shared" si="239"/>
        <v>0</v>
      </c>
      <c r="LK8" s="165">
        <f t="shared" si="240"/>
        <v>0</v>
      </c>
      <c r="LL8" s="164"/>
      <c r="LM8" s="165">
        <f t="shared" si="241"/>
        <v>0</v>
      </c>
      <c r="LN8" s="164"/>
      <c r="LO8" s="164"/>
      <c r="LP8" s="165">
        <f t="shared" si="242"/>
        <v>0</v>
      </c>
      <c r="LQ8" s="195">
        <f t="shared" si="243"/>
        <v>0</v>
      </c>
      <c r="LR8" s="195">
        <f t="shared" si="244"/>
        <v>0</v>
      </c>
      <c r="LS8" s="166">
        <f t="shared" si="245"/>
        <v>0</v>
      </c>
      <c r="LT8" s="197" t="str">
        <f t="shared" si="246"/>
        <v/>
      </c>
      <c r="LU8" s="196" t="str">
        <f t="shared" si="247"/>
        <v/>
      </c>
      <c r="LV8" s="196" t="str">
        <f t="shared" si="248"/>
        <v/>
      </c>
      <c r="LW8" s="164"/>
      <c r="LX8" s="165">
        <f t="shared" si="249"/>
        <v>0</v>
      </c>
      <c r="LY8" s="165">
        <f t="shared" si="250"/>
        <v>0</v>
      </c>
      <c r="LZ8" s="165">
        <f t="shared" si="251"/>
        <v>0</v>
      </c>
      <c r="MA8" s="164"/>
      <c r="MB8" s="165">
        <f t="shared" si="252"/>
        <v>0</v>
      </c>
      <c r="MC8" s="164"/>
      <c r="MD8" s="164"/>
      <c r="ME8" s="165">
        <f t="shared" si="253"/>
        <v>0</v>
      </c>
      <c r="MF8" s="195">
        <f t="shared" si="254"/>
        <v>0</v>
      </c>
      <c r="MG8" s="195">
        <f t="shared" si="255"/>
        <v>0</v>
      </c>
      <c r="MH8" s="166">
        <f t="shared" si="256"/>
        <v>0</v>
      </c>
      <c r="MI8" s="197" t="str">
        <f t="shared" si="257"/>
        <v/>
      </c>
      <c r="MJ8" s="196" t="str">
        <f t="shared" si="258"/>
        <v/>
      </c>
      <c r="MK8" s="196" t="str">
        <f t="shared" si="259"/>
        <v/>
      </c>
      <c r="ML8" s="164"/>
      <c r="MM8" s="165">
        <f t="shared" si="260"/>
        <v>0</v>
      </c>
      <c r="MN8" s="165">
        <f t="shared" si="261"/>
        <v>0</v>
      </c>
      <c r="MO8" s="165">
        <f t="shared" si="262"/>
        <v>0</v>
      </c>
      <c r="MP8" s="164"/>
      <c r="MQ8" s="165">
        <f t="shared" si="263"/>
        <v>0</v>
      </c>
      <c r="MR8" s="164"/>
      <c r="MS8" s="164"/>
      <c r="MT8" s="165">
        <f t="shared" si="264"/>
        <v>0</v>
      </c>
      <c r="MU8" s="195">
        <f t="shared" si="265"/>
        <v>0</v>
      </c>
      <c r="MV8" s="195">
        <f t="shared" si="266"/>
        <v>0</v>
      </c>
      <c r="MW8" s="166">
        <f t="shared" si="267"/>
        <v>0</v>
      </c>
      <c r="MX8" s="197" t="str">
        <f t="shared" si="268"/>
        <v/>
      </c>
      <c r="MY8" s="196" t="str">
        <f t="shared" si="269"/>
        <v/>
      </c>
      <c r="MZ8" s="196" t="str">
        <f t="shared" si="270"/>
        <v/>
      </c>
      <c r="NA8" s="164"/>
      <c r="NB8" s="165">
        <f t="shared" si="271"/>
        <v>0</v>
      </c>
      <c r="NC8" s="165">
        <f t="shared" si="272"/>
        <v>0</v>
      </c>
      <c r="ND8" s="165">
        <f t="shared" si="273"/>
        <v>0</v>
      </c>
      <c r="NE8" s="164"/>
      <c r="NF8" s="165">
        <f t="shared" si="274"/>
        <v>0</v>
      </c>
      <c r="NG8" s="164"/>
      <c r="NH8" s="164"/>
      <c r="NI8" s="165">
        <f t="shared" si="275"/>
        <v>0</v>
      </c>
      <c r="NJ8" s="195">
        <f t="shared" si="276"/>
        <v>0</v>
      </c>
      <c r="NK8" s="195">
        <f t="shared" si="277"/>
        <v>0</v>
      </c>
      <c r="NL8" s="166">
        <f t="shared" si="278"/>
        <v>0</v>
      </c>
      <c r="NM8" s="197" t="str">
        <f t="shared" si="279"/>
        <v/>
      </c>
      <c r="NN8" s="196" t="str">
        <f t="shared" si="280"/>
        <v/>
      </c>
      <c r="NO8" s="196" t="str">
        <f t="shared" si="281"/>
        <v/>
      </c>
      <c r="NP8" s="164"/>
      <c r="NQ8" s="165">
        <f t="shared" si="282"/>
        <v>0</v>
      </c>
      <c r="NR8" s="165">
        <f t="shared" si="283"/>
        <v>0</v>
      </c>
      <c r="NS8" s="165">
        <f t="shared" si="284"/>
        <v>0</v>
      </c>
      <c r="NT8" s="164"/>
      <c r="NU8" s="165">
        <f t="shared" si="285"/>
        <v>0</v>
      </c>
      <c r="NV8" s="164"/>
      <c r="NW8" s="164"/>
      <c r="NX8" s="165">
        <f t="shared" si="286"/>
        <v>0</v>
      </c>
      <c r="NY8" s="195">
        <f t="shared" si="287"/>
        <v>0</v>
      </c>
      <c r="NZ8" s="195">
        <f t="shared" si="288"/>
        <v>0</v>
      </c>
      <c r="OA8" s="166">
        <f t="shared" si="289"/>
        <v>0</v>
      </c>
      <c r="OB8" s="197" t="str">
        <f t="shared" si="290"/>
        <v/>
      </c>
      <c r="OC8" s="196" t="str">
        <f t="shared" si="291"/>
        <v/>
      </c>
      <c r="OD8" s="196" t="str">
        <f t="shared" si="292"/>
        <v/>
      </c>
      <c r="OE8" s="164"/>
      <c r="OF8" s="165">
        <f t="shared" si="293"/>
        <v>0</v>
      </c>
      <c r="OG8" s="165">
        <f t="shared" si="294"/>
        <v>0</v>
      </c>
      <c r="OH8" s="165">
        <f t="shared" si="295"/>
        <v>0</v>
      </c>
      <c r="OI8" s="164"/>
      <c r="OJ8" s="165">
        <f t="shared" si="296"/>
        <v>0</v>
      </c>
      <c r="OK8" s="164"/>
      <c r="OL8" s="164"/>
      <c r="OM8" s="165">
        <f t="shared" si="297"/>
        <v>0</v>
      </c>
      <c r="ON8" s="195">
        <f t="shared" si="298"/>
        <v>0</v>
      </c>
      <c r="OO8" s="195">
        <f t="shared" si="299"/>
        <v>0</v>
      </c>
      <c r="OP8" s="166">
        <f t="shared" si="300"/>
        <v>0</v>
      </c>
      <c r="OQ8" s="197" t="str">
        <f t="shared" si="301"/>
        <v/>
      </c>
      <c r="OR8" s="196" t="str">
        <f t="shared" si="302"/>
        <v/>
      </c>
      <c r="OS8" s="196" t="str">
        <f t="shared" si="303"/>
        <v/>
      </c>
      <c r="OT8" s="164"/>
      <c r="OU8" s="165">
        <f t="shared" si="304"/>
        <v>0</v>
      </c>
      <c r="OV8" s="165">
        <f t="shared" si="305"/>
        <v>0</v>
      </c>
      <c r="OW8" s="165">
        <f t="shared" si="306"/>
        <v>0</v>
      </c>
      <c r="OX8" s="164"/>
      <c r="OY8" s="165">
        <f t="shared" si="307"/>
        <v>0</v>
      </c>
      <c r="OZ8" s="164"/>
      <c r="PA8" s="164"/>
      <c r="PB8" s="165">
        <f t="shared" si="308"/>
        <v>0</v>
      </c>
      <c r="PC8" s="195">
        <f t="shared" si="309"/>
        <v>0</v>
      </c>
      <c r="PD8" s="195">
        <f t="shared" si="310"/>
        <v>0</v>
      </c>
      <c r="PE8" s="165">
        <f t="shared" si="311"/>
        <v>0</v>
      </c>
      <c r="PF8" s="195">
        <f t="shared" si="312"/>
        <v>0</v>
      </c>
      <c r="PG8" s="195">
        <f t="shared" si="313"/>
        <v>0</v>
      </c>
      <c r="PH8" s="166">
        <f t="shared" si="314"/>
        <v>0</v>
      </c>
      <c r="PI8" s="197" t="str">
        <f t="shared" si="315"/>
        <v/>
      </c>
      <c r="PJ8" s="196" t="str">
        <f t="shared" si="316"/>
        <v/>
      </c>
      <c r="PK8" s="196" t="str">
        <f t="shared" si="317"/>
        <v/>
      </c>
      <c r="PL8" s="164"/>
      <c r="PM8" s="165">
        <f t="shared" si="318"/>
        <v>0</v>
      </c>
      <c r="PN8" s="165">
        <f t="shared" si="319"/>
        <v>0</v>
      </c>
      <c r="PO8" s="165">
        <f t="shared" si="320"/>
        <v>0</v>
      </c>
      <c r="PP8" s="164"/>
      <c r="PQ8" s="165">
        <f t="shared" si="321"/>
        <v>0</v>
      </c>
      <c r="PR8" s="164"/>
      <c r="PS8" s="164"/>
      <c r="PT8" s="165">
        <f t="shared" si="322"/>
        <v>0</v>
      </c>
      <c r="PU8" s="195">
        <f t="shared" si="323"/>
        <v>0</v>
      </c>
      <c r="PV8" s="195">
        <f t="shared" si="324"/>
        <v>0</v>
      </c>
      <c r="PW8" s="166">
        <f t="shared" si="325"/>
        <v>0</v>
      </c>
      <c r="PX8" s="197" t="str">
        <f t="shared" si="326"/>
        <v/>
      </c>
      <c r="PY8" s="196" t="str">
        <f t="shared" si="327"/>
        <v/>
      </c>
      <c r="PZ8" s="196" t="str">
        <f t="shared" si="328"/>
        <v/>
      </c>
      <c r="QA8" s="164"/>
      <c r="QB8" s="165">
        <f t="shared" si="329"/>
        <v>0</v>
      </c>
      <c r="QC8" s="165">
        <f t="shared" si="330"/>
        <v>0</v>
      </c>
      <c r="QD8" s="165">
        <f t="shared" si="331"/>
        <v>0</v>
      </c>
      <c r="QE8" s="164"/>
      <c r="QF8" s="165">
        <f t="shared" si="332"/>
        <v>0</v>
      </c>
      <c r="QG8" s="164"/>
      <c r="QH8" s="164"/>
      <c r="QI8" s="165">
        <f t="shared" si="333"/>
        <v>0</v>
      </c>
      <c r="QJ8" s="195">
        <f t="shared" si="334"/>
        <v>0</v>
      </c>
      <c r="QK8" s="195">
        <f t="shared" si="335"/>
        <v>0</v>
      </c>
      <c r="QL8" s="166">
        <f t="shared" si="336"/>
        <v>0</v>
      </c>
      <c r="QM8" s="197" t="str">
        <f t="shared" si="337"/>
        <v/>
      </c>
      <c r="QN8" s="196" t="str">
        <f t="shared" si="338"/>
        <v/>
      </c>
      <c r="QO8" s="196" t="str">
        <f t="shared" si="339"/>
        <v/>
      </c>
      <c r="QP8" s="164"/>
      <c r="QQ8" s="165">
        <f t="shared" si="340"/>
        <v>0</v>
      </c>
      <c r="QR8" s="165">
        <f t="shared" si="341"/>
        <v>0</v>
      </c>
      <c r="QS8" s="165">
        <f t="shared" si="342"/>
        <v>0</v>
      </c>
      <c r="QT8" s="164"/>
      <c r="QU8" s="165">
        <f t="shared" si="343"/>
        <v>0</v>
      </c>
      <c r="QV8" s="164"/>
      <c r="QW8" s="164"/>
      <c r="QX8" s="165">
        <f t="shared" si="344"/>
        <v>0</v>
      </c>
      <c r="QY8" s="195">
        <f t="shared" si="345"/>
        <v>0</v>
      </c>
      <c r="QZ8" s="195">
        <f t="shared" si="346"/>
        <v>0</v>
      </c>
      <c r="RA8" s="166">
        <f t="shared" si="347"/>
        <v>0</v>
      </c>
      <c r="RB8" s="197" t="str">
        <f t="shared" si="348"/>
        <v/>
      </c>
      <c r="RC8" s="196" t="str">
        <f t="shared" si="349"/>
        <v/>
      </c>
      <c r="RD8" s="196" t="str">
        <f t="shared" si="350"/>
        <v/>
      </c>
      <c r="RE8" s="164"/>
      <c r="RF8" s="165">
        <f t="shared" si="351"/>
        <v>0</v>
      </c>
      <c r="RG8" s="165">
        <f t="shared" si="352"/>
        <v>0</v>
      </c>
      <c r="RH8" s="165">
        <f t="shared" si="353"/>
        <v>0</v>
      </c>
      <c r="RI8" s="164"/>
      <c r="RJ8" s="165">
        <f t="shared" si="354"/>
        <v>0</v>
      </c>
      <c r="RK8" s="164"/>
      <c r="RL8" s="164"/>
      <c r="RM8" s="165">
        <f t="shared" si="355"/>
        <v>0</v>
      </c>
      <c r="RN8" s="195">
        <f t="shared" si="356"/>
        <v>0</v>
      </c>
      <c r="RO8" s="195">
        <f t="shared" si="357"/>
        <v>0</v>
      </c>
      <c r="RP8" s="166">
        <f t="shared" si="358"/>
        <v>0</v>
      </c>
      <c r="RQ8" s="197" t="str">
        <f t="shared" si="359"/>
        <v/>
      </c>
      <c r="RR8" s="196" t="str">
        <f t="shared" si="360"/>
        <v/>
      </c>
      <c r="RS8" s="196" t="str">
        <f t="shared" si="361"/>
        <v/>
      </c>
      <c r="RT8" s="164"/>
      <c r="RU8" s="165">
        <f t="shared" si="362"/>
        <v>0</v>
      </c>
      <c r="RV8" s="165">
        <f t="shared" si="363"/>
        <v>0</v>
      </c>
      <c r="RW8" s="165">
        <f t="shared" si="364"/>
        <v>0</v>
      </c>
      <c r="RX8" s="164"/>
      <c r="RY8" s="165">
        <f t="shared" si="365"/>
        <v>0</v>
      </c>
      <c r="RZ8" s="164"/>
      <c r="SA8" s="164"/>
      <c r="SB8" s="165">
        <f t="shared" si="366"/>
        <v>0</v>
      </c>
      <c r="SC8" s="195">
        <f t="shared" si="367"/>
        <v>0</v>
      </c>
      <c r="SD8" s="195">
        <f t="shared" si="368"/>
        <v>0</v>
      </c>
      <c r="SE8" s="166">
        <f t="shared" si="369"/>
        <v>0</v>
      </c>
      <c r="SF8" s="197" t="str">
        <f t="shared" si="370"/>
        <v/>
      </c>
      <c r="SG8" s="196" t="str">
        <f t="shared" si="371"/>
        <v/>
      </c>
      <c r="SH8" s="196" t="str">
        <f t="shared" si="372"/>
        <v/>
      </c>
      <c r="SI8" s="164"/>
      <c r="SJ8" s="165">
        <f t="shared" si="373"/>
        <v>0</v>
      </c>
      <c r="SK8" s="165">
        <f t="shared" si="374"/>
        <v>0</v>
      </c>
      <c r="SL8" s="165">
        <f t="shared" si="375"/>
        <v>0</v>
      </c>
      <c r="SM8" s="164"/>
      <c r="SN8" s="165">
        <f t="shared" si="376"/>
        <v>0</v>
      </c>
      <c r="SO8" s="164"/>
      <c r="SP8" s="164"/>
      <c r="SQ8" s="165">
        <f t="shared" si="377"/>
        <v>0</v>
      </c>
      <c r="SR8" s="195">
        <f t="shared" si="378"/>
        <v>0</v>
      </c>
      <c r="SS8" s="195">
        <f t="shared" si="379"/>
        <v>0</v>
      </c>
      <c r="ST8" s="166">
        <f t="shared" si="380"/>
        <v>0</v>
      </c>
      <c r="SU8" s="197" t="str">
        <f t="shared" si="381"/>
        <v/>
      </c>
      <c r="SV8" s="196" t="str">
        <f t="shared" si="382"/>
        <v/>
      </c>
      <c r="SW8" s="196" t="str">
        <f t="shared" si="383"/>
        <v/>
      </c>
      <c r="SX8" s="164"/>
      <c r="SY8" s="165">
        <f t="shared" si="384"/>
        <v>0</v>
      </c>
      <c r="SZ8" s="165">
        <f t="shared" si="385"/>
        <v>0</v>
      </c>
      <c r="TA8" s="165">
        <f t="shared" si="386"/>
        <v>0</v>
      </c>
      <c r="TB8" s="164"/>
      <c r="TC8" s="165">
        <f t="shared" si="387"/>
        <v>0</v>
      </c>
      <c r="TD8" s="164"/>
      <c r="TE8" s="164"/>
      <c r="TF8" s="165">
        <f t="shared" si="388"/>
        <v>0</v>
      </c>
      <c r="TG8" s="195">
        <f t="shared" si="389"/>
        <v>0</v>
      </c>
      <c r="TH8" s="195">
        <f t="shared" si="390"/>
        <v>0</v>
      </c>
      <c r="TI8" s="165">
        <f t="shared" si="391"/>
        <v>0</v>
      </c>
      <c r="TJ8" s="195">
        <f t="shared" si="392"/>
        <v>0</v>
      </c>
      <c r="TK8" s="195">
        <f t="shared" si="393"/>
        <v>0</v>
      </c>
      <c r="TL8" s="166">
        <f t="shared" si="394"/>
        <v>0</v>
      </c>
      <c r="TM8" s="197" t="str">
        <f t="shared" si="395"/>
        <v/>
      </c>
      <c r="TN8" s="196" t="str">
        <f t="shared" si="396"/>
        <v/>
      </c>
      <c r="TO8" s="196" t="str">
        <f t="shared" si="397"/>
        <v/>
      </c>
      <c r="TP8" s="164"/>
      <c r="TQ8" s="165">
        <f t="shared" si="398"/>
        <v>0</v>
      </c>
      <c r="TR8" s="165">
        <f t="shared" si="399"/>
        <v>0</v>
      </c>
      <c r="TS8" s="165">
        <f t="shared" si="400"/>
        <v>0</v>
      </c>
      <c r="TT8" s="164"/>
      <c r="TU8" s="165">
        <f t="shared" si="401"/>
        <v>0</v>
      </c>
      <c r="TV8" s="164"/>
      <c r="TW8" s="164"/>
      <c r="TX8" s="165">
        <f t="shared" si="402"/>
        <v>0</v>
      </c>
      <c r="TY8" s="195">
        <f t="shared" si="403"/>
        <v>0</v>
      </c>
      <c r="TZ8" s="195">
        <f t="shared" si="404"/>
        <v>0</v>
      </c>
      <c r="UA8" s="166">
        <f t="shared" si="405"/>
        <v>0</v>
      </c>
      <c r="UB8" s="197" t="str">
        <f t="shared" si="406"/>
        <v/>
      </c>
      <c r="UC8" s="196" t="str">
        <f t="shared" si="407"/>
        <v/>
      </c>
      <c r="UD8" s="196" t="str">
        <f t="shared" si="408"/>
        <v/>
      </c>
      <c r="UE8" s="164"/>
      <c r="UF8" s="165">
        <f t="shared" si="409"/>
        <v>0</v>
      </c>
      <c r="UG8" s="165">
        <f t="shared" si="410"/>
        <v>0</v>
      </c>
      <c r="UH8" s="165">
        <f t="shared" si="411"/>
        <v>0</v>
      </c>
      <c r="UI8" s="164"/>
      <c r="UJ8" s="165">
        <f t="shared" si="412"/>
        <v>0</v>
      </c>
      <c r="UK8" s="164"/>
      <c r="UL8" s="164"/>
      <c r="UM8" s="165">
        <f t="shared" si="413"/>
        <v>0</v>
      </c>
      <c r="UN8" s="195">
        <f t="shared" si="414"/>
        <v>0</v>
      </c>
      <c r="UO8" s="195">
        <f t="shared" si="415"/>
        <v>0</v>
      </c>
      <c r="UP8" s="166">
        <f t="shared" si="416"/>
        <v>0</v>
      </c>
      <c r="UQ8" s="197" t="str">
        <f t="shared" si="417"/>
        <v/>
      </c>
      <c r="UR8" s="196" t="str">
        <f t="shared" si="418"/>
        <v/>
      </c>
      <c r="US8" s="196" t="str">
        <f t="shared" si="419"/>
        <v/>
      </c>
      <c r="UT8" s="164"/>
      <c r="UU8" s="165">
        <f t="shared" si="420"/>
        <v>0</v>
      </c>
      <c r="UV8" s="165">
        <f t="shared" si="421"/>
        <v>0</v>
      </c>
      <c r="UW8" s="165">
        <f t="shared" si="422"/>
        <v>0</v>
      </c>
      <c r="UX8" s="164"/>
      <c r="UY8" s="165">
        <f t="shared" si="423"/>
        <v>0</v>
      </c>
      <c r="UZ8" s="164"/>
      <c r="VA8" s="164"/>
      <c r="VB8" s="165">
        <f t="shared" si="424"/>
        <v>0</v>
      </c>
      <c r="VC8" s="195">
        <f t="shared" si="425"/>
        <v>0</v>
      </c>
      <c r="VD8" s="195">
        <f t="shared" si="426"/>
        <v>0</v>
      </c>
      <c r="VE8" s="166">
        <f t="shared" si="427"/>
        <v>0</v>
      </c>
      <c r="VF8" s="197" t="str">
        <f t="shared" si="428"/>
        <v/>
      </c>
      <c r="VG8" s="196" t="str">
        <f t="shared" si="429"/>
        <v/>
      </c>
      <c r="VH8" s="196" t="str">
        <f t="shared" si="430"/>
        <v/>
      </c>
      <c r="VI8" s="164"/>
      <c r="VJ8" s="165">
        <f t="shared" si="431"/>
        <v>0</v>
      </c>
      <c r="VK8" s="165">
        <f t="shared" si="432"/>
        <v>0</v>
      </c>
      <c r="VL8" s="165">
        <f t="shared" si="433"/>
        <v>0</v>
      </c>
      <c r="VM8" s="164"/>
      <c r="VN8" s="165">
        <f t="shared" si="434"/>
        <v>0</v>
      </c>
      <c r="VO8" s="164"/>
      <c r="VP8" s="164"/>
      <c r="VQ8" s="165">
        <f t="shared" si="435"/>
        <v>0</v>
      </c>
      <c r="VR8" s="195">
        <f t="shared" si="436"/>
        <v>0</v>
      </c>
      <c r="VS8" s="195">
        <f t="shared" si="437"/>
        <v>0</v>
      </c>
      <c r="VT8" s="166">
        <f t="shared" si="438"/>
        <v>0</v>
      </c>
      <c r="VU8" s="197" t="str">
        <f t="shared" si="439"/>
        <v/>
      </c>
      <c r="VV8" s="196" t="str">
        <f t="shared" si="440"/>
        <v/>
      </c>
      <c r="VW8" s="196" t="str">
        <f t="shared" si="441"/>
        <v/>
      </c>
      <c r="VX8" s="164"/>
      <c r="VY8" s="165">
        <f t="shared" si="442"/>
        <v>0</v>
      </c>
      <c r="VZ8" s="165">
        <f t="shared" si="443"/>
        <v>0</v>
      </c>
      <c r="WA8" s="165">
        <f t="shared" si="444"/>
        <v>0</v>
      </c>
      <c r="WB8" s="164"/>
      <c r="WC8" s="165">
        <f t="shared" si="445"/>
        <v>0</v>
      </c>
      <c r="WD8" s="164"/>
      <c r="WE8" s="164"/>
      <c r="WF8" s="165">
        <f t="shared" si="446"/>
        <v>0</v>
      </c>
      <c r="WG8" s="195">
        <f t="shared" si="447"/>
        <v>0</v>
      </c>
      <c r="WH8" s="195">
        <f t="shared" si="448"/>
        <v>0</v>
      </c>
      <c r="WI8" s="166">
        <f t="shared" si="449"/>
        <v>0</v>
      </c>
      <c r="WJ8" s="197" t="str">
        <f t="shared" si="450"/>
        <v/>
      </c>
      <c r="WK8" s="196" t="str">
        <f t="shared" si="451"/>
        <v/>
      </c>
      <c r="WL8" s="196" t="str">
        <f t="shared" si="452"/>
        <v/>
      </c>
      <c r="WM8" s="164"/>
      <c r="WN8" s="165">
        <f t="shared" si="453"/>
        <v>0</v>
      </c>
      <c r="WO8" s="165">
        <f t="shared" si="454"/>
        <v>0</v>
      </c>
      <c r="WP8" s="165">
        <f t="shared" si="455"/>
        <v>0</v>
      </c>
      <c r="WQ8" s="164"/>
      <c r="WR8" s="165">
        <f t="shared" si="456"/>
        <v>0</v>
      </c>
      <c r="WS8" s="164"/>
      <c r="WT8" s="164"/>
      <c r="WU8" s="165">
        <f t="shared" si="457"/>
        <v>0</v>
      </c>
      <c r="WV8" s="195">
        <f t="shared" si="458"/>
        <v>0</v>
      </c>
      <c r="WW8" s="195">
        <f t="shared" si="459"/>
        <v>0</v>
      </c>
      <c r="WX8" s="166">
        <f t="shared" si="460"/>
        <v>0</v>
      </c>
      <c r="WY8" s="197" t="str">
        <f t="shared" si="461"/>
        <v/>
      </c>
      <c r="WZ8" s="196" t="str">
        <f t="shared" si="462"/>
        <v/>
      </c>
      <c r="XA8" s="196" t="str">
        <f t="shared" si="463"/>
        <v/>
      </c>
      <c r="XB8" s="164"/>
      <c r="XC8" s="165">
        <f t="shared" si="464"/>
        <v>0</v>
      </c>
      <c r="XD8" s="165">
        <f t="shared" si="465"/>
        <v>0</v>
      </c>
      <c r="XE8" s="165">
        <f t="shared" si="466"/>
        <v>0</v>
      </c>
      <c r="XF8" s="164"/>
      <c r="XG8" s="165">
        <f t="shared" si="467"/>
        <v>0</v>
      </c>
      <c r="XH8" s="164"/>
      <c r="XI8" s="164"/>
      <c r="XJ8" s="165">
        <f t="shared" si="468"/>
        <v>0</v>
      </c>
      <c r="XK8" s="195">
        <f t="shared" si="469"/>
        <v>0</v>
      </c>
      <c r="XL8" s="195">
        <f t="shared" si="470"/>
        <v>0</v>
      </c>
      <c r="XM8" s="165">
        <f t="shared" si="471"/>
        <v>0</v>
      </c>
      <c r="XN8" s="195">
        <f t="shared" si="472"/>
        <v>0</v>
      </c>
      <c r="XO8" s="195">
        <f t="shared" si="473"/>
        <v>0</v>
      </c>
      <c r="XP8" s="166">
        <f t="shared" si="474"/>
        <v>0</v>
      </c>
      <c r="XQ8" s="197" t="str">
        <f t="shared" si="475"/>
        <v/>
      </c>
      <c r="XR8" s="196" t="str">
        <f t="shared" si="476"/>
        <v/>
      </c>
      <c r="XS8" s="196" t="str">
        <f t="shared" si="477"/>
        <v/>
      </c>
      <c r="XT8" s="164"/>
      <c r="XU8" s="165">
        <f t="shared" si="478"/>
        <v>0</v>
      </c>
      <c r="XV8" s="165">
        <f t="shared" si="479"/>
        <v>0</v>
      </c>
      <c r="XW8" s="165">
        <f t="shared" si="480"/>
        <v>0</v>
      </c>
      <c r="XX8" s="164"/>
      <c r="XY8" s="165">
        <f t="shared" si="481"/>
        <v>0</v>
      </c>
      <c r="XZ8" s="164"/>
      <c r="YA8" s="164"/>
      <c r="YB8" s="165">
        <f t="shared" si="482"/>
        <v>0</v>
      </c>
      <c r="YC8" s="195">
        <f t="shared" si="483"/>
        <v>0</v>
      </c>
      <c r="YD8" s="195">
        <f t="shared" si="484"/>
        <v>0</v>
      </c>
      <c r="YE8" s="166">
        <f t="shared" si="485"/>
        <v>0</v>
      </c>
      <c r="YF8" s="196" t="str">
        <f t="shared" si="486"/>
        <v/>
      </c>
      <c r="YG8" s="196" t="str">
        <f t="shared" si="487"/>
        <v/>
      </c>
      <c r="YH8" s="196" t="str">
        <f t="shared" si="488"/>
        <v/>
      </c>
      <c r="YI8" s="164"/>
      <c r="YJ8" s="165">
        <f t="shared" si="489"/>
        <v>0</v>
      </c>
      <c r="YK8" s="165">
        <f t="shared" si="490"/>
        <v>0</v>
      </c>
      <c r="YL8" s="165">
        <f t="shared" si="491"/>
        <v>0</v>
      </c>
      <c r="YM8" s="164"/>
      <c r="YN8" s="165">
        <f t="shared" si="492"/>
        <v>0</v>
      </c>
      <c r="YO8" s="164"/>
      <c r="YP8" s="164"/>
      <c r="YQ8" s="165">
        <f t="shared" si="493"/>
        <v>0</v>
      </c>
      <c r="YR8" s="195">
        <f t="shared" si="494"/>
        <v>0</v>
      </c>
      <c r="YS8" s="195">
        <f t="shared" si="495"/>
        <v>0</v>
      </c>
      <c r="YT8" s="166">
        <f t="shared" si="496"/>
        <v>0</v>
      </c>
      <c r="YU8" s="167">
        <f t="shared" si="497"/>
        <v>0</v>
      </c>
      <c r="YV8" s="168">
        <f t="shared" si="498"/>
        <v>0</v>
      </c>
      <c r="YW8" s="168">
        <f t="shared" si="499"/>
        <v>0</v>
      </c>
      <c r="YX8" s="168">
        <f t="shared" si="500"/>
        <v>0</v>
      </c>
      <c r="YY8" s="168">
        <f t="shared" si="501"/>
        <v>0</v>
      </c>
      <c r="YZ8" s="168">
        <f t="shared" si="502"/>
        <v>0</v>
      </c>
      <c r="ZA8" s="168">
        <f t="shared" si="503"/>
        <v>0</v>
      </c>
      <c r="ZB8" s="170">
        <f t="shared" si="504"/>
        <v>0</v>
      </c>
      <c r="ZC8" s="170">
        <f t="shared" si="505"/>
        <v>0</v>
      </c>
      <c r="ZD8" s="168">
        <f t="shared" si="506"/>
        <v>0</v>
      </c>
      <c r="ZE8" s="168">
        <f t="shared" si="507"/>
        <v>0</v>
      </c>
      <c r="ZF8" s="168">
        <f t="shared" si="508"/>
        <v>0</v>
      </c>
      <c r="ZG8" s="168">
        <f t="shared" si="509"/>
        <v>0</v>
      </c>
      <c r="ZH8" s="168">
        <f t="shared" si="510"/>
        <v>0</v>
      </c>
      <c r="ZI8" s="168">
        <f t="shared" si="511"/>
        <v>0</v>
      </c>
      <c r="ZJ8" s="168">
        <f t="shared" si="512"/>
        <v>0</v>
      </c>
      <c r="ZK8" s="168">
        <f t="shared" si="513"/>
        <v>0</v>
      </c>
      <c r="ZL8" s="168">
        <f t="shared" si="514"/>
        <v>0</v>
      </c>
      <c r="ZM8" s="168">
        <f t="shared" si="515"/>
        <v>0</v>
      </c>
      <c r="ZN8" s="168">
        <f t="shared" si="516"/>
        <v>0</v>
      </c>
      <c r="ZO8" s="168">
        <f t="shared" si="517"/>
        <v>0</v>
      </c>
      <c r="ZP8" s="168">
        <f t="shared" si="518"/>
        <v>0</v>
      </c>
      <c r="ZQ8" s="168">
        <f t="shared" si="519"/>
        <v>0</v>
      </c>
      <c r="ZR8" s="171">
        <f t="shared" si="520"/>
        <v>0</v>
      </c>
      <c r="ZS8" s="194">
        <f t="shared" si="521"/>
        <v>0</v>
      </c>
      <c r="ZT8" s="198">
        <f t="shared" si="522"/>
        <v>0</v>
      </c>
      <c r="ZU8" s="168">
        <f t="shared" si="523"/>
        <v>0</v>
      </c>
      <c r="ZV8" s="168">
        <f t="shared" si="524"/>
        <v>0</v>
      </c>
      <c r="ZW8" s="169">
        <f t="shared" si="525"/>
        <v>0</v>
      </c>
      <c r="ZX8" s="167">
        <f t="shared" si="526"/>
        <v>0</v>
      </c>
      <c r="ZY8" s="168">
        <f t="shared" si="527"/>
        <v>0</v>
      </c>
      <c r="ZZ8" s="168">
        <f t="shared" si="528"/>
        <v>0</v>
      </c>
      <c r="AAA8" s="168">
        <f t="shared" si="529"/>
        <v>0</v>
      </c>
      <c r="AAB8" s="168">
        <f t="shared" si="530"/>
        <v>0</v>
      </c>
      <c r="AAC8" s="168">
        <f t="shared" si="531"/>
        <v>0</v>
      </c>
      <c r="AAD8" s="168">
        <f t="shared" si="532"/>
        <v>0</v>
      </c>
      <c r="AAE8" s="168">
        <f t="shared" si="533"/>
        <v>0</v>
      </c>
      <c r="AAF8" s="169">
        <f t="shared" si="534"/>
        <v>0</v>
      </c>
      <c r="AAG8" s="199">
        <f t="shared" si="535"/>
        <v>0</v>
      </c>
      <c r="AAH8" s="198">
        <f t="shared" si="536"/>
        <v>59.583333333333314</v>
      </c>
      <c r="AAI8" s="199">
        <f t="shared" si="537"/>
        <v>0</v>
      </c>
      <c r="AAJ8" s="61">
        <f t="shared" si="538"/>
        <v>610.72916666666652</v>
      </c>
      <c r="AAK8" s="131"/>
      <c r="AAL8" s="147">
        <f t="shared" si="539"/>
        <v>2.3572464723724114</v>
      </c>
      <c r="AAM8" s="61">
        <f>VLOOKUP(J8,'données salariés'!P:Q,2,0)</f>
        <v>0</v>
      </c>
      <c r="AAN8" s="23">
        <f>VLOOKUP(J8,'données salariés'!R:S,2,0)</f>
        <v>0</v>
      </c>
      <c r="AAO8" s="132"/>
      <c r="AAP8" s="180">
        <f t="shared" ca="1" si="540"/>
        <v>3.3633302083333323</v>
      </c>
      <c r="AAQ8" s="180">
        <f t="shared" ca="1" si="541"/>
        <v>616.44974334737219</v>
      </c>
      <c r="AAR8" s="180">
        <f t="shared" si="542"/>
        <v>61.072916666666657</v>
      </c>
      <c r="AAS8" s="181">
        <f t="shared" ca="1" si="543"/>
        <v>677.52266001403882</v>
      </c>
      <c r="AAT8" s="153">
        <f t="shared" ca="1" si="544"/>
        <v>24.42916666666666</v>
      </c>
      <c r="AAU8" s="153">
        <f t="shared" ca="1" si="544"/>
        <v>24.42916666666666</v>
      </c>
      <c r="AAV8" s="181">
        <f t="shared" ca="1" si="545"/>
        <v>78.294883333333317</v>
      </c>
      <c r="AAW8" s="181">
        <f t="shared" ca="1" si="546"/>
        <v>48.860716666666654</v>
      </c>
      <c r="AAX8" s="181">
        <f t="shared" ca="1" si="547"/>
        <v>9.0246320014066544E-2</v>
      </c>
      <c r="AAY8" s="153">
        <f t="shared" ca="1" si="548"/>
        <v>1.0177698040485295</v>
      </c>
      <c r="AAZ8" s="181">
        <f t="shared" ca="1" si="549"/>
        <v>20.309574999999995</v>
      </c>
      <c r="ABA8" s="181">
        <f t="shared" ca="1" si="550"/>
        <v>2.9434166666666659</v>
      </c>
      <c r="ABB8" s="181">
        <f t="shared" ca="1" si="551"/>
        <v>1.471708333333333</v>
      </c>
      <c r="ABC8" s="181">
        <f t="shared" ca="1" si="552"/>
        <v>17.366158333333328</v>
      </c>
      <c r="ABD8" s="181">
        <f t="shared" ca="1" si="553"/>
        <v>47.68334999999999</v>
      </c>
      <c r="ABE8" s="181">
        <f t="shared" ca="1" si="554"/>
        <v>0.88302499999999973</v>
      </c>
      <c r="ABF8" s="153">
        <f t="shared" ca="1" si="555"/>
        <v>11.18498333333333</v>
      </c>
      <c r="ABG8" s="181">
        <f t="shared" ca="1" si="556"/>
        <v>23.017518333333328</v>
      </c>
      <c r="ABH8" s="181">
        <f t="shared" ca="1" si="557"/>
        <v>7.0641999999999978</v>
      </c>
      <c r="ABI8" s="181">
        <f t="shared" ca="1" si="558"/>
        <v>0</v>
      </c>
      <c r="ABJ8" s="153">
        <f t="shared" ca="1" si="559"/>
        <v>3.8918725506066192</v>
      </c>
      <c r="ABK8" s="181">
        <f t="shared" si="560"/>
        <v>0</v>
      </c>
      <c r="ABL8" s="181">
        <f t="shared" si="561"/>
        <v>1.8321874999999996</v>
      </c>
      <c r="ABM8" s="181">
        <f t="shared" ca="1" si="562"/>
        <v>5.6403950008791588</v>
      </c>
      <c r="ABN8" s="181">
        <f t="shared" ca="1" si="563"/>
        <v>5.6403950008791588</v>
      </c>
      <c r="ABO8" s="181">
        <f t="shared" ca="1" si="564"/>
        <v>14.439411202250646</v>
      </c>
      <c r="ABP8" s="154">
        <f t="shared" si="565"/>
        <v>8.8302499999999977</v>
      </c>
      <c r="ABQ8" s="181">
        <f t="shared" ca="1" si="566"/>
        <v>2.7100906400561553</v>
      </c>
      <c r="ABR8" s="181">
        <f t="shared" ca="1" si="567"/>
        <v>352.03048635206744</v>
      </c>
      <c r="ABS8" s="155">
        <f t="shared" si="568"/>
        <v>588.68333333333317</v>
      </c>
      <c r="ABT8" s="156">
        <f t="shared" ca="1" si="569"/>
        <v>0.34707011741601568</v>
      </c>
      <c r="ABU8" s="156">
        <f t="shared" ca="1" si="570"/>
        <v>0.28539999999999999</v>
      </c>
      <c r="ABV8" s="157">
        <f t="shared" ca="1" si="571"/>
        <v>192.40507272654835</v>
      </c>
      <c r="ABW8" s="157">
        <f t="shared" ca="1" si="572"/>
        <v>159.62541362551909</v>
      </c>
      <c r="ABX8" s="158">
        <f t="shared" ca="1" si="573"/>
        <v>0.2356015865538896</v>
      </c>
      <c r="ABY8" s="157">
        <f t="shared" ca="1" si="574"/>
        <v>40.449559788342327</v>
      </c>
      <c r="ABZ8" s="158">
        <f t="shared" ca="1" si="575"/>
        <v>0.17677698515501306</v>
      </c>
      <c r="ACA8" s="158">
        <f t="shared" ca="1" si="576"/>
        <v>0.17877864831192536</v>
      </c>
      <c r="ACB8" s="180">
        <f t="shared" ca="1" si="577"/>
        <v>798.64924537204877</v>
      </c>
      <c r="ACC8" s="180">
        <f t="shared" ca="1" si="578"/>
        <v>29.544155787067552</v>
      </c>
      <c r="ACD8" s="180">
        <f t="shared" ca="1" si="579"/>
        <v>3.6338540664428223</v>
      </c>
      <c r="ACE8" s="181">
        <f t="shared" ca="1" si="580"/>
        <v>828.19340115911632</v>
      </c>
    </row>
    <row r="9" spans="1:759" ht="15.6" x14ac:dyDescent="0.3">
      <c r="A9" s="1">
        <v>1</v>
      </c>
      <c r="B9" s="123" t="s">
        <v>33</v>
      </c>
      <c r="C9" s="124"/>
      <c r="D9" s="50" t="s">
        <v>144</v>
      </c>
      <c r="E9" s="51"/>
      <c r="F9" s="119"/>
      <c r="G9" s="280"/>
      <c r="H9" s="281"/>
      <c r="I9" s="281">
        <f t="shared" si="56"/>
        <v>0</v>
      </c>
      <c r="J9" s="116" t="s">
        <v>773</v>
      </c>
      <c r="K9" s="52" t="str">
        <f t="shared" si="15"/>
        <v>JEYAKUMAR</v>
      </c>
      <c r="L9" s="52" t="str">
        <f t="shared" si="16"/>
        <v>JESINTHA JUDITH</v>
      </c>
      <c r="M9" s="58">
        <f t="shared" si="17"/>
        <v>24043.041666666668</v>
      </c>
      <c r="N9" s="54">
        <f t="shared" ca="1" si="57"/>
        <v>52.539611872146118</v>
      </c>
      <c r="O9" s="98" t="str">
        <f t="shared" si="18"/>
        <v>2651099235092</v>
      </c>
      <c r="P9" s="53" t="str">
        <f t="shared" si="19"/>
        <v>Féminin</v>
      </c>
      <c r="Q9" s="53" t="str">
        <f t="shared" si="20"/>
        <v>Sri Lanka</v>
      </c>
      <c r="R9" s="55" t="str">
        <f t="shared" si="21"/>
        <v>LE BLANC MESNIL</v>
      </c>
      <c r="S9" s="53" t="str">
        <f t="shared" si="22"/>
        <v>93150</v>
      </c>
      <c r="T9" s="127">
        <v>650164004</v>
      </c>
      <c r="U9" s="56">
        <f>LOOKUP(J9,'données salariés'!$N$2:$O$626)</f>
        <v>38083.083333333336</v>
      </c>
      <c r="V9" s="54">
        <f t="shared" ca="1" si="23"/>
        <v>14.073744292237436</v>
      </c>
      <c r="W9" s="110" t="s">
        <v>72</v>
      </c>
      <c r="X9" s="113"/>
      <c r="Y9" s="113" t="s">
        <v>36</v>
      </c>
      <c r="Z9" s="21" t="str">
        <f>LOOKUP(J9,'données salariés'!$T$2:$U$630)</f>
        <v>AS1A</v>
      </c>
      <c r="AA9" s="23">
        <f t="shared" si="24"/>
        <v>10.11</v>
      </c>
      <c r="AB9" s="22">
        <f t="shared" si="25"/>
        <v>0</v>
      </c>
      <c r="AC9" s="21">
        <f t="shared" si="26"/>
        <v>10.11</v>
      </c>
      <c r="AD9" s="22">
        <f ca="1">IF(V9="","",LOOKUP(V9,'base salaire'!$A$36:$B$42))</f>
        <v>0.05</v>
      </c>
      <c r="AE9" s="109"/>
      <c r="AF9" s="109"/>
      <c r="AG9" s="109"/>
      <c r="AH9" s="66">
        <f t="shared" si="27"/>
        <v>54.166666666666707</v>
      </c>
      <c r="AI9" s="77">
        <v>0.76041666666666663</v>
      </c>
      <c r="AJ9" s="77">
        <v>0.86458333333333337</v>
      </c>
      <c r="AK9" s="203"/>
      <c r="AL9" s="78">
        <f t="shared" si="58"/>
        <v>2.5000000000000018</v>
      </c>
      <c r="AM9" s="79">
        <f t="shared" si="59"/>
        <v>0</v>
      </c>
      <c r="AN9" s="79">
        <f t="shared" si="60"/>
        <v>0</v>
      </c>
      <c r="AO9" s="79">
        <f t="shared" si="61"/>
        <v>0</v>
      </c>
      <c r="AP9" s="130"/>
      <c r="AQ9" s="77">
        <v>0.76041666666666663</v>
      </c>
      <c r="AR9" s="77">
        <v>0.86458333333333337</v>
      </c>
      <c r="AS9" s="203"/>
      <c r="AT9" s="79">
        <f t="shared" si="28"/>
        <v>2.5000000000000018</v>
      </c>
      <c r="AU9" s="80">
        <f t="shared" si="62"/>
        <v>0</v>
      </c>
      <c r="AV9" s="80">
        <f t="shared" si="29"/>
        <v>0</v>
      </c>
      <c r="AW9" s="80">
        <f t="shared" si="63"/>
        <v>0</v>
      </c>
      <c r="AX9" s="130"/>
      <c r="AY9" s="77">
        <v>0.76041666666666663</v>
      </c>
      <c r="AZ9" s="77">
        <v>0.86458333333333337</v>
      </c>
      <c r="BA9" s="203"/>
      <c r="BB9" s="79">
        <f t="shared" si="30"/>
        <v>2.5000000000000018</v>
      </c>
      <c r="BC9" s="80">
        <f t="shared" si="64"/>
        <v>0</v>
      </c>
      <c r="BD9" s="80">
        <f t="shared" si="31"/>
        <v>0</v>
      </c>
      <c r="BE9" s="80">
        <f t="shared" si="65"/>
        <v>0</v>
      </c>
      <c r="BF9" s="130"/>
      <c r="BG9" s="77">
        <v>0.76041666666666663</v>
      </c>
      <c r="BH9" s="77">
        <v>0.86458333333333337</v>
      </c>
      <c r="BI9" s="203"/>
      <c r="BJ9" s="79">
        <f t="shared" si="32"/>
        <v>2.5000000000000018</v>
      </c>
      <c r="BK9" s="80">
        <f t="shared" si="66"/>
        <v>0</v>
      </c>
      <c r="BL9" s="80">
        <f t="shared" si="33"/>
        <v>0</v>
      </c>
      <c r="BM9" s="80">
        <f t="shared" si="67"/>
        <v>0</v>
      </c>
      <c r="BN9" s="130"/>
      <c r="BO9" s="77">
        <v>0.76041666666666663</v>
      </c>
      <c r="BP9" s="77">
        <v>0.86458333333333337</v>
      </c>
      <c r="BQ9" s="109"/>
      <c r="BR9" s="79">
        <f t="shared" si="34"/>
        <v>2.5000000000000018</v>
      </c>
      <c r="BS9" s="80">
        <f t="shared" si="68"/>
        <v>0</v>
      </c>
      <c r="BT9" s="80">
        <f t="shared" si="35"/>
        <v>0</v>
      </c>
      <c r="BU9" s="80">
        <f t="shared" si="69"/>
        <v>0</v>
      </c>
      <c r="BV9" s="130"/>
      <c r="BW9" s="68"/>
      <c r="BX9" s="68"/>
      <c r="BY9" s="109"/>
      <c r="BZ9" s="79">
        <f t="shared" si="36"/>
        <v>0</v>
      </c>
      <c r="CA9" s="80">
        <f t="shared" si="70"/>
        <v>0</v>
      </c>
      <c r="CB9" s="80">
        <f t="shared" si="37"/>
        <v>0</v>
      </c>
      <c r="CC9" s="80">
        <f t="shared" si="71"/>
        <v>0</v>
      </c>
      <c r="CD9" s="130"/>
      <c r="CE9" s="81"/>
      <c r="CF9" s="81"/>
      <c r="CG9" s="109"/>
      <c r="CH9" s="79">
        <f t="shared" si="38"/>
        <v>0</v>
      </c>
      <c r="CI9" s="80">
        <f t="shared" si="72"/>
        <v>0</v>
      </c>
      <c r="CJ9" s="80">
        <f t="shared" si="39"/>
        <v>0</v>
      </c>
      <c r="CK9" s="80">
        <f t="shared" si="73"/>
        <v>0</v>
      </c>
      <c r="CL9" s="80">
        <f t="shared" si="74"/>
        <v>0</v>
      </c>
      <c r="CM9" s="161"/>
      <c r="CN9" s="209"/>
      <c r="CO9" s="206"/>
      <c r="CP9" s="213"/>
      <c r="CQ9" s="209"/>
      <c r="CR9" s="206"/>
      <c r="CS9" s="213"/>
      <c r="CT9" s="209"/>
      <c r="CU9" s="206"/>
      <c r="CV9" s="213"/>
      <c r="CW9" s="197" t="str">
        <f t="shared" si="75"/>
        <v/>
      </c>
      <c r="CX9" s="196" t="str">
        <f t="shared" si="76"/>
        <v/>
      </c>
      <c r="CY9" s="196" t="str">
        <f t="shared" si="77"/>
        <v/>
      </c>
      <c r="CZ9" s="164"/>
      <c r="DA9" s="165">
        <f t="shared" si="78"/>
        <v>0</v>
      </c>
      <c r="DB9" s="165">
        <f t="shared" si="79"/>
        <v>0</v>
      </c>
      <c r="DC9" s="165">
        <f t="shared" si="80"/>
        <v>0</v>
      </c>
      <c r="DD9" s="164"/>
      <c r="DE9" s="165">
        <f t="shared" si="81"/>
        <v>0</v>
      </c>
      <c r="DF9" s="164"/>
      <c r="DG9" s="164"/>
      <c r="DH9" s="165">
        <f t="shared" si="82"/>
        <v>0</v>
      </c>
      <c r="DI9" s="195">
        <f t="shared" si="83"/>
        <v>0</v>
      </c>
      <c r="DJ9" s="195">
        <f t="shared" si="84"/>
        <v>0</v>
      </c>
      <c r="DK9" s="166">
        <f t="shared" si="85"/>
        <v>0</v>
      </c>
      <c r="DL9" s="197" t="str">
        <f t="shared" si="86"/>
        <v/>
      </c>
      <c r="DM9" s="196" t="str">
        <f t="shared" si="87"/>
        <v/>
      </c>
      <c r="DN9" s="196" t="str">
        <f t="shared" si="88"/>
        <v/>
      </c>
      <c r="DO9" s="164"/>
      <c r="DP9" s="165">
        <f t="shared" si="89"/>
        <v>0</v>
      </c>
      <c r="DQ9" s="165">
        <f t="shared" si="90"/>
        <v>0</v>
      </c>
      <c r="DR9" s="165">
        <f t="shared" si="91"/>
        <v>0</v>
      </c>
      <c r="DS9" s="164"/>
      <c r="DT9" s="165">
        <f t="shared" si="92"/>
        <v>0</v>
      </c>
      <c r="DU9" s="164"/>
      <c r="DV9" s="164"/>
      <c r="DW9" s="165">
        <f t="shared" si="93"/>
        <v>0</v>
      </c>
      <c r="DX9" s="195">
        <f t="shared" si="94"/>
        <v>0</v>
      </c>
      <c r="DY9" s="195">
        <f t="shared" si="95"/>
        <v>0</v>
      </c>
      <c r="DZ9" s="166">
        <f t="shared" si="96"/>
        <v>0</v>
      </c>
      <c r="EA9" s="197" t="str">
        <f t="shared" si="97"/>
        <v/>
      </c>
      <c r="EB9" s="196" t="str">
        <f t="shared" si="98"/>
        <v/>
      </c>
      <c r="EC9" s="196" t="str">
        <f t="shared" si="99"/>
        <v/>
      </c>
      <c r="ED9" s="164"/>
      <c r="EE9" s="165">
        <f t="shared" si="100"/>
        <v>0</v>
      </c>
      <c r="EF9" s="165">
        <f t="shared" si="101"/>
        <v>0</v>
      </c>
      <c r="EG9" s="165">
        <f t="shared" si="102"/>
        <v>0</v>
      </c>
      <c r="EH9" s="164"/>
      <c r="EI9" s="165">
        <f t="shared" si="103"/>
        <v>0</v>
      </c>
      <c r="EJ9" s="164"/>
      <c r="EK9" s="164"/>
      <c r="EL9" s="165">
        <f t="shared" si="104"/>
        <v>0</v>
      </c>
      <c r="EM9" s="195">
        <f t="shared" si="105"/>
        <v>0</v>
      </c>
      <c r="EN9" s="195">
        <f t="shared" si="106"/>
        <v>0</v>
      </c>
      <c r="EO9" s="166">
        <f t="shared" si="107"/>
        <v>0</v>
      </c>
      <c r="EP9" s="197" t="str">
        <f t="shared" si="108"/>
        <v/>
      </c>
      <c r="EQ9" s="196" t="str">
        <f t="shared" si="109"/>
        <v/>
      </c>
      <c r="ER9" s="196" t="str">
        <f t="shared" si="110"/>
        <v/>
      </c>
      <c r="ES9" s="164"/>
      <c r="ET9" s="165">
        <f t="shared" si="111"/>
        <v>0</v>
      </c>
      <c r="EU9" s="165">
        <f t="shared" si="112"/>
        <v>0</v>
      </c>
      <c r="EV9" s="165">
        <f t="shared" si="113"/>
        <v>0</v>
      </c>
      <c r="EW9" s="164"/>
      <c r="EX9" s="165">
        <f t="shared" si="114"/>
        <v>0</v>
      </c>
      <c r="EY9" s="164"/>
      <c r="EZ9" s="164"/>
      <c r="FA9" s="165">
        <f t="shared" si="115"/>
        <v>0</v>
      </c>
      <c r="FB9" s="195">
        <f t="shared" si="116"/>
        <v>0</v>
      </c>
      <c r="FC9" s="195">
        <f t="shared" si="117"/>
        <v>0</v>
      </c>
      <c r="FD9" s="166">
        <f t="shared" si="118"/>
        <v>0</v>
      </c>
      <c r="FE9" s="197" t="str">
        <f t="shared" si="119"/>
        <v/>
      </c>
      <c r="FF9" s="196" t="str">
        <f t="shared" si="120"/>
        <v/>
      </c>
      <c r="FG9" s="196" t="str">
        <f t="shared" si="121"/>
        <v/>
      </c>
      <c r="FH9" s="164"/>
      <c r="FI9" s="165">
        <f t="shared" si="122"/>
        <v>0</v>
      </c>
      <c r="FJ9" s="165">
        <f t="shared" si="123"/>
        <v>0</v>
      </c>
      <c r="FK9" s="165">
        <f t="shared" si="124"/>
        <v>0</v>
      </c>
      <c r="FL9" s="164"/>
      <c r="FM9" s="165">
        <f t="shared" si="125"/>
        <v>0</v>
      </c>
      <c r="FN9" s="164"/>
      <c r="FO9" s="164"/>
      <c r="FP9" s="165">
        <f t="shared" si="126"/>
        <v>0</v>
      </c>
      <c r="FQ9" s="195">
        <f t="shared" si="127"/>
        <v>0</v>
      </c>
      <c r="FR9" s="195">
        <f t="shared" si="128"/>
        <v>0</v>
      </c>
      <c r="FS9" s="166">
        <f t="shared" si="129"/>
        <v>0</v>
      </c>
      <c r="FT9" s="197" t="str">
        <f t="shared" si="130"/>
        <v/>
      </c>
      <c r="FU9" s="196" t="str">
        <f t="shared" si="131"/>
        <v/>
      </c>
      <c r="FV9" s="196" t="str">
        <f t="shared" si="132"/>
        <v/>
      </c>
      <c r="FW9" s="164"/>
      <c r="FX9" s="165">
        <f t="shared" si="133"/>
        <v>0</v>
      </c>
      <c r="FY9" s="165">
        <f t="shared" si="134"/>
        <v>0</v>
      </c>
      <c r="FZ9" s="165">
        <f t="shared" si="135"/>
        <v>0</v>
      </c>
      <c r="GA9" s="164"/>
      <c r="GB9" s="165">
        <f t="shared" si="136"/>
        <v>0</v>
      </c>
      <c r="GC9" s="164"/>
      <c r="GD9" s="164"/>
      <c r="GE9" s="165">
        <f t="shared" si="137"/>
        <v>0</v>
      </c>
      <c r="GF9" s="195">
        <f t="shared" si="138"/>
        <v>0</v>
      </c>
      <c r="GG9" s="195">
        <f t="shared" si="139"/>
        <v>0</v>
      </c>
      <c r="GH9" s="166">
        <f t="shared" si="140"/>
        <v>0</v>
      </c>
      <c r="GI9" s="197" t="str">
        <f t="shared" si="141"/>
        <v/>
      </c>
      <c r="GJ9" s="196" t="str">
        <f t="shared" si="142"/>
        <v/>
      </c>
      <c r="GK9" s="196" t="str">
        <f t="shared" si="143"/>
        <v/>
      </c>
      <c r="GL9" s="164"/>
      <c r="GM9" s="165">
        <f t="shared" si="144"/>
        <v>0</v>
      </c>
      <c r="GN9" s="165">
        <f t="shared" si="145"/>
        <v>0</v>
      </c>
      <c r="GO9" s="165">
        <f t="shared" si="146"/>
        <v>0</v>
      </c>
      <c r="GP9" s="164"/>
      <c r="GQ9" s="165">
        <f t="shared" si="147"/>
        <v>0</v>
      </c>
      <c r="GR9" s="164"/>
      <c r="GS9" s="164"/>
      <c r="GT9" s="165">
        <f t="shared" si="148"/>
        <v>0</v>
      </c>
      <c r="GU9" s="195">
        <f t="shared" si="149"/>
        <v>0</v>
      </c>
      <c r="GV9" s="195">
        <f t="shared" si="150"/>
        <v>0</v>
      </c>
      <c r="GW9" s="165">
        <f t="shared" si="151"/>
        <v>0</v>
      </c>
      <c r="GX9" s="195">
        <f t="shared" si="152"/>
        <v>0</v>
      </c>
      <c r="GY9" s="195">
        <f t="shared" si="153"/>
        <v>0</v>
      </c>
      <c r="GZ9" s="166">
        <f t="shared" si="154"/>
        <v>0</v>
      </c>
      <c r="HA9" s="197" t="str">
        <f t="shared" si="155"/>
        <v/>
      </c>
      <c r="HB9" s="196" t="str">
        <f t="shared" si="156"/>
        <v/>
      </c>
      <c r="HC9" s="196" t="str">
        <f t="shared" si="157"/>
        <v/>
      </c>
      <c r="HD9" s="164"/>
      <c r="HE9" s="165">
        <f t="shared" si="158"/>
        <v>0</v>
      </c>
      <c r="HF9" s="165">
        <f t="shared" si="159"/>
        <v>0</v>
      </c>
      <c r="HG9" s="165">
        <f t="shared" si="160"/>
        <v>0</v>
      </c>
      <c r="HH9" s="164"/>
      <c r="HI9" s="165">
        <f t="shared" si="161"/>
        <v>0</v>
      </c>
      <c r="HJ9" s="164"/>
      <c r="HK9" s="164"/>
      <c r="HL9" s="165">
        <f t="shared" si="162"/>
        <v>0</v>
      </c>
      <c r="HM9" s="195">
        <f t="shared" si="163"/>
        <v>0</v>
      </c>
      <c r="HN9" s="195">
        <f t="shared" si="164"/>
        <v>0</v>
      </c>
      <c r="HO9" s="166">
        <f t="shared" si="165"/>
        <v>0</v>
      </c>
      <c r="HP9" s="197" t="str">
        <f t="shared" si="166"/>
        <v/>
      </c>
      <c r="HQ9" s="196" t="str">
        <f t="shared" si="167"/>
        <v/>
      </c>
      <c r="HR9" s="196" t="str">
        <f t="shared" si="168"/>
        <v/>
      </c>
      <c r="HS9" s="164"/>
      <c r="HT9" s="165">
        <f t="shared" si="169"/>
        <v>0</v>
      </c>
      <c r="HU9" s="165">
        <f t="shared" si="170"/>
        <v>0</v>
      </c>
      <c r="HV9" s="165">
        <f t="shared" si="171"/>
        <v>0</v>
      </c>
      <c r="HW9" s="164"/>
      <c r="HX9" s="165">
        <f t="shared" si="172"/>
        <v>0</v>
      </c>
      <c r="HY9" s="164"/>
      <c r="HZ9" s="164"/>
      <c r="IA9" s="165">
        <f t="shared" si="173"/>
        <v>0</v>
      </c>
      <c r="IB9" s="195">
        <f t="shared" si="174"/>
        <v>0</v>
      </c>
      <c r="IC9" s="195">
        <f t="shared" si="175"/>
        <v>0</v>
      </c>
      <c r="ID9" s="166">
        <f t="shared" si="176"/>
        <v>0</v>
      </c>
      <c r="IE9" s="197" t="str">
        <f t="shared" si="177"/>
        <v/>
      </c>
      <c r="IF9" s="196" t="str">
        <f t="shared" si="178"/>
        <v/>
      </c>
      <c r="IG9" s="196" t="str">
        <f t="shared" si="179"/>
        <v/>
      </c>
      <c r="IH9" s="164"/>
      <c r="II9" s="165">
        <f t="shared" si="180"/>
        <v>0</v>
      </c>
      <c r="IJ9" s="165">
        <f t="shared" si="181"/>
        <v>0</v>
      </c>
      <c r="IK9" s="165">
        <f t="shared" si="182"/>
        <v>0</v>
      </c>
      <c r="IL9" s="164"/>
      <c r="IM9" s="165">
        <f t="shared" si="183"/>
        <v>0</v>
      </c>
      <c r="IN9" s="164"/>
      <c r="IO9" s="164"/>
      <c r="IP9" s="165">
        <f t="shared" si="184"/>
        <v>0</v>
      </c>
      <c r="IQ9" s="195">
        <f t="shared" si="185"/>
        <v>0</v>
      </c>
      <c r="IR9" s="195">
        <f t="shared" si="186"/>
        <v>0</v>
      </c>
      <c r="IS9" s="166">
        <f t="shared" si="187"/>
        <v>0</v>
      </c>
      <c r="IT9" s="197" t="str">
        <f t="shared" si="188"/>
        <v/>
      </c>
      <c r="IU9" s="196" t="str">
        <f t="shared" si="189"/>
        <v/>
      </c>
      <c r="IV9" s="196" t="str">
        <f t="shared" si="190"/>
        <v/>
      </c>
      <c r="IW9" s="164"/>
      <c r="IX9" s="165">
        <f t="shared" si="191"/>
        <v>0</v>
      </c>
      <c r="IY9" s="165">
        <f t="shared" si="192"/>
        <v>0</v>
      </c>
      <c r="IZ9" s="165">
        <f t="shared" si="193"/>
        <v>0</v>
      </c>
      <c r="JA9" s="164"/>
      <c r="JB9" s="165">
        <f t="shared" si="194"/>
        <v>0</v>
      </c>
      <c r="JC9" s="164"/>
      <c r="JD9" s="164"/>
      <c r="JE9" s="165">
        <f t="shared" si="195"/>
        <v>0</v>
      </c>
      <c r="JF9" s="195">
        <f t="shared" si="196"/>
        <v>0</v>
      </c>
      <c r="JG9" s="195">
        <f t="shared" si="197"/>
        <v>0</v>
      </c>
      <c r="JH9" s="166">
        <f t="shared" si="198"/>
        <v>0</v>
      </c>
      <c r="JI9" s="197" t="str">
        <f t="shared" si="199"/>
        <v/>
      </c>
      <c r="JJ9" s="196" t="str">
        <f t="shared" si="200"/>
        <v/>
      </c>
      <c r="JK9" s="196" t="str">
        <f t="shared" si="201"/>
        <v/>
      </c>
      <c r="JL9" s="164"/>
      <c r="JM9" s="165">
        <f t="shared" si="202"/>
        <v>0</v>
      </c>
      <c r="JN9" s="165">
        <f t="shared" si="203"/>
        <v>0</v>
      </c>
      <c r="JO9" s="165">
        <f t="shared" si="204"/>
        <v>0</v>
      </c>
      <c r="JP9" s="164"/>
      <c r="JQ9" s="165">
        <f t="shared" si="205"/>
        <v>0</v>
      </c>
      <c r="JR9" s="164"/>
      <c r="JS9" s="164"/>
      <c r="JT9" s="165">
        <f t="shared" si="206"/>
        <v>0</v>
      </c>
      <c r="JU9" s="195">
        <f t="shared" si="207"/>
        <v>0</v>
      </c>
      <c r="JV9" s="195">
        <f t="shared" si="208"/>
        <v>0</v>
      </c>
      <c r="JW9" s="166">
        <f t="shared" si="209"/>
        <v>0</v>
      </c>
      <c r="JX9" s="197" t="str">
        <f t="shared" si="210"/>
        <v/>
      </c>
      <c r="JY9" s="196" t="str">
        <f t="shared" si="211"/>
        <v/>
      </c>
      <c r="JZ9" s="196" t="str">
        <f t="shared" si="212"/>
        <v/>
      </c>
      <c r="KA9" s="164"/>
      <c r="KB9" s="165">
        <f t="shared" si="213"/>
        <v>0</v>
      </c>
      <c r="KC9" s="165">
        <f t="shared" si="214"/>
        <v>0</v>
      </c>
      <c r="KD9" s="165">
        <f t="shared" si="215"/>
        <v>0</v>
      </c>
      <c r="KE9" s="164"/>
      <c r="KF9" s="165">
        <f t="shared" si="216"/>
        <v>0</v>
      </c>
      <c r="KG9" s="164"/>
      <c r="KH9" s="164"/>
      <c r="KI9" s="165">
        <f t="shared" si="217"/>
        <v>0</v>
      </c>
      <c r="KJ9" s="195">
        <f t="shared" si="218"/>
        <v>0</v>
      </c>
      <c r="KK9" s="195">
        <f t="shared" si="219"/>
        <v>0</v>
      </c>
      <c r="KL9" s="166">
        <f t="shared" si="220"/>
        <v>0</v>
      </c>
      <c r="KM9" s="197" t="str">
        <f t="shared" si="221"/>
        <v/>
      </c>
      <c r="KN9" s="196" t="str">
        <f t="shared" si="222"/>
        <v/>
      </c>
      <c r="KO9" s="196" t="str">
        <f t="shared" si="223"/>
        <v/>
      </c>
      <c r="KP9" s="164"/>
      <c r="KQ9" s="165">
        <f t="shared" si="224"/>
        <v>0</v>
      </c>
      <c r="KR9" s="165">
        <f t="shared" si="225"/>
        <v>0</v>
      </c>
      <c r="KS9" s="165">
        <f t="shared" si="226"/>
        <v>0</v>
      </c>
      <c r="KT9" s="164"/>
      <c r="KU9" s="165">
        <f t="shared" si="227"/>
        <v>0</v>
      </c>
      <c r="KV9" s="164"/>
      <c r="KW9" s="164"/>
      <c r="KX9" s="165">
        <f t="shared" si="228"/>
        <v>0</v>
      </c>
      <c r="KY9" s="195">
        <f t="shared" si="229"/>
        <v>0</v>
      </c>
      <c r="KZ9" s="195">
        <f t="shared" si="230"/>
        <v>0</v>
      </c>
      <c r="LA9" s="165">
        <f t="shared" si="231"/>
        <v>0</v>
      </c>
      <c r="LB9" s="195">
        <f t="shared" si="232"/>
        <v>0</v>
      </c>
      <c r="LC9" s="195">
        <f t="shared" si="233"/>
        <v>0</v>
      </c>
      <c r="LD9" s="166">
        <f t="shared" si="234"/>
        <v>0</v>
      </c>
      <c r="LE9" s="197" t="str">
        <f t="shared" si="235"/>
        <v/>
      </c>
      <c r="LF9" s="196" t="str">
        <f t="shared" si="236"/>
        <v/>
      </c>
      <c r="LG9" s="196" t="str">
        <f t="shared" si="237"/>
        <v/>
      </c>
      <c r="LH9" s="164"/>
      <c r="LI9" s="165">
        <f t="shared" si="238"/>
        <v>0</v>
      </c>
      <c r="LJ9" s="165">
        <f t="shared" si="239"/>
        <v>0</v>
      </c>
      <c r="LK9" s="165">
        <f t="shared" si="240"/>
        <v>0</v>
      </c>
      <c r="LL9" s="164"/>
      <c r="LM9" s="165">
        <f t="shared" si="241"/>
        <v>0</v>
      </c>
      <c r="LN9" s="164"/>
      <c r="LO9" s="164"/>
      <c r="LP9" s="165">
        <f t="shared" si="242"/>
        <v>0</v>
      </c>
      <c r="LQ9" s="195">
        <f t="shared" si="243"/>
        <v>0</v>
      </c>
      <c r="LR9" s="195">
        <f t="shared" si="244"/>
        <v>0</v>
      </c>
      <c r="LS9" s="166">
        <f t="shared" si="245"/>
        <v>0</v>
      </c>
      <c r="LT9" s="197" t="str">
        <f t="shared" si="246"/>
        <v/>
      </c>
      <c r="LU9" s="196" t="str">
        <f t="shared" si="247"/>
        <v/>
      </c>
      <c r="LV9" s="196" t="str">
        <f t="shared" si="248"/>
        <v/>
      </c>
      <c r="LW9" s="164"/>
      <c r="LX9" s="165">
        <f t="shared" si="249"/>
        <v>0</v>
      </c>
      <c r="LY9" s="165">
        <f t="shared" si="250"/>
        <v>0</v>
      </c>
      <c r="LZ9" s="165">
        <f t="shared" si="251"/>
        <v>0</v>
      </c>
      <c r="MA9" s="164"/>
      <c r="MB9" s="165">
        <f t="shared" si="252"/>
        <v>0</v>
      </c>
      <c r="MC9" s="164"/>
      <c r="MD9" s="164"/>
      <c r="ME9" s="165">
        <f t="shared" si="253"/>
        <v>0</v>
      </c>
      <c r="MF9" s="195">
        <f t="shared" si="254"/>
        <v>0</v>
      </c>
      <c r="MG9" s="195">
        <f t="shared" si="255"/>
        <v>0</v>
      </c>
      <c r="MH9" s="166">
        <f t="shared" si="256"/>
        <v>0</v>
      </c>
      <c r="MI9" s="197" t="str">
        <f t="shared" si="257"/>
        <v/>
      </c>
      <c r="MJ9" s="196" t="str">
        <f t="shared" si="258"/>
        <v/>
      </c>
      <c r="MK9" s="196" t="str">
        <f t="shared" si="259"/>
        <v/>
      </c>
      <c r="ML9" s="164"/>
      <c r="MM9" s="165">
        <f t="shared" si="260"/>
        <v>0</v>
      </c>
      <c r="MN9" s="165">
        <f t="shared" si="261"/>
        <v>0</v>
      </c>
      <c r="MO9" s="165">
        <f t="shared" si="262"/>
        <v>0</v>
      </c>
      <c r="MP9" s="164"/>
      <c r="MQ9" s="165">
        <f t="shared" si="263"/>
        <v>0</v>
      </c>
      <c r="MR9" s="164"/>
      <c r="MS9" s="164"/>
      <c r="MT9" s="165">
        <f t="shared" si="264"/>
        <v>0</v>
      </c>
      <c r="MU9" s="195">
        <f t="shared" si="265"/>
        <v>0</v>
      </c>
      <c r="MV9" s="195">
        <f t="shared" si="266"/>
        <v>0</v>
      </c>
      <c r="MW9" s="166">
        <f t="shared" si="267"/>
        <v>0</v>
      </c>
      <c r="MX9" s="197" t="str">
        <f t="shared" si="268"/>
        <v/>
      </c>
      <c r="MY9" s="196" t="str">
        <f t="shared" si="269"/>
        <v/>
      </c>
      <c r="MZ9" s="196" t="str">
        <f t="shared" si="270"/>
        <v/>
      </c>
      <c r="NA9" s="164"/>
      <c r="NB9" s="165">
        <f t="shared" si="271"/>
        <v>0</v>
      </c>
      <c r="NC9" s="165">
        <f t="shared" si="272"/>
        <v>0</v>
      </c>
      <c r="ND9" s="165">
        <f t="shared" si="273"/>
        <v>0</v>
      </c>
      <c r="NE9" s="164"/>
      <c r="NF9" s="165">
        <f t="shared" si="274"/>
        <v>0</v>
      </c>
      <c r="NG9" s="164"/>
      <c r="NH9" s="164"/>
      <c r="NI9" s="165">
        <f t="shared" si="275"/>
        <v>0</v>
      </c>
      <c r="NJ9" s="195">
        <f t="shared" si="276"/>
        <v>0</v>
      </c>
      <c r="NK9" s="195">
        <f t="shared" si="277"/>
        <v>0</v>
      </c>
      <c r="NL9" s="166">
        <f t="shared" si="278"/>
        <v>0</v>
      </c>
      <c r="NM9" s="197" t="str">
        <f t="shared" si="279"/>
        <v/>
      </c>
      <c r="NN9" s="196" t="str">
        <f t="shared" si="280"/>
        <v/>
      </c>
      <c r="NO9" s="196" t="str">
        <f t="shared" si="281"/>
        <v/>
      </c>
      <c r="NP9" s="164"/>
      <c r="NQ9" s="165">
        <f t="shared" si="282"/>
        <v>0</v>
      </c>
      <c r="NR9" s="165">
        <f t="shared" si="283"/>
        <v>0</v>
      </c>
      <c r="NS9" s="165">
        <f t="shared" si="284"/>
        <v>0</v>
      </c>
      <c r="NT9" s="164"/>
      <c r="NU9" s="165">
        <f t="shared" si="285"/>
        <v>0</v>
      </c>
      <c r="NV9" s="164"/>
      <c r="NW9" s="164"/>
      <c r="NX9" s="165">
        <f t="shared" si="286"/>
        <v>0</v>
      </c>
      <c r="NY9" s="195">
        <f t="shared" si="287"/>
        <v>0</v>
      </c>
      <c r="NZ9" s="195">
        <f t="shared" si="288"/>
        <v>0</v>
      </c>
      <c r="OA9" s="166">
        <f t="shared" si="289"/>
        <v>0</v>
      </c>
      <c r="OB9" s="197" t="str">
        <f t="shared" si="290"/>
        <v/>
      </c>
      <c r="OC9" s="196" t="str">
        <f t="shared" si="291"/>
        <v/>
      </c>
      <c r="OD9" s="196" t="str">
        <f t="shared" si="292"/>
        <v/>
      </c>
      <c r="OE9" s="164"/>
      <c r="OF9" s="165">
        <f t="shared" si="293"/>
        <v>0</v>
      </c>
      <c r="OG9" s="165">
        <f t="shared" si="294"/>
        <v>0</v>
      </c>
      <c r="OH9" s="165">
        <f t="shared" si="295"/>
        <v>0</v>
      </c>
      <c r="OI9" s="164"/>
      <c r="OJ9" s="165">
        <f t="shared" si="296"/>
        <v>0</v>
      </c>
      <c r="OK9" s="164"/>
      <c r="OL9" s="164"/>
      <c r="OM9" s="165">
        <f t="shared" si="297"/>
        <v>0</v>
      </c>
      <c r="ON9" s="195">
        <f t="shared" si="298"/>
        <v>0</v>
      </c>
      <c r="OO9" s="195">
        <f t="shared" si="299"/>
        <v>0</v>
      </c>
      <c r="OP9" s="166">
        <f t="shared" si="300"/>
        <v>0</v>
      </c>
      <c r="OQ9" s="197" t="str">
        <f t="shared" si="301"/>
        <v/>
      </c>
      <c r="OR9" s="196" t="str">
        <f t="shared" si="302"/>
        <v/>
      </c>
      <c r="OS9" s="196" t="str">
        <f t="shared" si="303"/>
        <v/>
      </c>
      <c r="OT9" s="164"/>
      <c r="OU9" s="165">
        <f t="shared" si="304"/>
        <v>0</v>
      </c>
      <c r="OV9" s="165">
        <f t="shared" si="305"/>
        <v>0</v>
      </c>
      <c r="OW9" s="165">
        <f t="shared" si="306"/>
        <v>0</v>
      </c>
      <c r="OX9" s="164"/>
      <c r="OY9" s="165">
        <f t="shared" si="307"/>
        <v>0</v>
      </c>
      <c r="OZ9" s="164"/>
      <c r="PA9" s="164"/>
      <c r="PB9" s="165">
        <f t="shared" si="308"/>
        <v>0</v>
      </c>
      <c r="PC9" s="195">
        <f t="shared" si="309"/>
        <v>0</v>
      </c>
      <c r="PD9" s="195">
        <f t="shared" si="310"/>
        <v>0</v>
      </c>
      <c r="PE9" s="165">
        <f t="shared" si="311"/>
        <v>0</v>
      </c>
      <c r="PF9" s="195">
        <f t="shared" si="312"/>
        <v>0</v>
      </c>
      <c r="PG9" s="195">
        <f t="shared" si="313"/>
        <v>0</v>
      </c>
      <c r="PH9" s="166">
        <f t="shared" si="314"/>
        <v>0</v>
      </c>
      <c r="PI9" s="197" t="str">
        <f t="shared" si="315"/>
        <v/>
      </c>
      <c r="PJ9" s="196" t="str">
        <f t="shared" si="316"/>
        <v/>
      </c>
      <c r="PK9" s="196" t="str">
        <f t="shared" si="317"/>
        <v/>
      </c>
      <c r="PL9" s="164"/>
      <c r="PM9" s="165">
        <f t="shared" si="318"/>
        <v>0</v>
      </c>
      <c r="PN9" s="165">
        <f t="shared" si="319"/>
        <v>0</v>
      </c>
      <c r="PO9" s="165">
        <f t="shared" si="320"/>
        <v>0</v>
      </c>
      <c r="PP9" s="164"/>
      <c r="PQ9" s="165">
        <f t="shared" si="321"/>
        <v>0</v>
      </c>
      <c r="PR9" s="164"/>
      <c r="PS9" s="164"/>
      <c r="PT9" s="165">
        <f t="shared" si="322"/>
        <v>0</v>
      </c>
      <c r="PU9" s="195">
        <f t="shared" si="323"/>
        <v>0</v>
      </c>
      <c r="PV9" s="195">
        <f t="shared" si="324"/>
        <v>0</v>
      </c>
      <c r="PW9" s="166">
        <f t="shared" si="325"/>
        <v>0</v>
      </c>
      <c r="PX9" s="197" t="str">
        <f t="shared" si="326"/>
        <v/>
      </c>
      <c r="PY9" s="196" t="str">
        <f t="shared" si="327"/>
        <v/>
      </c>
      <c r="PZ9" s="196" t="str">
        <f t="shared" si="328"/>
        <v/>
      </c>
      <c r="QA9" s="164"/>
      <c r="QB9" s="165">
        <f t="shared" si="329"/>
        <v>0</v>
      </c>
      <c r="QC9" s="165">
        <f t="shared" si="330"/>
        <v>0</v>
      </c>
      <c r="QD9" s="165">
        <f t="shared" si="331"/>
        <v>0</v>
      </c>
      <c r="QE9" s="164"/>
      <c r="QF9" s="165">
        <f t="shared" si="332"/>
        <v>0</v>
      </c>
      <c r="QG9" s="164"/>
      <c r="QH9" s="164"/>
      <c r="QI9" s="165">
        <f t="shared" si="333"/>
        <v>0</v>
      </c>
      <c r="QJ9" s="195">
        <f t="shared" si="334"/>
        <v>0</v>
      </c>
      <c r="QK9" s="195">
        <f t="shared" si="335"/>
        <v>0</v>
      </c>
      <c r="QL9" s="166">
        <f t="shared" si="336"/>
        <v>0</v>
      </c>
      <c r="QM9" s="197" t="str">
        <f t="shared" si="337"/>
        <v/>
      </c>
      <c r="QN9" s="196" t="str">
        <f t="shared" si="338"/>
        <v/>
      </c>
      <c r="QO9" s="196" t="str">
        <f t="shared" si="339"/>
        <v/>
      </c>
      <c r="QP9" s="164"/>
      <c r="QQ9" s="165">
        <f t="shared" si="340"/>
        <v>0</v>
      </c>
      <c r="QR9" s="165">
        <f t="shared" si="341"/>
        <v>0</v>
      </c>
      <c r="QS9" s="165">
        <f t="shared" si="342"/>
        <v>0</v>
      </c>
      <c r="QT9" s="164"/>
      <c r="QU9" s="165">
        <f t="shared" si="343"/>
        <v>0</v>
      </c>
      <c r="QV9" s="164"/>
      <c r="QW9" s="164"/>
      <c r="QX9" s="165">
        <f t="shared" si="344"/>
        <v>0</v>
      </c>
      <c r="QY9" s="195">
        <f t="shared" si="345"/>
        <v>0</v>
      </c>
      <c r="QZ9" s="195">
        <f t="shared" si="346"/>
        <v>0</v>
      </c>
      <c r="RA9" s="166">
        <f t="shared" si="347"/>
        <v>0</v>
      </c>
      <c r="RB9" s="197" t="str">
        <f t="shared" si="348"/>
        <v/>
      </c>
      <c r="RC9" s="196" t="str">
        <f t="shared" si="349"/>
        <v/>
      </c>
      <c r="RD9" s="196" t="str">
        <f t="shared" si="350"/>
        <v/>
      </c>
      <c r="RE9" s="164"/>
      <c r="RF9" s="165">
        <f t="shared" si="351"/>
        <v>0</v>
      </c>
      <c r="RG9" s="165">
        <f t="shared" si="352"/>
        <v>0</v>
      </c>
      <c r="RH9" s="165">
        <f t="shared" si="353"/>
        <v>0</v>
      </c>
      <c r="RI9" s="164"/>
      <c r="RJ9" s="165">
        <f t="shared" si="354"/>
        <v>0</v>
      </c>
      <c r="RK9" s="164"/>
      <c r="RL9" s="164"/>
      <c r="RM9" s="165">
        <f t="shared" si="355"/>
        <v>0</v>
      </c>
      <c r="RN9" s="195">
        <f t="shared" si="356"/>
        <v>0</v>
      </c>
      <c r="RO9" s="195">
        <f t="shared" si="357"/>
        <v>0</v>
      </c>
      <c r="RP9" s="166">
        <f t="shared" si="358"/>
        <v>0</v>
      </c>
      <c r="RQ9" s="197" t="str">
        <f t="shared" si="359"/>
        <v/>
      </c>
      <c r="RR9" s="196" t="str">
        <f t="shared" si="360"/>
        <v/>
      </c>
      <c r="RS9" s="196" t="str">
        <f t="shared" si="361"/>
        <v/>
      </c>
      <c r="RT9" s="164"/>
      <c r="RU9" s="165">
        <f t="shared" si="362"/>
        <v>0</v>
      </c>
      <c r="RV9" s="165">
        <f t="shared" si="363"/>
        <v>0</v>
      </c>
      <c r="RW9" s="165">
        <f t="shared" si="364"/>
        <v>0</v>
      </c>
      <c r="RX9" s="164"/>
      <c r="RY9" s="165">
        <f t="shared" si="365"/>
        <v>0</v>
      </c>
      <c r="RZ9" s="164"/>
      <c r="SA9" s="164"/>
      <c r="SB9" s="165">
        <f t="shared" si="366"/>
        <v>0</v>
      </c>
      <c r="SC9" s="195">
        <f t="shared" si="367"/>
        <v>0</v>
      </c>
      <c r="SD9" s="195">
        <f t="shared" si="368"/>
        <v>0</v>
      </c>
      <c r="SE9" s="166">
        <f t="shared" si="369"/>
        <v>0</v>
      </c>
      <c r="SF9" s="197" t="str">
        <f t="shared" si="370"/>
        <v/>
      </c>
      <c r="SG9" s="196" t="str">
        <f t="shared" si="371"/>
        <v/>
      </c>
      <c r="SH9" s="196" t="str">
        <f t="shared" si="372"/>
        <v/>
      </c>
      <c r="SI9" s="164"/>
      <c r="SJ9" s="165">
        <f t="shared" si="373"/>
        <v>0</v>
      </c>
      <c r="SK9" s="165">
        <f t="shared" si="374"/>
        <v>0</v>
      </c>
      <c r="SL9" s="165">
        <f t="shared" si="375"/>
        <v>0</v>
      </c>
      <c r="SM9" s="164"/>
      <c r="SN9" s="165">
        <f t="shared" si="376"/>
        <v>0</v>
      </c>
      <c r="SO9" s="164"/>
      <c r="SP9" s="164"/>
      <c r="SQ9" s="165">
        <f t="shared" si="377"/>
        <v>0</v>
      </c>
      <c r="SR9" s="195">
        <f t="shared" si="378"/>
        <v>0</v>
      </c>
      <c r="SS9" s="195">
        <f t="shared" si="379"/>
        <v>0</v>
      </c>
      <c r="ST9" s="166">
        <f t="shared" si="380"/>
        <v>0</v>
      </c>
      <c r="SU9" s="197" t="str">
        <f t="shared" si="381"/>
        <v/>
      </c>
      <c r="SV9" s="196" t="str">
        <f t="shared" si="382"/>
        <v/>
      </c>
      <c r="SW9" s="196" t="str">
        <f t="shared" si="383"/>
        <v/>
      </c>
      <c r="SX9" s="164"/>
      <c r="SY9" s="165">
        <f t="shared" si="384"/>
        <v>0</v>
      </c>
      <c r="SZ9" s="165">
        <f t="shared" si="385"/>
        <v>0</v>
      </c>
      <c r="TA9" s="165">
        <f t="shared" si="386"/>
        <v>0</v>
      </c>
      <c r="TB9" s="164"/>
      <c r="TC9" s="165">
        <f t="shared" si="387"/>
        <v>0</v>
      </c>
      <c r="TD9" s="164"/>
      <c r="TE9" s="164"/>
      <c r="TF9" s="165">
        <f t="shared" si="388"/>
        <v>0</v>
      </c>
      <c r="TG9" s="195">
        <f t="shared" si="389"/>
        <v>0</v>
      </c>
      <c r="TH9" s="195">
        <f t="shared" si="390"/>
        <v>0</v>
      </c>
      <c r="TI9" s="165">
        <f t="shared" si="391"/>
        <v>0</v>
      </c>
      <c r="TJ9" s="195">
        <f t="shared" si="392"/>
        <v>0</v>
      </c>
      <c r="TK9" s="195">
        <f t="shared" si="393"/>
        <v>0</v>
      </c>
      <c r="TL9" s="166">
        <f t="shared" si="394"/>
        <v>0</v>
      </c>
      <c r="TM9" s="197" t="str">
        <f t="shared" si="395"/>
        <v/>
      </c>
      <c r="TN9" s="196" t="str">
        <f t="shared" si="396"/>
        <v/>
      </c>
      <c r="TO9" s="196" t="str">
        <f t="shared" si="397"/>
        <v/>
      </c>
      <c r="TP9" s="164"/>
      <c r="TQ9" s="165">
        <f t="shared" si="398"/>
        <v>0</v>
      </c>
      <c r="TR9" s="165">
        <f t="shared" si="399"/>
        <v>0</v>
      </c>
      <c r="TS9" s="165">
        <f t="shared" si="400"/>
        <v>0</v>
      </c>
      <c r="TT9" s="164"/>
      <c r="TU9" s="165">
        <f t="shared" si="401"/>
        <v>0</v>
      </c>
      <c r="TV9" s="164"/>
      <c r="TW9" s="164"/>
      <c r="TX9" s="165">
        <f t="shared" si="402"/>
        <v>0</v>
      </c>
      <c r="TY9" s="195">
        <f t="shared" si="403"/>
        <v>0</v>
      </c>
      <c r="TZ9" s="195">
        <f t="shared" si="404"/>
        <v>0</v>
      </c>
      <c r="UA9" s="166">
        <f t="shared" si="405"/>
        <v>0</v>
      </c>
      <c r="UB9" s="197" t="str">
        <f t="shared" si="406"/>
        <v/>
      </c>
      <c r="UC9" s="196" t="str">
        <f t="shared" si="407"/>
        <v/>
      </c>
      <c r="UD9" s="196" t="str">
        <f t="shared" si="408"/>
        <v/>
      </c>
      <c r="UE9" s="164"/>
      <c r="UF9" s="165">
        <f t="shared" si="409"/>
        <v>0</v>
      </c>
      <c r="UG9" s="165">
        <f t="shared" si="410"/>
        <v>0</v>
      </c>
      <c r="UH9" s="165">
        <f t="shared" si="411"/>
        <v>0</v>
      </c>
      <c r="UI9" s="164"/>
      <c r="UJ9" s="165">
        <f t="shared" si="412"/>
        <v>0</v>
      </c>
      <c r="UK9" s="164"/>
      <c r="UL9" s="164"/>
      <c r="UM9" s="165">
        <f t="shared" si="413"/>
        <v>0</v>
      </c>
      <c r="UN9" s="195">
        <f t="shared" si="414"/>
        <v>0</v>
      </c>
      <c r="UO9" s="195">
        <f t="shared" si="415"/>
        <v>0</v>
      </c>
      <c r="UP9" s="166">
        <f t="shared" si="416"/>
        <v>0</v>
      </c>
      <c r="UQ9" s="197" t="str">
        <f t="shared" si="417"/>
        <v/>
      </c>
      <c r="UR9" s="196" t="str">
        <f t="shared" si="418"/>
        <v/>
      </c>
      <c r="US9" s="196" t="str">
        <f t="shared" si="419"/>
        <v/>
      </c>
      <c r="UT9" s="164"/>
      <c r="UU9" s="165">
        <f t="shared" si="420"/>
        <v>0</v>
      </c>
      <c r="UV9" s="165">
        <f t="shared" si="421"/>
        <v>0</v>
      </c>
      <c r="UW9" s="165">
        <f t="shared" si="422"/>
        <v>0</v>
      </c>
      <c r="UX9" s="164"/>
      <c r="UY9" s="165">
        <f t="shared" si="423"/>
        <v>0</v>
      </c>
      <c r="UZ9" s="164"/>
      <c r="VA9" s="164"/>
      <c r="VB9" s="165">
        <f t="shared" si="424"/>
        <v>0</v>
      </c>
      <c r="VC9" s="195">
        <f t="shared" si="425"/>
        <v>0</v>
      </c>
      <c r="VD9" s="195">
        <f t="shared" si="426"/>
        <v>0</v>
      </c>
      <c r="VE9" s="166">
        <f t="shared" si="427"/>
        <v>0</v>
      </c>
      <c r="VF9" s="197" t="str">
        <f t="shared" si="428"/>
        <v/>
      </c>
      <c r="VG9" s="196" t="str">
        <f t="shared" si="429"/>
        <v/>
      </c>
      <c r="VH9" s="196" t="str">
        <f t="shared" si="430"/>
        <v/>
      </c>
      <c r="VI9" s="164"/>
      <c r="VJ9" s="165">
        <f t="shared" si="431"/>
        <v>0</v>
      </c>
      <c r="VK9" s="165">
        <f t="shared" si="432"/>
        <v>0</v>
      </c>
      <c r="VL9" s="165">
        <f t="shared" si="433"/>
        <v>0</v>
      </c>
      <c r="VM9" s="164"/>
      <c r="VN9" s="165">
        <f t="shared" si="434"/>
        <v>0</v>
      </c>
      <c r="VO9" s="164"/>
      <c r="VP9" s="164"/>
      <c r="VQ9" s="165">
        <f t="shared" si="435"/>
        <v>0</v>
      </c>
      <c r="VR9" s="195">
        <f t="shared" si="436"/>
        <v>0</v>
      </c>
      <c r="VS9" s="195">
        <f t="shared" si="437"/>
        <v>0</v>
      </c>
      <c r="VT9" s="166">
        <f t="shared" si="438"/>
        <v>0</v>
      </c>
      <c r="VU9" s="197" t="str">
        <f t="shared" si="439"/>
        <v/>
      </c>
      <c r="VV9" s="196" t="str">
        <f t="shared" si="440"/>
        <v/>
      </c>
      <c r="VW9" s="196" t="str">
        <f t="shared" si="441"/>
        <v/>
      </c>
      <c r="VX9" s="164"/>
      <c r="VY9" s="165">
        <f t="shared" si="442"/>
        <v>0</v>
      </c>
      <c r="VZ9" s="165">
        <f t="shared" si="443"/>
        <v>0</v>
      </c>
      <c r="WA9" s="165">
        <f t="shared" si="444"/>
        <v>0</v>
      </c>
      <c r="WB9" s="164"/>
      <c r="WC9" s="165">
        <f t="shared" si="445"/>
        <v>0</v>
      </c>
      <c r="WD9" s="164"/>
      <c r="WE9" s="164"/>
      <c r="WF9" s="165">
        <f t="shared" si="446"/>
        <v>0</v>
      </c>
      <c r="WG9" s="195">
        <f t="shared" si="447"/>
        <v>0</v>
      </c>
      <c r="WH9" s="195">
        <f t="shared" si="448"/>
        <v>0</v>
      </c>
      <c r="WI9" s="166">
        <f t="shared" si="449"/>
        <v>0</v>
      </c>
      <c r="WJ9" s="197" t="str">
        <f t="shared" si="450"/>
        <v/>
      </c>
      <c r="WK9" s="196" t="str">
        <f t="shared" si="451"/>
        <v/>
      </c>
      <c r="WL9" s="196" t="str">
        <f t="shared" si="452"/>
        <v/>
      </c>
      <c r="WM9" s="164"/>
      <c r="WN9" s="165">
        <f t="shared" si="453"/>
        <v>0</v>
      </c>
      <c r="WO9" s="165">
        <f t="shared" si="454"/>
        <v>0</v>
      </c>
      <c r="WP9" s="165">
        <f t="shared" si="455"/>
        <v>0</v>
      </c>
      <c r="WQ9" s="164"/>
      <c r="WR9" s="165">
        <f t="shared" si="456"/>
        <v>0</v>
      </c>
      <c r="WS9" s="164"/>
      <c r="WT9" s="164"/>
      <c r="WU9" s="165">
        <f t="shared" si="457"/>
        <v>0</v>
      </c>
      <c r="WV9" s="195">
        <f t="shared" si="458"/>
        <v>0</v>
      </c>
      <c r="WW9" s="195">
        <f t="shared" si="459"/>
        <v>0</v>
      </c>
      <c r="WX9" s="166">
        <f t="shared" si="460"/>
        <v>0</v>
      </c>
      <c r="WY9" s="197" t="str">
        <f t="shared" si="461"/>
        <v/>
      </c>
      <c r="WZ9" s="196" t="str">
        <f t="shared" si="462"/>
        <v/>
      </c>
      <c r="XA9" s="196" t="str">
        <f t="shared" si="463"/>
        <v/>
      </c>
      <c r="XB9" s="164"/>
      <c r="XC9" s="165">
        <f t="shared" si="464"/>
        <v>0</v>
      </c>
      <c r="XD9" s="165">
        <f t="shared" si="465"/>
        <v>0</v>
      </c>
      <c r="XE9" s="165">
        <f t="shared" si="466"/>
        <v>0</v>
      </c>
      <c r="XF9" s="164"/>
      <c r="XG9" s="165">
        <f t="shared" si="467"/>
        <v>0</v>
      </c>
      <c r="XH9" s="164"/>
      <c r="XI9" s="164"/>
      <c r="XJ9" s="165">
        <f t="shared" si="468"/>
        <v>0</v>
      </c>
      <c r="XK9" s="195">
        <f t="shared" si="469"/>
        <v>0</v>
      </c>
      <c r="XL9" s="195">
        <f t="shared" si="470"/>
        <v>0</v>
      </c>
      <c r="XM9" s="165">
        <f t="shared" si="471"/>
        <v>0</v>
      </c>
      <c r="XN9" s="195">
        <f t="shared" si="472"/>
        <v>0</v>
      </c>
      <c r="XO9" s="195">
        <f t="shared" si="473"/>
        <v>0</v>
      </c>
      <c r="XP9" s="166">
        <f t="shared" si="474"/>
        <v>0</v>
      </c>
      <c r="XQ9" s="197" t="str">
        <f t="shared" si="475"/>
        <v/>
      </c>
      <c r="XR9" s="196" t="str">
        <f t="shared" si="476"/>
        <v/>
      </c>
      <c r="XS9" s="196" t="str">
        <f t="shared" si="477"/>
        <v/>
      </c>
      <c r="XT9" s="164"/>
      <c r="XU9" s="165">
        <f t="shared" si="478"/>
        <v>0</v>
      </c>
      <c r="XV9" s="165">
        <f t="shared" si="479"/>
        <v>0</v>
      </c>
      <c r="XW9" s="165">
        <f t="shared" si="480"/>
        <v>0</v>
      </c>
      <c r="XX9" s="164"/>
      <c r="XY9" s="165">
        <f t="shared" si="481"/>
        <v>0</v>
      </c>
      <c r="XZ9" s="164"/>
      <c r="YA9" s="164"/>
      <c r="YB9" s="165">
        <f t="shared" si="482"/>
        <v>0</v>
      </c>
      <c r="YC9" s="195">
        <f t="shared" si="483"/>
        <v>0</v>
      </c>
      <c r="YD9" s="195">
        <f t="shared" si="484"/>
        <v>0</v>
      </c>
      <c r="YE9" s="166">
        <f t="shared" si="485"/>
        <v>0</v>
      </c>
      <c r="YF9" s="196" t="str">
        <f t="shared" si="486"/>
        <v/>
      </c>
      <c r="YG9" s="196" t="str">
        <f t="shared" si="487"/>
        <v/>
      </c>
      <c r="YH9" s="196" t="str">
        <f t="shared" si="488"/>
        <v/>
      </c>
      <c r="YI9" s="164"/>
      <c r="YJ9" s="165">
        <f t="shared" si="489"/>
        <v>0</v>
      </c>
      <c r="YK9" s="165">
        <f t="shared" si="490"/>
        <v>0</v>
      </c>
      <c r="YL9" s="165">
        <f t="shared" si="491"/>
        <v>0</v>
      </c>
      <c r="YM9" s="164"/>
      <c r="YN9" s="165">
        <f t="shared" si="492"/>
        <v>0</v>
      </c>
      <c r="YO9" s="164"/>
      <c r="YP9" s="164"/>
      <c r="YQ9" s="165">
        <f t="shared" si="493"/>
        <v>0</v>
      </c>
      <c r="YR9" s="195">
        <f t="shared" si="494"/>
        <v>0</v>
      </c>
      <c r="YS9" s="195">
        <f t="shared" si="495"/>
        <v>0</v>
      </c>
      <c r="YT9" s="166">
        <f t="shared" si="496"/>
        <v>0</v>
      </c>
      <c r="YU9" s="167">
        <f t="shared" si="497"/>
        <v>0</v>
      </c>
      <c r="YV9" s="168">
        <f t="shared" si="498"/>
        <v>0</v>
      </c>
      <c r="YW9" s="168">
        <f t="shared" si="499"/>
        <v>0</v>
      </c>
      <c r="YX9" s="168">
        <f t="shared" si="500"/>
        <v>0</v>
      </c>
      <c r="YY9" s="168">
        <f t="shared" si="501"/>
        <v>0</v>
      </c>
      <c r="YZ9" s="168">
        <f t="shared" si="502"/>
        <v>0</v>
      </c>
      <c r="ZA9" s="168">
        <f t="shared" si="503"/>
        <v>0</v>
      </c>
      <c r="ZB9" s="170">
        <f t="shared" si="504"/>
        <v>0</v>
      </c>
      <c r="ZC9" s="170">
        <f t="shared" si="505"/>
        <v>0</v>
      </c>
      <c r="ZD9" s="168">
        <f t="shared" si="506"/>
        <v>0</v>
      </c>
      <c r="ZE9" s="168">
        <f t="shared" si="507"/>
        <v>0</v>
      </c>
      <c r="ZF9" s="168">
        <f t="shared" si="508"/>
        <v>0</v>
      </c>
      <c r="ZG9" s="168">
        <f t="shared" si="509"/>
        <v>0</v>
      </c>
      <c r="ZH9" s="168">
        <f t="shared" si="510"/>
        <v>0</v>
      </c>
      <c r="ZI9" s="168">
        <f t="shared" si="511"/>
        <v>0</v>
      </c>
      <c r="ZJ9" s="168">
        <f t="shared" si="512"/>
        <v>0</v>
      </c>
      <c r="ZK9" s="168">
        <f t="shared" si="513"/>
        <v>0</v>
      </c>
      <c r="ZL9" s="168">
        <f t="shared" si="514"/>
        <v>0</v>
      </c>
      <c r="ZM9" s="168">
        <f t="shared" si="515"/>
        <v>0</v>
      </c>
      <c r="ZN9" s="168">
        <f t="shared" si="516"/>
        <v>0</v>
      </c>
      <c r="ZO9" s="168">
        <f t="shared" si="517"/>
        <v>0</v>
      </c>
      <c r="ZP9" s="168">
        <f t="shared" si="518"/>
        <v>0</v>
      </c>
      <c r="ZQ9" s="168">
        <f t="shared" si="519"/>
        <v>0</v>
      </c>
      <c r="ZR9" s="171">
        <f t="shared" si="520"/>
        <v>0</v>
      </c>
      <c r="ZS9" s="194">
        <f t="shared" si="521"/>
        <v>0</v>
      </c>
      <c r="ZT9" s="198">
        <f t="shared" si="522"/>
        <v>0</v>
      </c>
      <c r="ZU9" s="168">
        <f t="shared" si="523"/>
        <v>0</v>
      </c>
      <c r="ZV9" s="168">
        <f t="shared" si="524"/>
        <v>0</v>
      </c>
      <c r="ZW9" s="169">
        <f t="shared" si="525"/>
        <v>0</v>
      </c>
      <c r="ZX9" s="167">
        <f t="shared" si="526"/>
        <v>0</v>
      </c>
      <c r="ZY9" s="168">
        <f t="shared" si="527"/>
        <v>0</v>
      </c>
      <c r="ZZ9" s="168">
        <f t="shared" si="528"/>
        <v>0</v>
      </c>
      <c r="AAA9" s="168">
        <f t="shared" si="529"/>
        <v>0</v>
      </c>
      <c r="AAB9" s="168">
        <f t="shared" si="530"/>
        <v>0</v>
      </c>
      <c r="AAC9" s="168">
        <f t="shared" si="531"/>
        <v>0</v>
      </c>
      <c r="AAD9" s="168">
        <f t="shared" si="532"/>
        <v>0</v>
      </c>
      <c r="AAE9" s="168">
        <f t="shared" si="533"/>
        <v>0</v>
      </c>
      <c r="AAF9" s="169">
        <f t="shared" si="534"/>
        <v>0</v>
      </c>
      <c r="AAG9" s="199">
        <f t="shared" si="535"/>
        <v>0</v>
      </c>
      <c r="AAH9" s="198">
        <f t="shared" si="536"/>
        <v>54.166666666666707</v>
      </c>
      <c r="AAI9" s="199">
        <f t="shared" si="537"/>
        <v>0</v>
      </c>
      <c r="AAJ9" s="61">
        <f t="shared" si="538"/>
        <v>547.62500000000034</v>
      </c>
      <c r="AAK9" s="131"/>
      <c r="AAL9" s="147">
        <f t="shared" si="539"/>
        <v>2.1429513385203762</v>
      </c>
      <c r="AAM9" s="61">
        <f>VLOOKUP(J9,'données salariés'!P:Q,2,0)</f>
        <v>0</v>
      </c>
      <c r="AAN9" s="23">
        <f>VLOOKUP(J9,'données salariés'!R:S,2,0)</f>
        <v>0</v>
      </c>
      <c r="AAO9" s="132"/>
      <c r="AAP9" s="180">
        <f t="shared" ca="1" si="540"/>
        <v>3.0575729166666687</v>
      </c>
      <c r="AAQ9" s="180">
        <f t="shared" ca="1" si="541"/>
        <v>552.82552425518736</v>
      </c>
      <c r="AAR9" s="180">
        <f t="shared" si="542"/>
        <v>54.762500000000038</v>
      </c>
      <c r="AAS9" s="181">
        <f t="shared" ca="1" si="543"/>
        <v>607.58802425518741</v>
      </c>
      <c r="AAT9" s="153">
        <f t="shared" ca="1" si="544"/>
        <v>21.905000000000015</v>
      </c>
      <c r="AAU9" s="153">
        <f t="shared" ca="1" si="544"/>
        <v>21.905000000000015</v>
      </c>
      <c r="AAV9" s="181">
        <f t="shared" ca="1" si="545"/>
        <v>71.177166666666722</v>
      </c>
      <c r="AAW9" s="181">
        <f t="shared" ca="1" si="546"/>
        <v>44.418833333333367</v>
      </c>
      <c r="AAX9" s="181">
        <f t="shared" ca="1" si="547"/>
        <v>8.0925842437030257E-2</v>
      </c>
      <c r="AAY9" s="153">
        <f t="shared" ca="1" si="548"/>
        <v>0.92139415640775479</v>
      </c>
      <c r="AAZ9" s="181">
        <f t="shared" ca="1" si="549"/>
        <v>18.463250000000016</v>
      </c>
      <c r="ABA9" s="181">
        <f t="shared" ca="1" si="550"/>
        <v>2.6758333333333355</v>
      </c>
      <c r="ABB9" s="181">
        <f t="shared" ca="1" si="551"/>
        <v>1.3379166666666678</v>
      </c>
      <c r="ABC9" s="181">
        <f t="shared" ca="1" si="552"/>
        <v>15.787416666666678</v>
      </c>
      <c r="ABD9" s="181">
        <f t="shared" ca="1" si="553"/>
        <v>43.348500000000037</v>
      </c>
      <c r="ABE9" s="181">
        <f t="shared" ca="1" si="554"/>
        <v>0.80275000000000063</v>
      </c>
      <c r="ABF9" s="153">
        <f t="shared" ca="1" si="555"/>
        <v>10.168166666666675</v>
      </c>
      <c r="ABG9" s="181">
        <f t="shared" ca="1" si="556"/>
        <v>20.925016666666686</v>
      </c>
      <c r="ABH9" s="181">
        <f t="shared" ca="1" si="557"/>
        <v>6.422000000000005</v>
      </c>
      <c r="ABI9" s="181">
        <f t="shared" ca="1" si="558"/>
        <v>0</v>
      </c>
      <c r="ABJ9" s="153">
        <f t="shared" ca="1" si="559"/>
        <v>3.4899269550969296</v>
      </c>
      <c r="ABK9" s="181">
        <f t="shared" si="560"/>
        <v>0</v>
      </c>
      <c r="ABL9" s="181">
        <f t="shared" si="561"/>
        <v>1.6428750000000012</v>
      </c>
      <c r="ABM9" s="181">
        <f t="shared" ca="1" si="562"/>
        <v>5.0578651523143909</v>
      </c>
      <c r="ABN9" s="181">
        <f t="shared" ca="1" si="563"/>
        <v>5.0578651523143909</v>
      </c>
      <c r="ABO9" s="181">
        <f t="shared" ca="1" si="564"/>
        <v>12.948134789924842</v>
      </c>
      <c r="ABP9" s="154">
        <f t="shared" si="565"/>
        <v>8.0275000000000052</v>
      </c>
      <c r="ABQ9" s="181">
        <f t="shared" ca="1" si="566"/>
        <v>2.4303520970207497</v>
      </c>
      <c r="ABR9" s="181">
        <f t="shared" ca="1" si="567"/>
        <v>318.99368914551633</v>
      </c>
      <c r="ABS9" s="155">
        <f t="shared" si="568"/>
        <v>535.16666666666708</v>
      </c>
      <c r="ABT9" s="156">
        <f t="shared" ca="1" si="569"/>
        <v>0.35915200431173044</v>
      </c>
      <c r="ABU9" s="156">
        <f t="shared" ca="1" si="570"/>
        <v>0.28539999999999999</v>
      </c>
      <c r="ABV9" s="157">
        <f t="shared" ca="1" si="571"/>
        <v>172.53299081201379</v>
      </c>
      <c r="ABW9" s="157">
        <f t="shared" ca="1" si="572"/>
        <v>146.46069833350253</v>
      </c>
      <c r="ABX9" s="158">
        <f t="shared" ca="1" si="573"/>
        <v>0.24105264173539559</v>
      </c>
      <c r="ABY9" s="157">
        <f t="shared" ca="1" si="574"/>
        <v>36.27182708031124</v>
      </c>
      <c r="ABZ9" s="158">
        <f t="shared" ca="1" si="575"/>
        <v>0.18227182933335562</v>
      </c>
      <c r="ACA9" s="158">
        <f t="shared" ca="1" si="576"/>
        <v>0.18427332184847955</v>
      </c>
      <c r="ACB9" s="180">
        <f t="shared" ca="1" si="577"/>
        <v>719.55028780004534</v>
      </c>
      <c r="ACC9" s="180">
        <f t="shared" ca="1" si="578"/>
        <v>26.858323442788713</v>
      </c>
      <c r="ACD9" s="180">
        <f t="shared" ca="1" si="579"/>
        <v>3.2739538094902065</v>
      </c>
      <c r="ACE9" s="181">
        <f t="shared" ca="1" si="580"/>
        <v>746.40861124283401</v>
      </c>
    </row>
    <row r="10" spans="1:759" ht="15.6" x14ac:dyDescent="0.3">
      <c r="B10" s="123" t="s">
        <v>33</v>
      </c>
      <c r="C10" s="124"/>
      <c r="D10" s="50" t="s">
        <v>144</v>
      </c>
      <c r="E10" s="51"/>
      <c r="F10" s="119"/>
      <c r="G10" s="280"/>
      <c r="H10" s="281"/>
      <c r="I10" s="281">
        <f t="shared" si="56"/>
        <v>0</v>
      </c>
      <c r="J10" s="116" t="s">
        <v>1317</v>
      </c>
      <c r="K10" s="52" t="str">
        <f t="shared" si="15"/>
        <v>BARADJI</v>
      </c>
      <c r="L10" s="52" t="str">
        <f t="shared" si="16"/>
        <v>HENDA</v>
      </c>
      <c r="M10" s="58">
        <f t="shared" si="17"/>
        <v>29618.041666666668</v>
      </c>
      <c r="N10" s="54">
        <f t="shared" ca="1" si="57"/>
        <v>37.265639269406392</v>
      </c>
      <c r="O10" s="98" t="str">
        <f t="shared" si="18"/>
        <v>2812099335063</v>
      </c>
      <c r="P10" s="53" t="str">
        <f t="shared" si="19"/>
        <v>Féminin</v>
      </c>
      <c r="Q10" s="53" t="str">
        <f t="shared" si="20"/>
        <v>Mali</v>
      </c>
      <c r="R10" s="55" t="str">
        <f t="shared" si="21"/>
        <v>PARIS</v>
      </c>
      <c r="S10" s="53" t="str">
        <f t="shared" si="22"/>
        <v>75018</v>
      </c>
      <c r="T10" s="127"/>
      <c r="U10" s="56">
        <f>LOOKUP(J10,'données salariés'!$N$2:$O$626)</f>
        <v>41906.083333333336</v>
      </c>
      <c r="V10" s="54">
        <f t="shared" ca="1" si="23"/>
        <v>3.5997716894977101</v>
      </c>
      <c r="W10" s="110" t="s">
        <v>72</v>
      </c>
      <c r="X10" s="113"/>
      <c r="Y10" s="113" t="s">
        <v>36</v>
      </c>
      <c r="Z10" s="21" t="str">
        <f>LOOKUP(J10,'données salariés'!$T$2:$U$630)</f>
        <v>AS1A</v>
      </c>
      <c r="AA10" s="23">
        <f t="shared" si="24"/>
        <v>10.11</v>
      </c>
      <c r="AB10" s="22">
        <f t="shared" si="25"/>
        <v>0</v>
      </c>
      <c r="AC10" s="21">
        <f t="shared" si="26"/>
        <v>10.11</v>
      </c>
      <c r="AD10" s="22">
        <f ca="1">IF(V10="","",LOOKUP(V10,'base salaire'!$A$36:$B$42))</f>
        <v>0</v>
      </c>
      <c r="AE10" s="109"/>
      <c r="AF10" s="109"/>
      <c r="AG10" s="109"/>
      <c r="AH10" s="66">
        <f t="shared" si="27"/>
        <v>54.166666666666679</v>
      </c>
      <c r="AI10" s="77">
        <v>0.76041666666666663</v>
      </c>
      <c r="AJ10" s="77">
        <v>0.86458333333333337</v>
      </c>
      <c r="AK10" s="203"/>
      <c r="AL10" s="78">
        <f t="shared" si="58"/>
        <v>2.5000000000000018</v>
      </c>
      <c r="AM10" s="79">
        <f t="shared" si="59"/>
        <v>0</v>
      </c>
      <c r="AN10" s="79">
        <f t="shared" si="60"/>
        <v>0</v>
      </c>
      <c r="AO10" s="79">
        <f t="shared" si="61"/>
        <v>0</v>
      </c>
      <c r="AP10" s="130"/>
      <c r="AQ10" s="77">
        <v>0.76111111111111107</v>
      </c>
      <c r="AR10" s="77">
        <v>0.8652777777777777</v>
      </c>
      <c r="AS10" s="203"/>
      <c r="AT10" s="79">
        <f t="shared" si="28"/>
        <v>2.4999999999999991</v>
      </c>
      <c r="AU10" s="80">
        <f t="shared" si="62"/>
        <v>0</v>
      </c>
      <c r="AV10" s="80">
        <f t="shared" si="29"/>
        <v>0</v>
      </c>
      <c r="AW10" s="80">
        <f t="shared" si="63"/>
        <v>0</v>
      </c>
      <c r="AX10" s="130"/>
      <c r="AY10" s="77">
        <v>0.76180555555555562</v>
      </c>
      <c r="AZ10" s="77">
        <v>0.86597222222222225</v>
      </c>
      <c r="BA10" s="203"/>
      <c r="BB10" s="79">
        <f t="shared" si="30"/>
        <v>2.4999999999999991</v>
      </c>
      <c r="BC10" s="80">
        <f t="shared" si="64"/>
        <v>0</v>
      </c>
      <c r="BD10" s="80">
        <f t="shared" si="31"/>
        <v>0</v>
      </c>
      <c r="BE10" s="80">
        <f t="shared" si="65"/>
        <v>0</v>
      </c>
      <c r="BF10" s="130"/>
      <c r="BG10" s="77">
        <v>0.76250000000000007</v>
      </c>
      <c r="BH10" s="77">
        <v>0.8666666666666667</v>
      </c>
      <c r="BI10" s="203"/>
      <c r="BJ10" s="79">
        <f t="shared" si="32"/>
        <v>2.4999999999999991</v>
      </c>
      <c r="BK10" s="80">
        <f t="shared" si="66"/>
        <v>0</v>
      </c>
      <c r="BL10" s="80">
        <f t="shared" si="33"/>
        <v>0</v>
      </c>
      <c r="BM10" s="80">
        <f t="shared" si="67"/>
        <v>0</v>
      </c>
      <c r="BN10" s="130"/>
      <c r="BO10" s="77">
        <v>0.7631944444444444</v>
      </c>
      <c r="BP10" s="77">
        <v>0.86736111111111114</v>
      </c>
      <c r="BQ10" s="109"/>
      <c r="BR10" s="79">
        <f t="shared" si="34"/>
        <v>2.5000000000000018</v>
      </c>
      <c r="BS10" s="80">
        <f t="shared" si="68"/>
        <v>0</v>
      </c>
      <c r="BT10" s="80">
        <f t="shared" si="35"/>
        <v>0</v>
      </c>
      <c r="BU10" s="80">
        <f t="shared" si="69"/>
        <v>0</v>
      </c>
      <c r="BV10" s="130"/>
      <c r="BW10" s="68"/>
      <c r="BX10" s="68"/>
      <c r="BY10" s="109"/>
      <c r="BZ10" s="79">
        <f t="shared" si="36"/>
        <v>0</v>
      </c>
      <c r="CA10" s="80">
        <f t="shared" si="70"/>
        <v>0</v>
      </c>
      <c r="CB10" s="80">
        <f t="shared" si="37"/>
        <v>0</v>
      </c>
      <c r="CC10" s="80">
        <f t="shared" si="71"/>
        <v>0</v>
      </c>
      <c r="CD10" s="130"/>
      <c r="CE10" s="81"/>
      <c r="CF10" s="81"/>
      <c r="CG10" s="109"/>
      <c r="CH10" s="79">
        <f t="shared" si="38"/>
        <v>0</v>
      </c>
      <c r="CI10" s="80">
        <f t="shared" si="72"/>
        <v>0</v>
      </c>
      <c r="CJ10" s="80">
        <f t="shared" si="39"/>
        <v>0</v>
      </c>
      <c r="CK10" s="80">
        <f t="shared" si="73"/>
        <v>0</v>
      </c>
      <c r="CL10" s="80">
        <f t="shared" si="74"/>
        <v>0</v>
      </c>
      <c r="CM10" s="161"/>
      <c r="CN10" s="209"/>
      <c r="CO10" s="206"/>
      <c r="CP10" s="213"/>
      <c r="CQ10" s="209"/>
      <c r="CR10" s="206"/>
      <c r="CS10" s="213"/>
      <c r="CT10" s="209"/>
      <c r="CU10" s="206"/>
      <c r="CV10" s="213"/>
      <c r="CW10" s="197" t="str">
        <f t="shared" si="75"/>
        <v/>
      </c>
      <c r="CX10" s="196" t="str">
        <f t="shared" si="76"/>
        <v/>
      </c>
      <c r="CY10" s="196" t="str">
        <f t="shared" si="77"/>
        <v/>
      </c>
      <c r="CZ10" s="164"/>
      <c r="DA10" s="165">
        <f t="shared" si="78"/>
        <v>0</v>
      </c>
      <c r="DB10" s="165">
        <f t="shared" si="79"/>
        <v>0</v>
      </c>
      <c r="DC10" s="165">
        <f t="shared" si="80"/>
        <v>0</v>
      </c>
      <c r="DD10" s="164"/>
      <c r="DE10" s="165">
        <f t="shared" si="81"/>
        <v>0</v>
      </c>
      <c r="DF10" s="164"/>
      <c r="DG10" s="164"/>
      <c r="DH10" s="165">
        <f t="shared" si="82"/>
        <v>0</v>
      </c>
      <c r="DI10" s="195">
        <f t="shared" si="83"/>
        <v>0</v>
      </c>
      <c r="DJ10" s="195">
        <f t="shared" si="84"/>
        <v>0</v>
      </c>
      <c r="DK10" s="166">
        <f t="shared" si="85"/>
        <v>0</v>
      </c>
      <c r="DL10" s="197" t="str">
        <f t="shared" si="86"/>
        <v/>
      </c>
      <c r="DM10" s="196" t="str">
        <f t="shared" si="87"/>
        <v/>
      </c>
      <c r="DN10" s="196" t="str">
        <f t="shared" si="88"/>
        <v/>
      </c>
      <c r="DO10" s="164"/>
      <c r="DP10" s="165">
        <f t="shared" si="89"/>
        <v>0</v>
      </c>
      <c r="DQ10" s="165">
        <f t="shared" si="90"/>
        <v>0</v>
      </c>
      <c r="DR10" s="165">
        <f t="shared" si="91"/>
        <v>0</v>
      </c>
      <c r="DS10" s="164"/>
      <c r="DT10" s="165">
        <f t="shared" si="92"/>
        <v>0</v>
      </c>
      <c r="DU10" s="164"/>
      <c r="DV10" s="164"/>
      <c r="DW10" s="165">
        <f t="shared" si="93"/>
        <v>0</v>
      </c>
      <c r="DX10" s="195">
        <f t="shared" si="94"/>
        <v>0</v>
      </c>
      <c r="DY10" s="195">
        <f t="shared" si="95"/>
        <v>0</v>
      </c>
      <c r="DZ10" s="166">
        <f t="shared" si="96"/>
        <v>0</v>
      </c>
      <c r="EA10" s="197" t="str">
        <f t="shared" si="97"/>
        <v/>
      </c>
      <c r="EB10" s="196" t="str">
        <f t="shared" si="98"/>
        <v/>
      </c>
      <c r="EC10" s="196" t="str">
        <f t="shared" si="99"/>
        <v/>
      </c>
      <c r="ED10" s="164"/>
      <c r="EE10" s="165">
        <f t="shared" si="100"/>
        <v>0</v>
      </c>
      <c r="EF10" s="165">
        <f t="shared" si="101"/>
        <v>0</v>
      </c>
      <c r="EG10" s="165">
        <f t="shared" si="102"/>
        <v>0</v>
      </c>
      <c r="EH10" s="164"/>
      <c r="EI10" s="165">
        <f t="shared" si="103"/>
        <v>0</v>
      </c>
      <c r="EJ10" s="164"/>
      <c r="EK10" s="164"/>
      <c r="EL10" s="165">
        <f t="shared" si="104"/>
        <v>0</v>
      </c>
      <c r="EM10" s="195">
        <f t="shared" si="105"/>
        <v>0</v>
      </c>
      <c r="EN10" s="195">
        <f t="shared" si="106"/>
        <v>0</v>
      </c>
      <c r="EO10" s="166">
        <f t="shared" si="107"/>
        <v>0</v>
      </c>
      <c r="EP10" s="197" t="str">
        <f t="shared" si="108"/>
        <v/>
      </c>
      <c r="EQ10" s="196" t="str">
        <f t="shared" si="109"/>
        <v/>
      </c>
      <c r="ER10" s="196" t="str">
        <f t="shared" si="110"/>
        <v/>
      </c>
      <c r="ES10" s="164"/>
      <c r="ET10" s="165">
        <f t="shared" si="111"/>
        <v>0</v>
      </c>
      <c r="EU10" s="165">
        <f t="shared" si="112"/>
        <v>0</v>
      </c>
      <c r="EV10" s="165">
        <f t="shared" si="113"/>
        <v>0</v>
      </c>
      <c r="EW10" s="164"/>
      <c r="EX10" s="165">
        <f t="shared" si="114"/>
        <v>0</v>
      </c>
      <c r="EY10" s="164"/>
      <c r="EZ10" s="164"/>
      <c r="FA10" s="165">
        <f t="shared" si="115"/>
        <v>0</v>
      </c>
      <c r="FB10" s="195">
        <f t="shared" si="116"/>
        <v>0</v>
      </c>
      <c r="FC10" s="195">
        <f t="shared" si="117"/>
        <v>0</v>
      </c>
      <c r="FD10" s="166">
        <f t="shared" si="118"/>
        <v>0</v>
      </c>
      <c r="FE10" s="197" t="str">
        <f t="shared" si="119"/>
        <v/>
      </c>
      <c r="FF10" s="196" t="str">
        <f t="shared" si="120"/>
        <v/>
      </c>
      <c r="FG10" s="196" t="str">
        <f t="shared" si="121"/>
        <v/>
      </c>
      <c r="FH10" s="164"/>
      <c r="FI10" s="165">
        <f t="shared" si="122"/>
        <v>0</v>
      </c>
      <c r="FJ10" s="165">
        <f t="shared" si="123"/>
        <v>0</v>
      </c>
      <c r="FK10" s="165">
        <f t="shared" si="124"/>
        <v>0</v>
      </c>
      <c r="FL10" s="164"/>
      <c r="FM10" s="165">
        <f t="shared" si="125"/>
        <v>0</v>
      </c>
      <c r="FN10" s="164"/>
      <c r="FO10" s="164"/>
      <c r="FP10" s="165">
        <f t="shared" si="126"/>
        <v>0</v>
      </c>
      <c r="FQ10" s="195">
        <f t="shared" si="127"/>
        <v>0</v>
      </c>
      <c r="FR10" s="195">
        <f t="shared" si="128"/>
        <v>0</v>
      </c>
      <c r="FS10" s="166">
        <f t="shared" si="129"/>
        <v>0</v>
      </c>
      <c r="FT10" s="197" t="str">
        <f t="shared" si="130"/>
        <v/>
      </c>
      <c r="FU10" s="196" t="str">
        <f t="shared" si="131"/>
        <v/>
      </c>
      <c r="FV10" s="196" t="str">
        <f t="shared" si="132"/>
        <v/>
      </c>
      <c r="FW10" s="164"/>
      <c r="FX10" s="165">
        <f t="shared" si="133"/>
        <v>0</v>
      </c>
      <c r="FY10" s="165">
        <f t="shared" si="134"/>
        <v>0</v>
      </c>
      <c r="FZ10" s="165">
        <f t="shared" si="135"/>
        <v>0</v>
      </c>
      <c r="GA10" s="164"/>
      <c r="GB10" s="165">
        <f t="shared" si="136"/>
        <v>0</v>
      </c>
      <c r="GC10" s="164"/>
      <c r="GD10" s="164"/>
      <c r="GE10" s="165">
        <f t="shared" si="137"/>
        <v>0</v>
      </c>
      <c r="GF10" s="195">
        <f t="shared" si="138"/>
        <v>0</v>
      </c>
      <c r="GG10" s="195">
        <f t="shared" si="139"/>
        <v>0</v>
      </c>
      <c r="GH10" s="166">
        <f t="shared" si="140"/>
        <v>0</v>
      </c>
      <c r="GI10" s="197" t="str">
        <f t="shared" si="141"/>
        <v/>
      </c>
      <c r="GJ10" s="196" t="str">
        <f t="shared" si="142"/>
        <v/>
      </c>
      <c r="GK10" s="196" t="str">
        <f t="shared" si="143"/>
        <v/>
      </c>
      <c r="GL10" s="164"/>
      <c r="GM10" s="165">
        <f t="shared" si="144"/>
        <v>0</v>
      </c>
      <c r="GN10" s="165">
        <f t="shared" si="145"/>
        <v>0</v>
      </c>
      <c r="GO10" s="165">
        <f t="shared" si="146"/>
        <v>0</v>
      </c>
      <c r="GP10" s="164"/>
      <c r="GQ10" s="165">
        <f t="shared" si="147"/>
        <v>0</v>
      </c>
      <c r="GR10" s="164"/>
      <c r="GS10" s="164"/>
      <c r="GT10" s="165">
        <f t="shared" si="148"/>
        <v>0</v>
      </c>
      <c r="GU10" s="195">
        <f t="shared" si="149"/>
        <v>0</v>
      </c>
      <c r="GV10" s="195">
        <f t="shared" si="150"/>
        <v>0</v>
      </c>
      <c r="GW10" s="165">
        <f t="shared" si="151"/>
        <v>0</v>
      </c>
      <c r="GX10" s="195">
        <f t="shared" si="152"/>
        <v>0</v>
      </c>
      <c r="GY10" s="195">
        <f t="shared" si="153"/>
        <v>0</v>
      </c>
      <c r="GZ10" s="166">
        <f t="shared" si="154"/>
        <v>0</v>
      </c>
      <c r="HA10" s="197" t="str">
        <f t="shared" si="155"/>
        <v/>
      </c>
      <c r="HB10" s="196" t="str">
        <f t="shared" si="156"/>
        <v/>
      </c>
      <c r="HC10" s="196" t="str">
        <f t="shared" si="157"/>
        <v/>
      </c>
      <c r="HD10" s="164"/>
      <c r="HE10" s="165">
        <f t="shared" si="158"/>
        <v>0</v>
      </c>
      <c r="HF10" s="165">
        <f t="shared" si="159"/>
        <v>0</v>
      </c>
      <c r="HG10" s="165">
        <f t="shared" si="160"/>
        <v>0</v>
      </c>
      <c r="HH10" s="164"/>
      <c r="HI10" s="165">
        <f t="shared" si="161"/>
        <v>0</v>
      </c>
      <c r="HJ10" s="164"/>
      <c r="HK10" s="164"/>
      <c r="HL10" s="165">
        <f t="shared" si="162"/>
        <v>0</v>
      </c>
      <c r="HM10" s="195">
        <f t="shared" si="163"/>
        <v>0</v>
      </c>
      <c r="HN10" s="195">
        <f t="shared" si="164"/>
        <v>0</v>
      </c>
      <c r="HO10" s="166">
        <f t="shared" si="165"/>
        <v>0</v>
      </c>
      <c r="HP10" s="197" t="str">
        <f t="shared" si="166"/>
        <v/>
      </c>
      <c r="HQ10" s="196" t="str">
        <f t="shared" si="167"/>
        <v/>
      </c>
      <c r="HR10" s="196" t="str">
        <f t="shared" si="168"/>
        <v/>
      </c>
      <c r="HS10" s="164"/>
      <c r="HT10" s="165">
        <f t="shared" si="169"/>
        <v>0</v>
      </c>
      <c r="HU10" s="165">
        <f t="shared" si="170"/>
        <v>0</v>
      </c>
      <c r="HV10" s="165">
        <f t="shared" si="171"/>
        <v>0</v>
      </c>
      <c r="HW10" s="164"/>
      <c r="HX10" s="165">
        <f t="shared" si="172"/>
        <v>0</v>
      </c>
      <c r="HY10" s="164"/>
      <c r="HZ10" s="164"/>
      <c r="IA10" s="165">
        <f t="shared" si="173"/>
        <v>0</v>
      </c>
      <c r="IB10" s="195">
        <f t="shared" si="174"/>
        <v>0</v>
      </c>
      <c r="IC10" s="195">
        <f t="shared" si="175"/>
        <v>0</v>
      </c>
      <c r="ID10" s="166">
        <f t="shared" si="176"/>
        <v>0</v>
      </c>
      <c r="IE10" s="197" t="str">
        <f t="shared" si="177"/>
        <v/>
      </c>
      <c r="IF10" s="196" t="str">
        <f t="shared" si="178"/>
        <v/>
      </c>
      <c r="IG10" s="196" t="str">
        <f t="shared" si="179"/>
        <v/>
      </c>
      <c r="IH10" s="164"/>
      <c r="II10" s="165">
        <f t="shared" si="180"/>
        <v>0</v>
      </c>
      <c r="IJ10" s="165">
        <f t="shared" si="181"/>
        <v>0</v>
      </c>
      <c r="IK10" s="165">
        <f t="shared" si="182"/>
        <v>0</v>
      </c>
      <c r="IL10" s="164"/>
      <c r="IM10" s="165">
        <f t="shared" si="183"/>
        <v>0</v>
      </c>
      <c r="IN10" s="164"/>
      <c r="IO10" s="164"/>
      <c r="IP10" s="165">
        <f t="shared" si="184"/>
        <v>0</v>
      </c>
      <c r="IQ10" s="195">
        <f t="shared" si="185"/>
        <v>0</v>
      </c>
      <c r="IR10" s="195">
        <f t="shared" si="186"/>
        <v>0</v>
      </c>
      <c r="IS10" s="166">
        <f t="shared" si="187"/>
        <v>0</v>
      </c>
      <c r="IT10" s="197" t="str">
        <f t="shared" si="188"/>
        <v/>
      </c>
      <c r="IU10" s="196" t="str">
        <f t="shared" si="189"/>
        <v/>
      </c>
      <c r="IV10" s="196" t="str">
        <f t="shared" si="190"/>
        <v/>
      </c>
      <c r="IW10" s="164"/>
      <c r="IX10" s="165">
        <f t="shared" si="191"/>
        <v>0</v>
      </c>
      <c r="IY10" s="165">
        <f t="shared" si="192"/>
        <v>0</v>
      </c>
      <c r="IZ10" s="165">
        <f t="shared" si="193"/>
        <v>0</v>
      </c>
      <c r="JA10" s="164"/>
      <c r="JB10" s="165">
        <f t="shared" si="194"/>
        <v>0</v>
      </c>
      <c r="JC10" s="164"/>
      <c r="JD10" s="164"/>
      <c r="JE10" s="165">
        <f t="shared" si="195"/>
        <v>0</v>
      </c>
      <c r="JF10" s="195">
        <f t="shared" si="196"/>
        <v>0</v>
      </c>
      <c r="JG10" s="195">
        <f t="shared" si="197"/>
        <v>0</v>
      </c>
      <c r="JH10" s="166">
        <f t="shared" si="198"/>
        <v>0</v>
      </c>
      <c r="JI10" s="197" t="str">
        <f t="shared" si="199"/>
        <v/>
      </c>
      <c r="JJ10" s="196" t="str">
        <f t="shared" si="200"/>
        <v/>
      </c>
      <c r="JK10" s="196" t="str">
        <f t="shared" si="201"/>
        <v/>
      </c>
      <c r="JL10" s="164"/>
      <c r="JM10" s="165">
        <f t="shared" si="202"/>
        <v>0</v>
      </c>
      <c r="JN10" s="165">
        <f t="shared" si="203"/>
        <v>0</v>
      </c>
      <c r="JO10" s="165">
        <f t="shared" si="204"/>
        <v>0</v>
      </c>
      <c r="JP10" s="164"/>
      <c r="JQ10" s="165">
        <f t="shared" si="205"/>
        <v>0</v>
      </c>
      <c r="JR10" s="164"/>
      <c r="JS10" s="164"/>
      <c r="JT10" s="165">
        <f t="shared" si="206"/>
        <v>0</v>
      </c>
      <c r="JU10" s="195">
        <f t="shared" si="207"/>
        <v>0</v>
      </c>
      <c r="JV10" s="195">
        <f t="shared" si="208"/>
        <v>0</v>
      </c>
      <c r="JW10" s="166">
        <f t="shared" si="209"/>
        <v>0</v>
      </c>
      <c r="JX10" s="197" t="str">
        <f t="shared" si="210"/>
        <v/>
      </c>
      <c r="JY10" s="196" t="str">
        <f t="shared" si="211"/>
        <v/>
      </c>
      <c r="JZ10" s="196" t="str">
        <f t="shared" si="212"/>
        <v/>
      </c>
      <c r="KA10" s="164"/>
      <c r="KB10" s="165">
        <f t="shared" si="213"/>
        <v>0</v>
      </c>
      <c r="KC10" s="165">
        <f t="shared" si="214"/>
        <v>0</v>
      </c>
      <c r="KD10" s="165">
        <f t="shared" si="215"/>
        <v>0</v>
      </c>
      <c r="KE10" s="164"/>
      <c r="KF10" s="165">
        <f t="shared" si="216"/>
        <v>0</v>
      </c>
      <c r="KG10" s="164"/>
      <c r="KH10" s="164"/>
      <c r="KI10" s="165">
        <f t="shared" si="217"/>
        <v>0</v>
      </c>
      <c r="KJ10" s="195">
        <f t="shared" si="218"/>
        <v>0</v>
      </c>
      <c r="KK10" s="195">
        <f t="shared" si="219"/>
        <v>0</v>
      </c>
      <c r="KL10" s="166">
        <f t="shared" si="220"/>
        <v>0</v>
      </c>
      <c r="KM10" s="197" t="str">
        <f t="shared" si="221"/>
        <v/>
      </c>
      <c r="KN10" s="196" t="str">
        <f t="shared" si="222"/>
        <v/>
      </c>
      <c r="KO10" s="196" t="str">
        <f t="shared" si="223"/>
        <v/>
      </c>
      <c r="KP10" s="164"/>
      <c r="KQ10" s="165">
        <f t="shared" si="224"/>
        <v>0</v>
      </c>
      <c r="KR10" s="165">
        <f t="shared" si="225"/>
        <v>0</v>
      </c>
      <c r="KS10" s="165">
        <f t="shared" si="226"/>
        <v>0</v>
      </c>
      <c r="KT10" s="164"/>
      <c r="KU10" s="165">
        <f t="shared" si="227"/>
        <v>0</v>
      </c>
      <c r="KV10" s="164"/>
      <c r="KW10" s="164"/>
      <c r="KX10" s="165">
        <f t="shared" si="228"/>
        <v>0</v>
      </c>
      <c r="KY10" s="195">
        <f t="shared" si="229"/>
        <v>0</v>
      </c>
      <c r="KZ10" s="195">
        <f t="shared" si="230"/>
        <v>0</v>
      </c>
      <c r="LA10" s="165">
        <f t="shared" si="231"/>
        <v>0</v>
      </c>
      <c r="LB10" s="195">
        <f t="shared" si="232"/>
        <v>0</v>
      </c>
      <c r="LC10" s="195">
        <f t="shared" si="233"/>
        <v>0</v>
      </c>
      <c r="LD10" s="166">
        <f t="shared" si="234"/>
        <v>0</v>
      </c>
      <c r="LE10" s="197" t="str">
        <f t="shared" si="235"/>
        <v/>
      </c>
      <c r="LF10" s="196" t="str">
        <f t="shared" si="236"/>
        <v/>
      </c>
      <c r="LG10" s="196" t="str">
        <f t="shared" si="237"/>
        <v/>
      </c>
      <c r="LH10" s="164"/>
      <c r="LI10" s="165">
        <f t="shared" si="238"/>
        <v>0</v>
      </c>
      <c r="LJ10" s="165">
        <f t="shared" si="239"/>
        <v>0</v>
      </c>
      <c r="LK10" s="165">
        <f t="shared" si="240"/>
        <v>0</v>
      </c>
      <c r="LL10" s="164"/>
      <c r="LM10" s="165">
        <f t="shared" si="241"/>
        <v>0</v>
      </c>
      <c r="LN10" s="164"/>
      <c r="LO10" s="164"/>
      <c r="LP10" s="165">
        <f t="shared" si="242"/>
        <v>0</v>
      </c>
      <c r="LQ10" s="195">
        <f t="shared" si="243"/>
        <v>0</v>
      </c>
      <c r="LR10" s="195">
        <f t="shared" si="244"/>
        <v>0</v>
      </c>
      <c r="LS10" s="166">
        <f t="shared" si="245"/>
        <v>0</v>
      </c>
      <c r="LT10" s="197" t="str">
        <f t="shared" si="246"/>
        <v/>
      </c>
      <c r="LU10" s="196" t="str">
        <f t="shared" si="247"/>
        <v/>
      </c>
      <c r="LV10" s="196" t="str">
        <f t="shared" si="248"/>
        <v/>
      </c>
      <c r="LW10" s="164"/>
      <c r="LX10" s="165">
        <f t="shared" si="249"/>
        <v>0</v>
      </c>
      <c r="LY10" s="165">
        <f t="shared" si="250"/>
        <v>0</v>
      </c>
      <c r="LZ10" s="165">
        <f t="shared" si="251"/>
        <v>0</v>
      </c>
      <c r="MA10" s="164"/>
      <c r="MB10" s="165">
        <f t="shared" si="252"/>
        <v>0</v>
      </c>
      <c r="MC10" s="164"/>
      <c r="MD10" s="164"/>
      <c r="ME10" s="165">
        <f t="shared" si="253"/>
        <v>0</v>
      </c>
      <c r="MF10" s="195">
        <f t="shared" si="254"/>
        <v>0</v>
      </c>
      <c r="MG10" s="195">
        <f t="shared" si="255"/>
        <v>0</v>
      </c>
      <c r="MH10" s="166">
        <f t="shared" si="256"/>
        <v>0</v>
      </c>
      <c r="MI10" s="197" t="str">
        <f t="shared" si="257"/>
        <v/>
      </c>
      <c r="MJ10" s="196" t="str">
        <f t="shared" si="258"/>
        <v/>
      </c>
      <c r="MK10" s="196" t="str">
        <f t="shared" si="259"/>
        <v/>
      </c>
      <c r="ML10" s="164"/>
      <c r="MM10" s="165">
        <f t="shared" si="260"/>
        <v>0</v>
      </c>
      <c r="MN10" s="165">
        <f t="shared" si="261"/>
        <v>0</v>
      </c>
      <c r="MO10" s="165">
        <f t="shared" si="262"/>
        <v>0</v>
      </c>
      <c r="MP10" s="164"/>
      <c r="MQ10" s="165">
        <f t="shared" si="263"/>
        <v>0</v>
      </c>
      <c r="MR10" s="164"/>
      <c r="MS10" s="164"/>
      <c r="MT10" s="165">
        <f t="shared" si="264"/>
        <v>0</v>
      </c>
      <c r="MU10" s="195">
        <f t="shared" si="265"/>
        <v>0</v>
      </c>
      <c r="MV10" s="195">
        <f t="shared" si="266"/>
        <v>0</v>
      </c>
      <c r="MW10" s="166">
        <f t="shared" si="267"/>
        <v>0</v>
      </c>
      <c r="MX10" s="197" t="str">
        <f t="shared" si="268"/>
        <v/>
      </c>
      <c r="MY10" s="196" t="str">
        <f t="shared" si="269"/>
        <v/>
      </c>
      <c r="MZ10" s="196" t="str">
        <f t="shared" si="270"/>
        <v/>
      </c>
      <c r="NA10" s="164"/>
      <c r="NB10" s="165">
        <f t="shared" si="271"/>
        <v>0</v>
      </c>
      <c r="NC10" s="165">
        <f t="shared" si="272"/>
        <v>0</v>
      </c>
      <c r="ND10" s="165">
        <f t="shared" si="273"/>
        <v>0</v>
      </c>
      <c r="NE10" s="164"/>
      <c r="NF10" s="165">
        <f t="shared" si="274"/>
        <v>0</v>
      </c>
      <c r="NG10" s="164"/>
      <c r="NH10" s="164"/>
      <c r="NI10" s="165">
        <f t="shared" si="275"/>
        <v>0</v>
      </c>
      <c r="NJ10" s="195">
        <f t="shared" si="276"/>
        <v>0</v>
      </c>
      <c r="NK10" s="195">
        <f t="shared" si="277"/>
        <v>0</v>
      </c>
      <c r="NL10" s="166">
        <f t="shared" si="278"/>
        <v>0</v>
      </c>
      <c r="NM10" s="197" t="str">
        <f t="shared" si="279"/>
        <v/>
      </c>
      <c r="NN10" s="196" t="str">
        <f t="shared" si="280"/>
        <v/>
      </c>
      <c r="NO10" s="196" t="str">
        <f t="shared" si="281"/>
        <v/>
      </c>
      <c r="NP10" s="164"/>
      <c r="NQ10" s="165">
        <f t="shared" si="282"/>
        <v>0</v>
      </c>
      <c r="NR10" s="165">
        <f t="shared" si="283"/>
        <v>0</v>
      </c>
      <c r="NS10" s="165">
        <f t="shared" si="284"/>
        <v>0</v>
      </c>
      <c r="NT10" s="164"/>
      <c r="NU10" s="165">
        <f t="shared" si="285"/>
        <v>0</v>
      </c>
      <c r="NV10" s="164"/>
      <c r="NW10" s="164"/>
      <c r="NX10" s="165">
        <f t="shared" si="286"/>
        <v>0</v>
      </c>
      <c r="NY10" s="195">
        <f t="shared" si="287"/>
        <v>0</v>
      </c>
      <c r="NZ10" s="195">
        <f t="shared" si="288"/>
        <v>0</v>
      </c>
      <c r="OA10" s="166">
        <f t="shared" si="289"/>
        <v>0</v>
      </c>
      <c r="OB10" s="197" t="str">
        <f t="shared" si="290"/>
        <v/>
      </c>
      <c r="OC10" s="196" t="str">
        <f t="shared" si="291"/>
        <v/>
      </c>
      <c r="OD10" s="196" t="str">
        <f t="shared" si="292"/>
        <v/>
      </c>
      <c r="OE10" s="164"/>
      <c r="OF10" s="165">
        <f t="shared" si="293"/>
        <v>0</v>
      </c>
      <c r="OG10" s="165">
        <f t="shared" si="294"/>
        <v>0</v>
      </c>
      <c r="OH10" s="165">
        <f t="shared" si="295"/>
        <v>0</v>
      </c>
      <c r="OI10" s="164"/>
      <c r="OJ10" s="165">
        <f t="shared" si="296"/>
        <v>0</v>
      </c>
      <c r="OK10" s="164"/>
      <c r="OL10" s="164"/>
      <c r="OM10" s="165">
        <f t="shared" si="297"/>
        <v>0</v>
      </c>
      <c r="ON10" s="195">
        <f t="shared" si="298"/>
        <v>0</v>
      </c>
      <c r="OO10" s="195">
        <f t="shared" si="299"/>
        <v>0</v>
      </c>
      <c r="OP10" s="166">
        <f t="shared" si="300"/>
        <v>0</v>
      </c>
      <c r="OQ10" s="197" t="str">
        <f t="shared" si="301"/>
        <v/>
      </c>
      <c r="OR10" s="196" t="str">
        <f t="shared" si="302"/>
        <v/>
      </c>
      <c r="OS10" s="196" t="str">
        <f t="shared" si="303"/>
        <v/>
      </c>
      <c r="OT10" s="164"/>
      <c r="OU10" s="165">
        <f t="shared" si="304"/>
        <v>0</v>
      </c>
      <c r="OV10" s="165">
        <f t="shared" si="305"/>
        <v>0</v>
      </c>
      <c r="OW10" s="165">
        <f t="shared" si="306"/>
        <v>0</v>
      </c>
      <c r="OX10" s="164"/>
      <c r="OY10" s="165">
        <f t="shared" si="307"/>
        <v>0</v>
      </c>
      <c r="OZ10" s="164"/>
      <c r="PA10" s="164"/>
      <c r="PB10" s="165">
        <f t="shared" si="308"/>
        <v>0</v>
      </c>
      <c r="PC10" s="195">
        <f t="shared" si="309"/>
        <v>0</v>
      </c>
      <c r="PD10" s="195">
        <f t="shared" si="310"/>
        <v>0</v>
      </c>
      <c r="PE10" s="165">
        <f t="shared" si="311"/>
        <v>0</v>
      </c>
      <c r="PF10" s="195">
        <f t="shared" si="312"/>
        <v>0</v>
      </c>
      <c r="PG10" s="195">
        <f t="shared" si="313"/>
        <v>0</v>
      </c>
      <c r="PH10" s="166">
        <f t="shared" si="314"/>
        <v>0</v>
      </c>
      <c r="PI10" s="197" t="str">
        <f t="shared" si="315"/>
        <v/>
      </c>
      <c r="PJ10" s="196" t="str">
        <f t="shared" si="316"/>
        <v/>
      </c>
      <c r="PK10" s="196" t="str">
        <f t="shared" si="317"/>
        <v/>
      </c>
      <c r="PL10" s="164"/>
      <c r="PM10" s="165">
        <f t="shared" si="318"/>
        <v>0</v>
      </c>
      <c r="PN10" s="165">
        <f t="shared" si="319"/>
        <v>0</v>
      </c>
      <c r="PO10" s="165">
        <f t="shared" si="320"/>
        <v>0</v>
      </c>
      <c r="PP10" s="164"/>
      <c r="PQ10" s="165">
        <f t="shared" si="321"/>
        <v>0</v>
      </c>
      <c r="PR10" s="164"/>
      <c r="PS10" s="164"/>
      <c r="PT10" s="165">
        <f t="shared" si="322"/>
        <v>0</v>
      </c>
      <c r="PU10" s="195">
        <f t="shared" si="323"/>
        <v>0</v>
      </c>
      <c r="PV10" s="195">
        <f t="shared" si="324"/>
        <v>0</v>
      </c>
      <c r="PW10" s="166">
        <f t="shared" si="325"/>
        <v>0</v>
      </c>
      <c r="PX10" s="197" t="str">
        <f t="shared" si="326"/>
        <v/>
      </c>
      <c r="PY10" s="196" t="str">
        <f t="shared" si="327"/>
        <v/>
      </c>
      <c r="PZ10" s="196" t="str">
        <f t="shared" si="328"/>
        <v/>
      </c>
      <c r="QA10" s="164"/>
      <c r="QB10" s="165">
        <f t="shared" si="329"/>
        <v>0</v>
      </c>
      <c r="QC10" s="165">
        <f t="shared" si="330"/>
        <v>0</v>
      </c>
      <c r="QD10" s="165">
        <f t="shared" si="331"/>
        <v>0</v>
      </c>
      <c r="QE10" s="164"/>
      <c r="QF10" s="165">
        <f t="shared" si="332"/>
        <v>0</v>
      </c>
      <c r="QG10" s="164"/>
      <c r="QH10" s="164"/>
      <c r="QI10" s="165">
        <f t="shared" si="333"/>
        <v>0</v>
      </c>
      <c r="QJ10" s="195">
        <f t="shared" si="334"/>
        <v>0</v>
      </c>
      <c r="QK10" s="195">
        <f t="shared" si="335"/>
        <v>0</v>
      </c>
      <c r="QL10" s="166">
        <f t="shared" si="336"/>
        <v>0</v>
      </c>
      <c r="QM10" s="197" t="str">
        <f t="shared" si="337"/>
        <v/>
      </c>
      <c r="QN10" s="196" t="str">
        <f t="shared" si="338"/>
        <v/>
      </c>
      <c r="QO10" s="196" t="str">
        <f t="shared" si="339"/>
        <v/>
      </c>
      <c r="QP10" s="164"/>
      <c r="QQ10" s="165">
        <f t="shared" si="340"/>
        <v>0</v>
      </c>
      <c r="QR10" s="165">
        <f t="shared" si="341"/>
        <v>0</v>
      </c>
      <c r="QS10" s="165">
        <f t="shared" si="342"/>
        <v>0</v>
      </c>
      <c r="QT10" s="164"/>
      <c r="QU10" s="165">
        <f t="shared" si="343"/>
        <v>0</v>
      </c>
      <c r="QV10" s="164"/>
      <c r="QW10" s="164"/>
      <c r="QX10" s="165">
        <f t="shared" si="344"/>
        <v>0</v>
      </c>
      <c r="QY10" s="195">
        <f t="shared" si="345"/>
        <v>0</v>
      </c>
      <c r="QZ10" s="195">
        <f t="shared" si="346"/>
        <v>0</v>
      </c>
      <c r="RA10" s="166">
        <f t="shared" si="347"/>
        <v>0</v>
      </c>
      <c r="RB10" s="197" t="str">
        <f t="shared" si="348"/>
        <v/>
      </c>
      <c r="RC10" s="196" t="str">
        <f t="shared" si="349"/>
        <v/>
      </c>
      <c r="RD10" s="196" t="str">
        <f t="shared" si="350"/>
        <v/>
      </c>
      <c r="RE10" s="164"/>
      <c r="RF10" s="165">
        <f t="shared" si="351"/>
        <v>0</v>
      </c>
      <c r="RG10" s="165">
        <f t="shared" si="352"/>
        <v>0</v>
      </c>
      <c r="RH10" s="165">
        <f t="shared" si="353"/>
        <v>0</v>
      </c>
      <c r="RI10" s="164"/>
      <c r="RJ10" s="165">
        <f t="shared" si="354"/>
        <v>0</v>
      </c>
      <c r="RK10" s="164"/>
      <c r="RL10" s="164"/>
      <c r="RM10" s="165">
        <f t="shared" si="355"/>
        <v>0</v>
      </c>
      <c r="RN10" s="195">
        <f t="shared" si="356"/>
        <v>0</v>
      </c>
      <c r="RO10" s="195">
        <f t="shared" si="357"/>
        <v>0</v>
      </c>
      <c r="RP10" s="166">
        <f t="shared" si="358"/>
        <v>0</v>
      </c>
      <c r="RQ10" s="197" t="str">
        <f t="shared" si="359"/>
        <v/>
      </c>
      <c r="RR10" s="196" t="str">
        <f t="shared" si="360"/>
        <v/>
      </c>
      <c r="RS10" s="196" t="str">
        <f t="shared" si="361"/>
        <v/>
      </c>
      <c r="RT10" s="164"/>
      <c r="RU10" s="165">
        <f t="shared" si="362"/>
        <v>0</v>
      </c>
      <c r="RV10" s="165">
        <f t="shared" si="363"/>
        <v>0</v>
      </c>
      <c r="RW10" s="165">
        <f t="shared" si="364"/>
        <v>0</v>
      </c>
      <c r="RX10" s="164"/>
      <c r="RY10" s="165">
        <f t="shared" si="365"/>
        <v>0</v>
      </c>
      <c r="RZ10" s="164"/>
      <c r="SA10" s="164"/>
      <c r="SB10" s="165">
        <f t="shared" si="366"/>
        <v>0</v>
      </c>
      <c r="SC10" s="195">
        <f t="shared" si="367"/>
        <v>0</v>
      </c>
      <c r="SD10" s="195">
        <f t="shared" si="368"/>
        <v>0</v>
      </c>
      <c r="SE10" s="166">
        <f t="shared" si="369"/>
        <v>0</v>
      </c>
      <c r="SF10" s="197" t="str">
        <f t="shared" si="370"/>
        <v/>
      </c>
      <c r="SG10" s="196" t="str">
        <f t="shared" si="371"/>
        <v/>
      </c>
      <c r="SH10" s="196" t="str">
        <f t="shared" si="372"/>
        <v/>
      </c>
      <c r="SI10" s="164"/>
      <c r="SJ10" s="165">
        <f t="shared" si="373"/>
        <v>0</v>
      </c>
      <c r="SK10" s="165">
        <f t="shared" si="374"/>
        <v>0</v>
      </c>
      <c r="SL10" s="165">
        <f t="shared" si="375"/>
        <v>0</v>
      </c>
      <c r="SM10" s="164"/>
      <c r="SN10" s="165">
        <f t="shared" si="376"/>
        <v>0</v>
      </c>
      <c r="SO10" s="164"/>
      <c r="SP10" s="164"/>
      <c r="SQ10" s="165">
        <f t="shared" si="377"/>
        <v>0</v>
      </c>
      <c r="SR10" s="195">
        <f t="shared" si="378"/>
        <v>0</v>
      </c>
      <c r="SS10" s="195">
        <f t="shared" si="379"/>
        <v>0</v>
      </c>
      <c r="ST10" s="166">
        <f t="shared" si="380"/>
        <v>0</v>
      </c>
      <c r="SU10" s="197" t="str">
        <f t="shared" si="381"/>
        <v/>
      </c>
      <c r="SV10" s="196" t="str">
        <f t="shared" si="382"/>
        <v/>
      </c>
      <c r="SW10" s="196" t="str">
        <f t="shared" si="383"/>
        <v/>
      </c>
      <c r="SX10" s="164"/>
      <c r="SY10" s="165">
        <f t="shared" si="384"/>
        <v>0</v>
      </c>
      <c r="SZ10" s="165">
        <f t="shared" si="385"/>
        <v>0</v>
      </c>
      <c r="TA10" s="165">
        <f t="shared" si="386"/>
        <v>0</v>
      </c>
      <c r="TB10" s="164"/>
      <c r="TC10" s="165">
        <f t="shared" si="387"/>
        <v>0</v>
      </c>
      <c r="TD10" s="164"/>
      <c r="TE10" s="164"/>
      <c r="TF10" s="165">
        <f t="shared" si="388"/>
        <v>0</v>
      </c>
      <c r="TG10" s="195">
        <f t="shared" si="389"/>
        <v>0</v>
      </c>
      <c r="TH10" s="195">
        <f t="shared" si="390"/>
        <v>0</v>
      </c>
      <c r="TI10" s="165">
        <f t="shared" si="391"/>
        <v>0</v>
      </c>
      <c r="TJ10" s="195">
        <f t="shared" si="392"/>
        <v>0</v>
      </c>
      <c r="TK10" s="195">
        <f t="shared" si="393"/>
        <v>0</v>
      </c>
      <c r="TL10" s="166">
        <f t="shared" si="394"/>
        <v>0</v>
      </c>
      <c r="TM10" s="197" t="str">
        <f t="shared" si="395"/>
        <v/>
      </c>
      <c r="TN10" s="196" t="str">
        <f t="shared" si="396"/>
        <v/>
      </c>
      <c r="TO10" s="196" t="str">
        <f t="shared" si="397"/>
        <v/>
      </c>
      <c r="TP10" s="164"/>
      <c r="TQ10" s="165">
        <f t="shared" si="398"/>
        <v>0</v>
      </c>
      <c r="TR10" s="165">
        <f t="shared" si="399"/>
        <v>0</v>
      </c>
      <c r="TS10" s="165">
        <f t="shared" si="400"/>
        <v>0</v>
      </c>
      <c r="TT10" s="164"/>
      <c r="TU10" s="165">
        <f t="shared" si="401"/>
        <v>0</v>
      </c>
      <c r="TV10" s="164"/>
      <c r="TW10" s="164"/>
      <c r="TX10" s="165">
        <f t="shared" si="402"/>
        <v>0</v>
      </c>
      <c r="TY10" s="195">
        <f t="shared" si="403"/>
        <v>0</v>
      </c>
      <c r="TZ10" s="195">
        <f t="shared" si="404"/>
        <v>0</v>
      </c>
      <c r="UA10" s="166">
        <f t="shared" si="405"/>
        <v>0</v>
      </c>
      <c r="UB10" s="197" t="str">
        <f t="shared" si="406"/>
        <v/>
      </c>
      <c r="UC10" s="196" t="str">
        <f t="shared" si="407"/>
        <v/>
      </c>
      <c r="UD10" s="196" t="str">
        <f t="shared" si="408"/>
        <v/>
      </c>
      <c r="UE10" s="164"/>
      <c r="UF10" s="165">
        <f t="shared" si="409"/>
        <v>0</v>
      </c>
      <c r="UG10" s="165">
        <f t="shared" si="410"/>
        <v>0</v>
      </c>
      <c r="UH10" s="165">
        <f t="shared" si="411"/>
        <v>0</v>
      </c>
      <c r="UI10" s="164"/>
      <c r="UJ10" s="165">
        <f t="shared" si="412"/>
        <v>0</v>
      </c>
      <c r="UK10" s="164"/>
      <c r="UL10" s="164"/>
      <c r="UM10" s="165">
        <f t="shared" si="413"/>
        <v>0</v>
      </c>
      <c r="UN10" s="195">
        <f t="shared" si="414"/>
        <v>0</v>
      </c>
      <c r="UO10" s="195">
        <f t="shared" si="415"/>
        <v>0</v>
      </c>
      <c r="UP10" s="166">
        <f t="shared" si="416"/>
        <v>0</v>
      </c>
      <c r="UQ10" s="197" t="str">
        <f t="shared" si="417"/>
        <v/>
      </c>
      <c r="UR10" s="196" t="str">
        <f t="shared" si="418"/>
        <v/>
      </c>
      <c r="US10" s="196" t="str">
        <f t="shared" si="419"/>
        <v/>
      </c>
      <c r="UT10" s="164"/>
      <c r="UU10" s="165">
        <f t="shared" si="420"/>
        <v>0</v>
      </c>
      <c r="UV10" s="165">
        <f t="shared" si="421"/>
        <v>0</v>
      </c>
      <c r="UW10" s="165">
        <f t="shared" si="422"/>
        <v>0</v>
      </c>
      <c r="UX10" s="164"/>
      <c r="UY10" s="165">
        <f t="shared" si="423"/>
        <v>0</v>
      </c>
      <c r="UZ10" s="164"/>
      <c r="VA10" s="164"/>
      <c r="VB10" s="165">
        <f t="shared" si="424"/>
        <v>0</v>
      </c>
      <c r="VC10" s="195">
        <f t="shared" si="425"/>
        <v>0</v>
      </c>
      <c r="VD10" s="195">
        <f t="shared" si="426"/>
        <v>0</v>
      </c>
      <c r="VE10" s="166">
        <f t="shared" si="427"/>
        <v>0</v>
      </c>
      <c r="VF10" s="197" t="str">
        <f t="shared" si="428"/>
        <v/>
      </c>
      <c r="VG10" s="196" t="str">
        <f t="shared" si="429"/>
        <v/>
      </c>
      <c r="VH10" s="196" t="str">
        <f t="shared" si="430"/>
        <v/>
      </c>
      <c r="VI10" s="164"/>
      <c r="VJ10" s="165">
        <f t="shared" si="431"/>
        <v>0</v>
      </c>
      <c r="VK10" s="165">
        <f t="shared" si="432"/>
        <v>0</v>
      </c>
      <c r="VL10" s="165">
        <f t="shared" si="433"/>
        <v>0</v>
      </c>
      <c r="VM10" s="164"/>
      <c r="VN10" s="165">
        <f t="shared" si="434"/>
        <v>0</v>
      </c>
      <c r="VO10" s="164"/>
      <c r="VP10" s="164"/>
      <c r="VQ10" s="165">
        <f t="shared" si="435"/>
        <v>0</v>
      </c>
      <c r="VR10" s="195">
        <f t="shared" si="436"/>
        <v>0</v>
      </c>
      <c r="VS10" s="195">
        <f t="shared" si="437"/>
        <v>0</v>
      </c>
      <c r="VT10" s="166">
        <f t="shared" si="438"/>
        <v>0</v>
      </c>
      <c r="VU10" s="197" t="str">
        <f t="shared" si="439"/>
        <v/>
      </c>
      <c r="VV10" s="196" t="str">
        <f t="shared" si="440"/>
        <v/>
      </c>
      <c r="VW10" s="196" t="str">
        <f t="shared" si="441"/>
        <v/>
      </c>
      <c r="VX10" s="164"/>
      <c r="VY10" s="165">
        <f t="shared" si="442"/>
        <v>0</v>
      </c>
      <c r="VZ10" s="165">
        <f t="shared" si="443"/>
        <v>0</v>
      </c>
      <c r="WA10" s="165">
        <f t="shared" si="444"/>
        <v>0</v>
      </c>
      <c r="WB10" s="164"/>
      <c r="WC10" s="165">
        <f t="shared" si="445"/>
        <v>0</v>
      </c>
      <c r="WD10" s="164"/>
      <c r="WE10" s="164"/>
      <c r="WF10" s="165">
        <f t="shared" si="446"/>
        <v>0</v>
      </c>
      <c r="WG10" s="195">
        <f t="shared" si="447"/>
        <v>0</v>
      </c>
      <c r="WH10" s="195">
        <f t="shared" si="448"/>
        <v>0</v>
      </c>
      <c r="WI10" s="166">
        <f t="shared" si="449"/>
        <v>0</v>
      </c>
      <c r="WJ10" s="197" t="str">
        <f t="shared" si="450"/>
        <v/>
      </c>
      <c r="WK10" s="196" t="str">
        <f t="shared" si="451"/>
        <v/>
      </c>
      <c r="WL10" s="196" t="str">
        <f t="shared" si="452"/>
        <v/>
      </c>
      <c r="WM10" s="164"/>
      <c r="WN10" s="165">
        <f t="shared" si="453"/>
        <v>0</v>
      </c>
      <c r="WO10" s="165">
        <f t="shared" si="454"/>
        <v>0</v>
      </c>
      <c r="WP10" s="165">
        <f t="shared" si="455"/>
        <v>0</v>
      </c>
      <c r="WQ10" s="164"/>
      <c r="WR10" s="165">
        <f t="shared" si="456"/>
        <v>0</v>
      </c>
      <c r="WS10" s="164"/>
      <c r="WT10" s="164"/>
      <c r="WU10" s="165">
        <f t="shared" si="457"/>
        <v>0</v>
      </c>
      <c r="WV10" s="195">
        <f t="shared" si="458"/>
        <v>0</v>
      </c>
      <c r="WW10" s="195">
        <f t="shared" si="459"/>
        <v>0</v>
      </c>
      <c r="WX10" s="166">
        <f t="shared" si="460"/>
        <v>0</v>
      </c>
      <c r="WY10" s="197" t="str">
        <f t="shared" si="461"/>
        <v/>
      </c>
      <c r="WZ10" s="196" t="str">
        <f t="shared" si="462"/>
        <v/>
      </c>
      <c r="XA10" s="196" t="str">
        <f t="shared" si="463"/>
        <v/>
      </c>
      <c r="XB10" s="164"/>
      <c r="XC10" s="165">
        <f t="shared" si="464"/>
        <v>0</v>
      </c>
      <c r="XD10" s="165">
        <f t="shared" si="465"/>
        <v>0</v>
      </c>
      <c r="XE10" s="165">
        <f t="shared" si="466"/>
        <v>0</v>
      </c>
      <c r="XF10" s="164"/>
      <c r="XG10" s="165">
        <f t="shared" si="467"/>
        <v>0</v>
      </c>
      <c r="XH10" s="164"/>
      <c r="XI10" s="164"/>
      <c r="XJ10" s="165">
        <f t="shared" si="468"/>
        <v>0</v>
      </c>
      <c r="XK10" s="195">
        <f t="shared" si="469"/>
        <v>0</v>
      </c>
      <c r="XL10" s="195">
        <f t="shared" si="470"/>
        <v>0</v>
      </c>
      <c r="XM10" s="165">
        <f t="shared" si="471"/>
        <v>0</v>
      </c>
      <c r="XN10" s="195">
        <f t="shared" si="472"/>
        <v>0</v>
      </c>
      <c r="XO10" s="195">
        <f t="shared" si="473"/>
        <v>0</v>
      </c>
      <c r="XP10" s="166">
        <f t="shared" si="474"/>
        <v>0</v>
      </c>
      <c r="XQ10" s="197" t="str">
        <f t="shared" si="475"/>
        <v/>
      </c>
      <c r="XR10" s="196" t="str">
        <f t="shared" si="476"/>
        <v/>
      </c>
      <c r="XS10" s="196" t="str">
        <f t="shared" si="477"/>
        <v/>
      </c>
      <c r="XT10" s="164"/>
      <c r="XU10" s="165">
        <f t="shared" si="478"/>
        <v>0</v>
      </c>
      <c r="XV10" s="165">
        <f t="shared" si="479"/>
        <v>0</v>
      </c>
      <c r="XW10" s="165">
        <f t="shared" si="480"/>
        <v>0</v>
      </c>
      <c r="XX10" s="164"/>
      <c r="XY10" s="165">
        <f t="shared" si="481"/>
        <v>0</v>
      </c>
      <c r="XZ10" s="164"/>
      <c r="YA10" s="164"/>
      <c r="YB10" s="165">
        <f t="shared" si="482"/>
        <v>0</v>
      </c>
      <c r="YC10" s="195">
        <f t="shared" si="483"/>
        <v>0</v>
      </c>
      <c r="YD10" s="195">
        <f t="shared" si="484"/>
        <v>0</v>
      </c>
      <c r="YE10" s="166">
        <f t="shared" si="485"/>
        <v>0</v>
      </c>
      <c r="YF10" s="196" t="str">
        <f t="shared" si="486"/>
        <v/>
      </c>
      <c r="YG10" s="196" t="str">
        <f t="shared" si="487"/>
        <v/>
      </c>
      <c r="YH10" s="196" t="str">
        <f t="shared" si="488"/>
        <v/>
      </c>
      <c r="YI10" s="164"/>
      <c r="YJ10" s="165">
        <f t="shared" si="489"/>
        <v>0</v>
      </c>
      <c r="YK10" s="165">
        <f t="shared" si="490"/>
        <v>0</v>
      </c>
      <c r="YL10" s="165">
        <f t="shared" si="491"/>
        <v>0</v>
      </c>
      <c r="YM10" s="164"/>
      <c r="YN10" s="165">
        <f t="shared" si="492"/>
        <v>0</v>
      </c>
      <c r="YO10" s="164"/>
      <c r="YP10" s="164"/>
      <c r="YQ10" s="165">
        <f t="shared" si="493"/>
        <v>0</v>
      </c>
      <c r="YR10" s="195">
        <f t="shared" si="494"/>
        <v>0</v>
      </c>
      <c r="YS10" s="195">
        <f t="shared" si="495"/>
        <v>0</v>
      </c>
      <c r="YT10" s="166">
        <f t="shared" si="496"/>
        <v>0</v>
      </c>
      <c r="YU10" s="167">
        <f t="shared" si="497"/>
        <v>0</v>
      </c>
      <c r="YV10" s="168">
        <f t="shared" si="498"/>
        <v>0</v>
      </c>
      <c r="YW10" s="168">
        <f t="shared" si="499"/>
        <v>0</v>
      </c>
      <c r="YX10" s="168">
        <f t="shared" si="500"/>
        <v>0</v>
      </c>
      <c r="YY10" s="168">
        <f t="shared" si="501"/>
        <v>0</v>
      </c>
      <c r="YZ10" s="168">
        <f t="shared" si="502"/>
        <v>0</v>
      </c>
      <c r="ZA10" s="168">
        <f t="shared" si="503"/>
        <v>0</v>
      </c>
      <c r="ZB10" s="170">
        <f t="shared" si="504"/>
        <v>0</v>
      </c>
      <c r="ZC10" s="170">
        <f t="shared" si="505"/>
        <v>0</v>
      </c>
      <c r="ZD10" s="168">
        <f t="shared" si="506"/>
        <v>0</v>
      </c>
      <c r="ZE10" s="168">
        <f t="shared" si="507"/>
        <v>0</v>
      </c>
      <c r="ZF10" s="168">
        <f t="shared" si="508"/>
        <v>0</v>
      </c>
      <c r="ZG10" s="168">
        <f t="shared" si="509"/>
        <v>0</v>
      </c>
      <c r="ZH10" s="168">
        <f t="shared" si="510"/>
        <v>0</v>
      </c>
      <c r="ZI10" s="168">
        <f t="shared" si="511"/>
        <v>0</v>
      </c>
      <c r="ZJ10" s="168">
        <f t="shared" si="512"/>
        <v>0</v>
      </c>
      <c r="ZK10" s="168">
        <f t="shared" si="513"/>
        <v>0</v>
      </c>
      <c r="ZL10" s="168">
        <f t="shared" si="514"/>
        <v>0</v>
      </c>
      <c r="ZM10" s="168">
        <f t="shared" si="515"/>
        <v>0</v>
      </c>
      <c r="ZN10" s="168">
        <f t="shared" si="516"/>
        <v>0</v>
      </c>
      <c r="ZO10" s="168">
        <f t="shared" si="517"/>
        <v>0</v>
      </c>
      <c r="ZP10" s="168">
        <f t="shared" si="518"/>
        <v>0</v>
      </c>
      <c r="ZQ10" s="168">
        <f t="shared" si="519"/>
        <v>0</v>
      </c>
      <c r="ZR10" s="171">
        <f t="shared" si="520"/>
        <v>0</v>
      </c>
      <c r="ZS10" s="194">
        <f t="shared" si="521"/>
        <v>0</v>
      </c>
      <c r="ZT10" s="198">
        <f t="shared" si="522"/>
        <v>0</v>
      </c>
      <c r="ZU10" s="168">
        <f t="shared" si="523"/>
        <v>0</v>
      </c>
      <c r="ZV10" s="168">
        <f t="shared" si="524"/>
        <v>0</v>
      </c>
      <c r="ZW10" s="169">
        <f t="shared" si="525"/>
        <v>0</v>
      </c>
      <c r="ZX10" s="167">
        <f t="shared" si="526"/>
        <v>0</v>
      </c>
      <c r="ZY10" s="168">
        <f t="shared" si="527"/>
        <v>0</v>
      </c>
      <c r="ZZ10" s="168">
        <f t="shared" si="528"/>
        <v>0</v>
      </c>
      <c r="AAA10" s="168">
        <f t="shared" si="529"/>
        <v>0</v>
      </c>
      <c r="AAB10" s="168">
        <f t="shared" si="530"/>
        <v>0</v>
      </c>
      <c r="AAC10" s="168">
        <f t="shared" si="531"/>
        <v>0</v>
      </c>
      <c r="AAD10" s="168">
        <f t="shared" si="532"/>
        <v>0</v>
      </c>
      <c r="AAE10" s="168">
        <f t="shared" si="533"/>
        <v>0</v>
      </c>
      <c r="AAF10" s="169">
        <f t="shared" si="534"/>
        <v>0</v>
      </c>
      <c r="AAG10" s="199">
        <f t="shared" si="535"/>
        <v>0</v>
      </c>
      <c r="AAH10" s="198">
        <f t="shared" si="536"/>
        <v>54.166666666666679</v>
      </c>
      <c r="AAI10" s="199">
        <f t="shared" si="537"/>
        <v>0</v>
      </c>
      <c r="AAJ10" s="61">
        <f t="shared" si="538"/>
        <v>547.62500000000011</v>
      </c>
      <c r="AAK10" s="131"/>
      <c r="AAL10" s="147">
        <f t="shared" si="539"/>
        <v>2.1429513385203749</v>
      </c>
      <c r="AAM10" s="61">
        <f>VLOOKUP(J10,'données salariés'!P:Q,2,0)</f>
        <v>0</v>
      </c>
      <c r="AAN10" s="23">
        <f>VLOOKUP(J10,'données salariés'!R:S,2,0)</f>
        <v>0</v>
      </c>
      <c r="AAO10" s="132"/>
      <c r="AAP10" s="180">
        <f t="shared" ca="1" si="540"/>
        <v>3.0575729166666679</v>
      </c>
      <c r="AAQ10" s="180">
        <f t="shared" ca="1" si="541"/>
        <v>552.82552425518713</v>
      </c>
      <c r="AAR10" s="180">
        <f t="shared" si="542"/>
        <v>54.762500000000017</v>
      </c>
      <c r="AAS10" s="181">
        <f t="shared" ca="1" si="543"/>
        <v>607.58802425518718</v>
      </c>
      <c r="AAT10" s="153">
        <f t="shared" ca="1" si="544"/>
        <v>21.905000000000005</v>
      </c>
      <c r="AAU10" s="153">
        <f t="shared" ca="1" si="544"/>
        <v>21.905000000000005</v>
      </c>
      <c r="AAV10" s="181">
        <f t="shared" ca="1" si="545"/>
        <v>71.177166666666693</v>
      </c>
      <c r="AAW10" s="181">
        <f t="shared" ca="1" si="546"/>
        <v>44.418833333333353</v>
      </c>
      <c r="AAX10" s="181">
        <f t="shared" ca="1" si="547"/>
        <v>8.0925842437030215E-2</v>
      </c>
      <c r="AAY10" s="153">
        <f t="shared" ca="1" si="548"/>
        <v>0.92139415640775457</v>
      </c>
      <c r="AAZ10" s="181">
        <f t="shared" ca="1" si="549"/>
        <v>18.463250000000009</v>
      </c>
      <c r="ABA10" s="181">
        <f t="shared" ca="1" si="550"/>
        <v>2.6758333333333342</v>
      </c>
      <c r="ABB10" s="181">
        <f t="shared" ca="1" si="551"/>
        <v>1.3379166666666671</v>
      </c>
      <c r="ABC10" s="181">
        <f t="shared" ca="1" si="552"/>
        <v>15.787416666666671</v>
      </c>
      <c r="ABD10" s="181">
        <f t="shared" ca="1" si="553"/>
        <v>43.348500000000016</v>
      </c>
      <c r="ABE10" s="181">
        <f t="shared" ca="1" si="554"/>
        <v>0.8027500000000003</v>
      </c>
      <c r="ABF10" s="153">
        <f t="shared" ca="1" si="555"/>
        <v>10.16816666666667</v>
      </c>
      <c r="ABG10" s="181">
        <f t="shared" ca="1" si="556"/>
        <v>20.925016666666675</v>
      </c>
      <c r="ABH10" s="181">
        <f t="shared" ca="1" si="557"/>
        <v>6.4220000000000024</v>
      </c>
      <c r="ABI10" s="181">
        <f t="shared" ca="1" si="558"/>
        <v>0</v>
      </c>
      <c r="ABJ10" s="153">
        <f t="shared" ca="1" si="559"/>
        <v>3.4899269550969279</v>
      </c>
      <c r="ABK10" s="181">
        <f t="shared" si="560"/>
        <v>0</v>
      </c>
      <c r="ABL10" s="181">
        <f t="shared" si="561"/>
        <v>1.6428750000000005</v>
      </c>
      <c r="ABM10" s="181">
        <f t="shared" ca="1" si="562"/>
        <v>5.0578651523143883</v>
      </c>
      <c r="ABN10" s="181">
        <f t="shared" ca="1" si="563"/>
        <v>5.0578651523143883</v>
      </c>
      <c r="ABO10" s="181">
        <f t="shared" ca="1" si="564"/>
        <v>12.948134789924834</v>
      </c>
      <c r="ABP10" s="154">
        <f t="shared" si="565"/>
        <v>8.0275000000000034</v>
      </c>
      <c r="ABQ10" s="181">
        <f t="shared" ca="1" si="566"/>
        <v>2.4303520970207488</v>
      </c>
      <c r="ABR10" s="181">
        <f t="shared" ca="1" si="567"/>
        <v>318.99368914551621</v>
      </c>
      <c r="ABS10" s="155">
        <f t="shared" si="568"/>
        <v>535.16666666666686</v>
      </c>
      <c r="ABT10" s="156">
        <f t="shared" ca="1" si="569"/>
        <v>0.35915200431173006</v>
      </c>
      <c r="ABU10" s="156">
        <f t="shared" ca="1" si="570"/>
        <v>0.28539999999999999</v>
      </c>
      <c r="ABV10" s="157">
        <f t="shared" ca="1" si="571"/>
        <v>172.53299081201374</v>
      </c>
      <c r="ABW10" s="157">
        <f t="shared" ca="1" si="572"/>
        <v>146.46069833350248</v>
      </c>
      <c r="ABX10" s="158">
        <f t="shared" ca="1" si="573"/>
        <v>0.24105264173539559</v>
      </c>
      <c r="ABY10" s="157">
        <f t="shared" ca="1" si="574"/>
        <v>36.271827080311226</v>
      </c>
      <c r="ABZ10" s="158">
        <f t="shared" ca="1" si="575"/>
        <v>0.18227182933335562</v>
      </c>
      <c r="ACA10" s="158">
        <f t="shared" ca="1" si="576"/>
        <v>0.18427332184847933</v>
      </c>
      <c r="ACB10" s="180">
        <f t="shared" ca="1" si="577"/>
        <v>719.550287800045</v>
      </c>
      <c r="ACC10" s="180">
        <f t="shared" ca="1" si="578"/>
        <v>26.858323442788702</v>
      </c>
      <c r="ACD10" s="180">
        <f t="shared" ca="1" si="579"/>
        <v>3.2739538094902048</v>
      </c>
      <c r="ACE10" s="181">
        <f t="shared" ca="1" si="580"/>
        <v>746.40861124283367</v>
      </c>
    </row>
    <row r="11" spans="1:759" ht="15.6" x14ac:dyDescent="0.3">
      <c r="A11" s="1">
        <f>SUM(A6:A10)</f>
        <v>4</v>
      </c>
      <c r="G11" s="38">
        <f>SUM(G6:G10)</f>
        <v>384.59</v>
      </c>
      <c r="H11" s="31">
        <f>SUM(H6:H10)</f>
        <v>276.25000000000006</v>
      </c>
      <c r="I11" s="32">
        <f>H11-G11</f>
        <v>-108.33999999999992</v>
      </c>
      <c r="V11" s="25">
        <f ca="1">SUM(V6:V10)/A11</f>
        <v>15.535331050228301</v>
      </c>
      <c r="X11" s="38"/>
      <c r="Z11" s="38"/>
      <c r="AA11" s="38"/>
      <c r="AB11" s="33"/>
      <c r="AC11" s="38"/>
      <c r="AD11" s="38"/>
      <c r="AE11" s="38"/>
      <c r="AG11" s="38"/>
      <c r="AH11" s="67">
        <f>SUM(AH6:AH10)</f>
        <v>276.25</v>
      </c>
      <c r="AAN11" s="38"/>
      <c r="AAO11" s="38"/>
      <c r="AAP11" s="183">
        <f ca="1">SUM(AAP6:AAP10)</f>
        <v>15.593621875000002</v>
      </c>
      <c r="AAQ11" s="183">
        <f ca="1">SUM(AAQ6:AAQ10)</f>
        <v>2829.2143403681207</v>
      </c>
      <c r="AAR11" s="183">
        <f>SUM(AAR6:AAR10)</f>
        <v>280.26916666666671</v>
      </c>
      <c r="AAS11" s="183">
        <f ca="1">SUM(AAS6:AAS10)</f>
        <v>3109.4835070347872</v>
      </c>
      <c r="ACA11" s="188">
        <f t="shared" ref="ACA11" ca="1" si="581">ACB11/AAS11-1</f>
        <v>0.18286618830651991</v>
      </c>
      <c r="ACB11" s="182">
        <f ca="1">SUM(ACB6:ACB10)</f>
        <v>3678.1029035682286</v>
      </c>
      <c r="ACC11" s="182">
        <f ca="1">SUM(ACC6:ACC10)</f>
        <v>136.97744955822236</v>
      </c>
      <c r="ACD11" s="57">
        <f t="shared" ref="ACD11" ca="1" si="582">ACB11*0.00455</f>
        <v>16.735368211235443</v>
      </c>
      <c r="ACE11" s="183">
        <f ca="1">SUM(ACE6:ACE10)</f>
        <v>3818.6817023168901</v>
      </c>
    </row>
  </sheetData>
  <autoFilter ref="A5:ACE11"/>
  <mergeCells count="298">
    <mergeCell ref="Y1:Y5"/>
    <mergeCell ref="P1:P5"/>
    <mergeCell ref="AAM1:AAM5"/>
    <mergeCell ref="TM3:TU4"/>
    <mergeCell ref="QM3:QU4"/>
    <mergeCell ref="QV3:QZ3"/>
    <mergeCell ref="RB3:RJ4"/>
    <mergeCell ref="RK3:RO3"/>
    <mergeCell ref="RQ3:RY4"/>
    <mergeCell ref="QV4:QZ4"/>
    <mergeCell ref="PX3:QF4"/>
    <mergeCell ref="QG3:QK3"/>
    <mergeCell ref="RZ3:SD3"/>
    <mergeCell ref="SF3:SN4"/>
    <mergeCell ref="KM3:KU4"/>
    <mergeCell ref="KM1:LD1"/>
    <mergeCell ref="KM2:LD2"/>
    <mergeCell ref="LE1:LS1"/>
    <mergeCell ref="LT1:MH1"/>
    <mergeCell ref="MI1:MW1"/>
    <mergeCell ref="MX1:NL1"/>
    <mergeCell ref="ZV4:ZV5"/>
    <mergeCell ref="ZU4:ZU5"/>
    <mergeCell ref="ZW4:ZW5"/>
    <mergeCell ref="RQ1:SE1"/>
    <mergeCell ref="RK4:RO4"/>
    <mergeCell ref="SF1:ST1"/>
    <mergeCell ref="SU1:TL1"/>
    <mergeCell ref="RQ2:SE2"/>
    <mergeCell ref="SF2:ST2"/>
    <mergeCell ref="SU2:TL2"/>
    <mergeCell ref="KV3:LC3"/>
    <mergeCell ref="KV4:LC4"/>
    <mergeCell ref="OQ1:PH1"/>
    <mergeCell ref="PI1:PW1"/>
    <mergeCell ref="PX1:QL1"/>
    <mergeCell ref="QM1:RA1"/>
    <mergeCell ref="RB1:RP1"/>
    <mergeCell ref="PI2:PW2"/>
    <mergeCell ref="PX2:QL2"/>
    <mergeCell ref="QM2:RA2"/>
    <mergeCell ref="RB2:RP2"/>
    <mergeCell ref="PI3:PQ4"/>
    <mergeCell ref="PR3:PV3"/>
    <mergeCell ref="PR4:PV4"/>
    <mergeCell ref="NM1:OA1"/>
    <mergeCell ref="ACE1:ACE5"/>
    <mergeCell ref="AAQ1:AAS4"/>
    <mergeCell ref="ACA1:ACA5"/>
    <mergeCell ref="ABW1:ABX5"/>
    <mergeCell ref="ABP4:ABP5"/>
    <mergeCell ref="ABR4:ABR5"/>
    <mergeCell ref="ABS4:ABU4"/>
    <mergeCell ref="AAT1:ABR3"/>
    <mergeCell ref="OB1:OP1"/>
    <mergeCell ref="OB2:OP2"/>
    <mergeCell ref="OB3:OJ4"/>
    <mergeCell ref="OK3:OO3"/>
    <mergeCell ref="OK4:OO4"/>
    <mergeCell ref="ABY1:ABY4"/>
    <mergeCell ref="ABZ1:ABZ5"/>
    <mergeCell ref="ABS1:ABV3"/>
    <mergeCell ref="ACD1:ACD5"/>
    <mergeCell ref="AAJ1:AAJ5"/>
    <mergeCell ref="AAI1:AAI4"/>
    <mergeCell ref="AAO1:AAO5"/>
    <mergeCell ref="ZH4:ZH5"/>
    <mergeCell ref="AAK1:AAK5"/>
    <mergeCell ref="AAG1:AAG5"/>
    <mergeCell ref="ZT4:ZT5"/>
    <mergeCell ref="ZI4:ZI5"/>
    <mergeCell ref="ZJ4:ZJ5"/>
    <mergeCell ref="ZL4:ZL5"/>
    <mergeCell ref="ZM4:ZM5"/>
    <mergeCell ref="AAH1:AAH5"/>
    <mergeCell ref="AAC3:AAC5"/>
    <mergeCell ref="ACC1:ACC4"/>
    <mergeCell ref="R1:S4"/>
    <mergeCell ref="CE1:CM4"/>
    <mergeCell ref="BW1:CD4"/>
    <mergeCell ref="BO1:BV4"/>
    <mergeCell ref="BG1:BN4"/>
    <mergeCell ref="AY1:BF4"/>
    <mergeCell ref="AQ1:AX4"/>
    <mergeCell ref="AI1:AP4"/>
    <mergeCell ref="AAA1:AAC2"/>
    <mergeCell ref="ZX1:ZZ2"/>
    <mergeCell ref="ZX3:ZX5"/>
    <mergeCell ref="AH1:AH5"/>
    <mergeCell ref="Z1:Z5"/>
    <mergeCell ref="AA1:AA5"/>
    <mergeCell ref="AD1:AD5"/>
    <mergeCell ref="NM2:OA2"/>
    <mergeCell ref="ZB4:ZB5"/>
    <mergeCell ref="LE2:LS2"/>
    <mergeCell ref="LT2:MH2"/>
    <mergeCell ref="MI2:MW2"/>
    <mergeCell ref="MX2:NL2"/>
    <mergeCell ref="LE3:LM4"/>
    <mergeCell ref="LN3:LR3"/>
    <mergeCell ref="AAD1:AAF2"/>
    <mergeCell ref="ZC4:ZC5"/>
    <mergeCell ref="ZK4:ZK5"/>
    <mergeCell ref="SU3:TC4"/>
    <mergeCell ref="TD3:TK3"/>
    <mergeCell ref="RZ4:SD4"/>
    <mergeCell ref="SO4:SS4"/>
    <mergeCell ref="TD4:TK4"/>
    <mergeCell ref="OQ2:PH2"/>
    <mergeCell ref="WJ1:WX1"/>
    <mergeCell ref="WS3:WW3"/>
    <mergeCell ref="OQ3:OY4"/>
    <mergeCell ref="OZ3:PG3"/>
    <mergeCell ref="QG4:QK4"/>
    <mergeCell ref="OZ4:PG4"/>
    <mergeCell ref="WY1:XP1"/>
    <mergeCell ref="TM2:UA2"/>
    <mergeCell ref="UB2:UP2"/>
    <mergeCell ref="JC4:JG4"/>
    <mergeCell ref="JR4:JV4"/>
    <mergeCell ref="AAP1:AAP5"/>
    <mergeCell ref="ACB1:ACB5"/>
    <mergeCell ref="AAN1:AAN5"/>
    <mergeCell ref="AAE3:AAE5"/>
    <mergeCell ref="AAF3:AAF5"/>
    <mergeCell ref="AAL1:AAL5"/>
    <mergeCell ref="LT3:MB4"/>
    <mergeCell ref="MC3:MG3"/>
    <mergeCell ref="MI3:MQ4"/>
    <mergeCell ref="MR3:MV3"/>
    <mergeCell ref="NG4:NK4"/>
    <mergeCell ref="NV4:NZ4"/>
    <mergeCell ref="MX3:NF4"/>
    <mergeCell ref="NG3:NK3"/>
    <mergeCell ref="NM3:NU4"/>
    <mergeCell ref="NV3:NZ3"/>
    <mergeCell ref="LN4:LR4"/>
    <mergeCell ref="MC4:MG4"/>
    <mergeCell ref="MR4:MV4"/>
    <mergeCell ref="JX3:KF4"/>
    <mergeCell ref="KG3:KK3"/>
    <mergeCell ref="SO3:SS3"/>
    <mergeCell ref="E1:E5"/>
    <mergeCell ref="F1:F5"/>
    <mergeCell ref="C2:C5"/>
    <mergeCell ref="D2:D5"/>
    <mergeCell ref="B1:D1"/>
    <mergeCell ref="B3:B5"/>
    <mergeCell ref="AAD3:AAD5"/>
    <mergeCell ref="AAA3:AAA5"/>
    <mergeCell ref="U1:V4"/>
    <mergeCell ref="ZY3:ZY5"/>
    <mergeCell ref="ZZ3:ZZ5"/>
    <mergeCell ref="AAB3:AAB5"/>
    <mergeCell ref="X1:X5"/>
    <mergeCell ref="ZP4:ZP5"/>
    <mergeCell ref="ZQ4:ZQ5"/>
    <mergeCell ref="YU1:ZR3"/>
    <mergeCell ref="YU4:YU5"/>
    <mergeCell ref="AC1:AC5"/>
    <mergeCell ref="AF1:AF5"/>
    <mergeCell ref="AB1:AB5"/>
    <mergeCell ref="CW3:DE4"/>
    <mergeCell ref="CW2:DK2"/>
    <mergeCell ref="JI1:JW1"/>
    <mergeCell ref="JX1:KL1"/>
    <mergeCell ref="O1:O5"/>
    <mergeCell ref="Q1:Q5"/>
    <mergeCell ref="T1:T5"/>
    <mergeCell ref="W1:W5"/>
    <mergeCell ref="AE1:AE5"/>
    <mergeCell ref="AG1:AG5"/>
    <mergeCell ref="KG4:KK4"/>
    <mergeCell ref="DL2:DZ2"/>
    <mergeCell ref="DL3:DT4"/>
    <mergeCell ref="DU3:DY3"/>
    <mergeCell ref="DU4:DY4"/>
    <mergeCell ref="JI2:JW2"/>
    <mergeCell ref="JX2:KL2"/>
    <mergeCell ref="JI3:JQ4"/>
    <mergeCell ref="JR3:JV3"/>
    <mergeCell ref="EJ4:EN4"/>
    <mergeCell ref="EY4:FC4"/>
    <mergeCell ref="DF3:DJ3"/>
    <mergeCell ref="DF4:DJ4"/>
    <mergeCell ref="FE1:FS1"/>
    <mergeCell ref="FT1:GH1"/>
    <mergeCell ref="GI1:GZ1"/>
    <mergeCell ref="FE2:FS2"/>
    <mergeCell ref="FT2:GH2"/>
    <mergeCell ref="CW1:DK1"/>
    <mergeCell ref="DL1:DZ1"/>
    <mergeCell ref="EA1:EO1"/>
    <mergeCell ref="EP1:FD1"/>
    <mergeCell ref="EA2:EO2"/>
    <mergeCell ref="EP2:FD2"/>
    <mergeCell ref="EA3:EI4"/>
    <mergeCell ref="EJ3:EN3"/>
    <mergeCell ref="EP3:EX4"/>
    <mergeCell ref="EY3:FC3"/>
    <mergeCell ref="GI2:GZ2"/>
    <mergeCell ref="FE3:FM4"/>
    <mergeCell ref="FN3:FR3"/>
    <mergeCell ref="FT3:GB4"/>
    <mergeCell ref="GC3:GG3"/>
    <mergeCell ref="GI3:GQ4"/>
    <mergeCell ref="FN4:FR4"/>
    <mergeCell ref="GC4:GG4"/>
    <mergeCell ref="GR3:GY3"/>
    <mergeCell ref="GR4:GY4"/>
    <mergeCell ref="N1:N5"/>
    <mergeCell ref="G7:G10"/>
    <mergeCell ref="H7:H10"/>
    <mergeCell ref="I7:I10"/>
    <mergeCell ref="K1:K5"/>
    <mergeCell ref="L1:L5"/>
    <mergeCell ref="M1:M5"/>
    <mergeCell ref="J2:J5"/>
    <mergeCell ref="G1:G5"/>
    <mergeCell ref="H1:H5"/>
    <mergeCell ref="I1:I5"/>
    <mergeCell ref="HA1:HO1"/>
    <mergeCell ref="HP1:ID1"/>
    <mergeCell ref="IE1:IS1"/>
    <mergeCell ref="IT1:JH1"/>
    <mergeCell ref="HA2:HO2"/>
    <mergeCell ref="HP2:ID2"/>
    <mergeCell ref="IE2:IS2"/>
    <mergeCell ref="IT2:JH2"/>
    <mergeCell ref="HA3:HI4"/>
    <mergeCell ref="HJ3:HN3"/>
    <mergeCell ref="HP3:HX4"/>
    <mergeCell ref="HY3:IC3"/>
    <mergeCell ref="IE3:IM4"/>
    <mergeCell ref="IN3:IR3"/>
    <mergeCell ref="IT3:JB4"/>
    <mergeCell ref="JC3:JG3"/>
    <mergeCell ref="HJ4:HN4"/>
    <mergeCell ref="HY4:IC4"/>
    <mergeCell ref="IN4:IR4"/>
    <mergeCell ref="UQ2:VE2"/>
    <mergeCell ref="VF2:VT2"/>
    <mergeCell ref="VU2:WI2"/>
    <mergeCell ref="WJ2:WX2"/>
    <mergeCell ref="WY2:XP2"/>
    <mergeCell ref="VF1:VT1"/>
    <mergeCell ref="UB1:UP1"/>
    <mergeCell ref="UQ1:VE1"/>
    <mergeCell ref="TM1:UA1"/>
    <mergeCell ref="VU1:WI1"/>
    <mergeCell ref="ZA4:ZA5"/>
    <mergeCell ref="ZE4:ZE5"/>
    <mergeCell ref="ZF4:ZF5"/>
    <mergeCell ref="ZG4:ZG5"/>
    <mergeCell ref="WY3:XG4"/>
    <mergeCell ref="XH3:XO3"/>
    <mergeCell ref="TV4:TZ4"/>
    <mergeCell ref="UK4:UO4"/>
    <mergeCell ref="UZ4:VD4"/>
    <mergeCell ref="VO4:VS4"/>
    <mergeCell ref="WD4:WH4"/>
    <mergeCell ref="WS4:WW4"/>
    <mergeCell ref="XH4:XO4"/>
    <mergeCell ref="UB3:UJ4"/>
    <mergeCell ref="UK3:UO3"/>
    <mergeCell ref="UQ3:UY4"/>
    <mergeCell ref="UZ3:VD3"/>
    <mergeCell ref="VF3:VN4"/>
    <mergeCell ref="VO3:VS3"/>
    <mergeCell ref="VU3:WC4"/>
    <mergeCell ref="WD3:WH3"/>
    <mergeCell ref="WJ3:WR4"/>
    <mergeCell ref="TV3:TZ3"/>
    <mergeCell ref="ZD4:ZD5"/>
    <mergeCell ref="CN3:CP4"/>
    <mergeCell ref="CQ3:CS4"/>
    <mergeCell ref="CN1:CV2"/>
    <mergeCell ref="CT3:CV4"/>
    <mergeCell ref="XZ4:YD4"/>
    <mergeCell ref="YO4:YS4"/>
    <mergeCell ref="ZS1:ZW3"/>
    <mergeCell ref="ZS4:ZS5"/>
    <mergeCell ref="XQ3:XY4"/>
    <mergeCell ref="XZ3:YD3"/>
    <mergeCell ref="YF3:YN4"/>
    <mergeCell ref="YO3:YS3"/>
    <mergeCell ref="XQ1:YE1"/>
    <mergeCell ref="YF1:YT1"/>
    <mergeCell ref="XQ2:YE2"/>
    <mergeCell ref="YF2:YT2"/>
    <mergeCell ref="ZN4:ZN5"/>
    <mergeCell ref="ZO4:ZO5"/>
    <mergeCell ref="ZR4:ZR5"/>
    <mergeCell ref="YV4:YV5"/>
    <mergeCell ref="YW4:YW5"/>
    <mergeCell ref="YX4:YX5"/>
    <mergeCell ref="YY4:YY5"/>
    <mergeCell ref="YZ4:YZ5"/>
  </mergeCells>
  <conditionalFormatting sqref="V6:V10">
    <cfRule type="cellIs" dxfId="121" priority="231" stopIfTrue="1" operator="equal">
      <formula>0</formula>
    </cfRule>
    <cfRule type="cellIs" dxfId="120" priority="232" stopIfTrue="1" operator="greaterThan">
      <formula>30</formula>
    </cfRule>
    <cfRule type="cellIs" dxfId="119" priority="233" stopIfTrue="1" operator="between">
      <formula>20</formula>
      <formula>30</formula>
    </cfRule>
  </conditionalFormatting>
  <conditionalFormatting sqref="N6:N10">
    <cfRule type="cellIs" dxfId="118" priority="161" stopIfTrue="1" operator="greaterThan">
      <formula>60</formula>
    </cfRule>
  </conditionalFormatting>
  <conditionalFormatting sqref="I6">
    <cfRule type="cellIs" dxfId="117" priority="133" stopIfTrue="1" operator="greaterThan">
      <formula>0</formula>
    </cfRule>
  </conditionalFormatting>
  <conditionalFormatting sqref="I7:I10">
    <cfRule type="cellIs" dxfId="16" priority="18" stopIfTrue="1" operator="greaterThan">
      <formula>0</formula>
    </cfRule>
  </conditionalFormatting>
  <dataValidations count="2">
    <dataValidation type="list" allowBlank="1" showInputMessage="1" showErrorMessage="1" sqref="BIW6">
      <formula1>#REF!</formula1>
    </dataValidation>
    <dataValidation type="list" allowBlank="1" showInputMessage="1" showErrorMessage="1" sqref="Z6:Z10">
      <formula1>AS1A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salaire'!$A$2:$A$5</xm:f>
          </x14:formula1>
          <xm:sqref>W6:W10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workbookViewId="0">
      <selection activeCell="B8" sqref="B8"/>
    </sheetView>
  </sheetViews>
  <sheetFormatPr baseColWidth="10" defaultRowHeight="14.4" x14ac:dyDescent="0.3"/>
  <sheetData>
    <row r="1" spans="1:5" x14ac:dyDescent="0.3">
      <c r="B1" s="30" t="s">
        <v>107</v>
      </c>
      <c r="D1" s="396" t="s">
        <v>124</v>
      </c>
      <c r="E1" s="396"/>
    </row>
    <row r="2" spans="1:5" x14ac:dyDescent="0.3">
      <c r="A2" s="29" t="s">
        <v>72</v>
      </c>
      <c r="B2" s="36">
        <v>0</v>
      </c>
      <c r="D2">
        <v>1</v>
      </c>
      <c r="E2" s="40">
        <v>0.25</v>
      </c>
    </row>
    <row r="3" spans="1:5" x14ac:dyDescent="0.3">
      <c r="A3" s="29" t="s">
        <v>73</v>
      </c>
      <c r="B3" s="36">
        <v>0.1</v>
      </c>
      <c r="D3">
        <v>1.01</v>
      </c>
      <c r="E3" s="40">
        <v>0.245</v>
      </c>
    </row>
    <row r="4" spans="1:5" x14ac:dyDescent="0.3">
      <c r="A4" s="29" t="s">
        <v>74</v>
      </c>
      <c r="B4" s="36">
        <v>0.14000000000000001</v>
      </c>
      <c r="D4">
        <v>1.02</v>
      </c>
      <c r="E4" s="40">
        <v>0.24</v>
      </c>
    </row>
    <row r="5" spans="1:5" x14ac:dyDescent="0.3">
      <c r="A5" s="29" t="s">
        <v>75</v>
      </c>
      <c r="B5" s="36">
        <v>0.1</v>
      </c>
      <c r="D5">
        <v>1.03</v>
      </c>
      <c r="E5" s="40">
        <v>0.23499999999999999</v>
      </c>
    </row>
    <row r="6" spans="1:5" x14ac:dyDescent="0.3">
      <c r="B6" s="35"/>
      <c r="D6">
        <v>1.04</v>
      </c>
      <c r="E6" s="40">
        <v>0.23</v>
      </c>
    </row>
    <row r="7" spans="1:5" x14ac:dyDescent="0.3">
      <c r="A7" s="29" t="s">
        <v>106</v>
      </c>
      <c r="B7" s="29" t="s">
        <v>108</v>
      </c>
      <c r="D7">
        <v>1.05</v>
      </c>
      <c r="E7" s="40">
        <v>0.22500000000000001</v>
      </c>
    </row>
    <row r="8" spans="1:5" x14ac:dyDescent="0.3">
      <c r="A8" s="41" t="s">
        <v>81</v>
      </c>
      <c r="B8" s="37">
        <v>10.11</v>
      </c>
      <c r="D8">
        <v>1.06</v>
      </c>
      <c r="E8" s="40">
        <v>0.22</v>
      </c>
    </row>
    <row r="9" spans="1:5" x14ac:dyDescent="0.3">
      <c r="A9" s="41" t="s">
        <v>82</v>
      </c>
      <c r="B9" s="37">
        <v>10.26</v>
      </c>
      <c r="D9">
        <v>1.07</v>
      </c>
      <c r="E9" s="40">
        <v>0.215</v>
      </c>
    </row>
    <row r="10" spans="1:5" x14ac:dyDescent="0.3">
      <c r="A10" s="41" t="s">
        <v>83</v>
      </c>
      <c r="B10" s="37">
        <v>10.14</v>
      </c>
      <c r="D10">
        <v>1.08</v>
      </c>
      <c r="E10" s="40">
        <v>0.21</v>
      </c>
    </row>
    <row r="11" spans="1:5" x14ac:dyDescent="0.3">
      <c r="A11" s="41" t="s">
        <v>84</v>
      </c>
      <c r="B11" s="37">
        <v>10.31</v>
      </c>
      <c r="D11">
        <v>1.0900000000000001</v>
      </c>
      <c r="E11" s="40">
        <v>0.20499999999999999</v>
      </c>
    </row>
    <row r="12" spans="1:5" x14ac:dyDescent="0.3">
      <c r="A12" s="41" t="s">
        <v>85</v>
      </c>
      <c r="B12" s="37">
        <v>10.19</v>
      </c>
      <c r="D12">
        <v>1.1000000000000001</v>
      </c>
      <c r="E12" s="40">
        <v>0.2</v>
      </c>
    </row>
    <row r="13" spans="1:5" x14ac:dyDescent="0.3">
      <c r="A13" s="41" t="s">
        <v>86</v>
      </c>
      <c r="B13" s="37">
        <v>10.37</v>
      </c>
      <c r="D13">
        <v>1.1100000000000001</v>
      </c>
      <c r="E13" s="40">
        <v>0.19500000000000001</v>
      </c>
    </row>
    <row r="14" spans="1:5" x14ac:dyDescent="0.3">
      <c r="A14" s="41" t="s">
        <v>87</v>
      </c>
      <c r="B14" s="37">
        <v>10.25</v>
      </c>
      <c r="D14">
        <v>1.1200000000000001</v>
      </c>
      <c r="E14" s="40">
        <v>0.19</v>
      </c>
    </row>
    <row r="15" spans="1:5" x14ac:dyDescent="0.3">
      <c r="A15" s="41" t="s">
        <v>88</v>
      </c>
      <c r="B15" s="37">
        <v>10.42</v>
      </c>
      <c r="D15">
        <v>1.1299999999999999</v>
      </c>
      <c r="E15" s="40">
        <v>0.185</v>
      </c>
    </row>
    <row r="16" spans="1:5" x14ac:dyDescent="0.3">
      <c r="A16" s="41" t="s">
        <v>89</v>
      </c>
      <c r="B16" s="37">
        <v>10.33</v>
      </c>
      <c r="D16">
        <v>1.1399999999999999</v>
      </c>
      <c r="E16" s="40">
        <v>0.18</v>
      </c>
    </row>
    <row r="17" spans="1:5" x14ac:dyDescent="0.3">
      <c r="A17" s="41" t="s">
        <v>90</v>
      </c>
      <c r="B17" s="37">
        <v>10.52</v>
      </c>
      <c r="D17">
        <v>1.1499999999999999</v>
      </c>
      <c r="E17" s="40">
        <v>0.17499999999999999</v>
      </c>
    </row>
    <row r="18" spans="1:5" x14ac:dyDescent="0.3">
      <c r="A18" s="41" t="s">
        <v>91</v>
      </c>
      <c r="B18" s="37">
        <v>10.43</v>
      </c>
      <c r="D18">
        <v>1.1599999999999999</v>
      </c>
      <c r="E18" s="40">
        <v>0.17</v>
      </c>
    </row>
    <row r="19" spans="1:5" x14ac:dyDescent="0.3">
      <c r="A19" s="41" t="s">
        <v>92</v>
      </c>
      <c r="B19" s="37">
        <v>10.62</v>
      </c>
      <c r="D19">
        <v>1.17</v>
      </c>
      <c r="E19" s="40">
        <v>0.16500000000000001</v>
      </c>
    </row>
    <row r="20" spans="1:5" x14ac:dyDescent="0.3">
      <c r="A20" s="41" t="s">
        <v>93</v>
      </c>
      <c r="B20" s="37">
        <v>10.63</v>
      </c>
      <c r="D20">
        <v>1.18</v>
      </c>
      <c r="E20" s="40">
        <v>0.16</v>
      </c>
    </row>
    <row r="21" spans="1:5" x14ac:dyDescent="0.3">
      <c r="A21" s="41" t="s">
        <v>94</v>
      </c>
      <c r="B21" s="37">
        <v>10.81</v>
      </c>
      <c r="D21">
        <v>1.19</v>
      </c>
      <c r="E21" s="40">
        <v>0.155</v>
      </c>
    </row>
    <row r="22" spans="1:5" x14ac:dyDescent="0.3">
      <c r="A22" s="41" t="s">
        <v>95</v>
      </c>
      <c r="B22" s="37">
        <v>11.23</v>
      </c>
      <c r="D22">
        <v>1.2</v>
      </c>
      <c r="E22" s="40">
        <v>0.15</v>
      </c>
    </row>
    <row r="23" spans="1:5" x14ac:dyDescent="0.3">
      <c r="A23" s="41" t="s">
        <v>96</v>
      </c>
      <c r="B23" s="37">
        <v>11.41</v>
      </c>
      <c r="D23">
        <v>1.21</v>
      </c>
      <c r="E23" s="40">
        <v>0.14499999999999999</v>
      </c>
    </row>
    <row r="24" spans="1:5" x14ac:dyDescent="0.3">
      <c r="A24" s="41" t="s">
        <v>97</v>
      </c>
      <c r="B24" s="37">
        <v>12.07</v>
      </c>
      <c r="D24">
        <v>1.22</v>
      </c>
      <c r="E24" s="40">
        <v>0.14000000000000001</v>
      </c>
    </row>
    <row r="25" spans="1:5" x14ac:dyDescent="0.3">
      <c r="A25" s="41" t="s">
        <v>104</v>
      </c>
      <c r="B25" s="37">
        <v>12.32</v>
      </c>
      <c r="D25">
        <v>1.23</v>
      </c>
      <c r="E25" s="40">
        <v>0.13500000000000001</v>
      </c>
    </row>
    <row r="26" spans="1:5" x14ac:dyDescent="0.3">
      <c r="A26" s="41" t="s">
        <v>37</v>
      </c>
      <c r="B26" s="37">
        <v>11.65</v>
      </c>
      <c r="D26">
        <v>1.24</v>
      </c>
      <c r="E26" s="40">
        <v>0.13</v>
      </c>
    </row>
    <row r="27" spans="1:5" x14ac:dyDescent="0.3">
      <c r="A27" s="41" t="s">
        <v>98</v>
      </c>
      <c r="B27" s="37">
        <v>12.32</v>
      </c>
      <c r="D27">
        <v>1.25</v>
      </c>
      <c r="E27" s="40">
        <v>0.125</v>
      </c>
    </row>
    <row r="28" spans="1:5" x14ac:dyDescent="0.3">
      <c r="A28" s="41" t="s">
        <v>99</v>
      </c>
      <c r="B28" s="37">
        <v>12.45</v>
      </c>
      <c r="D28">
        <v>1.26</v>
      </c>
      <c r="E28" s="40">
        <v>0.12</v>
      </c>
    </row>
    <row r="29" spans="1:5" x14ac:dyDescent="0.3">
      <c r="A29" s="41" t="s">
        <v>100</v>
      </c>
      <c r="B29" s="37">
        <v>12.49</v>
      </c>
      <c r="D29">
        <v>1.27</v>
      </c>
      <c r="E29" s="40">
        <v>0.115</v>
      </c>
    </row>
    <row r="30" spans="1:5" x14ac:dyDescent="0.3">
      <c r="A30" s="41" t="s">
        <v>101</v>
      </c>
      <c r="B30" s="37">
        <v>13.22</v>
      </c>
      <c r="D30">
        <v>1.28</v>
      </c>
      <c r="E30" s="40">
        <v>0.11</v>
      </c>
    </row>
    <row r="31" spans="1:5" x14ac:dyDescent="0.3">
      <c r="A31" s="41" t="s">
        <v>102</v>
      </c>
      <c r="B31" s="37">
        <v>14.67</v>
      </c>
      <c r="D31">
        <v>1.29</v>
      </c>
      <c r="E31" s="40">
        <v>0.105</v>
      </c>
    </row>
    <row r="32" spans="1:5" x14ac:dyDescent="0.3">
      <c r="A32" s="41" t="s">
        <v>103</v>
      </c>
      <c r="B32" s="37">
        <v>16.350000000000001</v>
      </c>
      <c r="D32">
        <v>1.3</v>
      </c>
      <c r="E32" s="40">
        <v>0.1</v>
      </c>
    </row>
    <row r="33" spans="1:5" x14ac:dyDescent="0.3">
      <c r="A33" s="41" t="s">
        <v>105</v>
      </c>
      <c r="B33" s="37">
        <v>17.66</v>
      </c>
      <c r="D33">
        <v>1.31</v>
      </c>
      <c r="E33" s="40">
        <v>9.7500000000000003E-2</v>
      </c>
    </row>
    <row r="34" spans="1:5" x14ac:dyDescent="0.3">
      <c r="D34">
        <v>1.32</v>
      </c>
      <c r="E34" s="40">
        <v>9.5000000000000001E-2</v>
      </c>
    </row>
    <row r="35" spans="1:5" x14ac:dyDescent="0.3">
      <c r="A35" s="24" t="s">
        <v>26</v>
      </c>
      <c r="B35" s="24"/>
      <c r="D35">
        <v>1.33</v>
      </c>
      <c r="E35" s="40">
        <v>9.2499999999999999E-2</v>
      </c>
    </row>
    <row r="36" spans="1:5" x14ac:dyDescent="0.3">
      <c r="A36" s="24">
        <v>0</v>
      </c>
      <c r="B36" s="26">
        <v>0</v>
      </c>
      <c r="D36">
        <v>1.34</v>
      </c>
      <c r="E36" s="40">
        <v>0.09</v>
      </c>
    </row>
    <row r="37" spans="1:5" x14ac:dyDescent="0.3">
      <c r="A37" s="24">
        <v>4</v>
      </c>
      <c r="B37" s="26">
        <v>0.02</v>
      </c>
      <c r="D37">
        <v>1.35</v>
      </c>
      <c r="E37" s="40">
        <v>8.7499999999999994E-2</v>
      </c>
    </row>
    <row r="38" spans="1:5" x14ac:dyDescent="0.3">
      <c r="A38" s="24">
        <v>6</v>
      </c>
      <c r="B38" s="26">
        <v>0.03</v>
      </c>
      <c r="D38">
        <v>1.36</v>
      </c>
      <c r="E38" s="40">
        <v>8.5000000000000006E-2</v>
      </c>
    </row>
    <row r="39" spans="1:5" x14ac:dyDescent="0.3">
      <c r="A39" s="24">
        <v>8</v>
      </c>
      <c r="B39" s="26">
        <v>0.04</v>
      </c>
      <c r="D39">
        <v>1.37</v>
      </c>
      <c r="E39" s="40">
        <v>8.2500000000000004E-2</v>
      </c>
    </row>
    <row r="40" spans="1:5" x14ac:dyDescent="0.3">
      <c r="A40" s="24">
        <v>10</v>
      </c>
      <c r="B40" s="26">
        <v>0.05</v>
      </c>
      <c r="D40">
        <v>1.38</v>
      </c>
      <c r="E40" s="40">
        <v>0.08</v>
      </c>
    </row>
    <row r="41" spans="1:5" x14ac:dyDescent="0.3">
      <c r="A41" s="24">
        <v>15</v>
      </c>
      <c r="B41" s="27">
        <v>5.5E-2</v>
      </c>
      <c r="D41">
        <v>1.39</v>
      </c>
      <c r="E41" s="40">
        <v>7.7499999999999999E-2</v>
      </c>
    </row>
    <row r="42" spans="1:5" x14ac:dyDescent="0.3">
      <c r="A42" s="24">
        <v>20</v>
      </c>
      <c r="B42" s="28">
        <v>0.06</v>
      </c>
      <c r="D42">
        <v>1.4</v>
      </c>
      <c r="E42" s="40">
        <v>7.4999999999999997E-2</v>
      </c>
    </row>
    <row r="43" spans="1:5" x14ac:dyDescent="0.3">
      <c r="D43">
        <v>1.41</v>
      </c>
      <c r="E43" s="40">
        <v>7.0000000000000007E-2</v>
      </c>
    </row>
    <row r="44" spans="1:5" x14ac:dyDescent="0.3">
      <c r="D44">
        <v>1.42</v>
      </c>
      <c r="E44" s="40">
        <v>6.5000000000000002E-2</v>
      </c>
    </row>
    <row r="45" spans="1:5" x14ac:dyDescent="0.3">
      <c r="D45">
        <v>1.43</v>
      </c>
      <c r="E45" s="40">
        <v>0.06</v>
      </c>
    </row>
    <row r="46" spans="1:5" x14ac:dyDescent="0.3">
      <c r="D46">
        <v>1.44</v>
      </c>
      <c r="E46" s="40">
        <v>5.5E-2</v>
      </c>
    </row>
    <row r="47" spans="1:5" x14ac:dyDescent="0.3">
      <c r="D47">
        <v>1.45</v>
      </c>
      <c r="E47" s="40">
        <v>0.05</v>
      </c>
    </row>
    <row r="48" spans="1:5" x14ac:dyDescent="0.3">
      <c r="D48">
        <v>1.46</v>
      </c>
      <c r="E48" s="40">
        <v>4.5000000000000102E-2</v>
      </c>
    </row>
    <row r="49" spans="4:5" x14ac:dyDescent="0.3">
      <c r="D49">
        <v>1.47</v>
      </c>
      <c r="E49" s="40">
        <v>4.0000000000000098E-2</v>
      </c>
    </row>
    <row r="50" spans="4:5" x14ac:dyDescent="0.3">
      <c r="D50">
        <v>1.48</v>
      </c>
      <c r="E50" s="40">
        <v>3.50000000000001E-2</v>
      </c>
    </row>
    <row r="51" spans="4:5" x14ac:dyDescent="0.3">
      <c r="D51">
        <v>1.49</v>
      </c>
      <c r="E51" s="40">
        <v>3.00000000000001E-2</v>
      </c>
    </row>
    <row r="52" spans="4:5" x14ac:dyDescent="0.3">
      <c r="D52">
        <v>1.5</v>
      </c>
      <c r="E52" s="40">
        <v>2.5000000000000099E-2</v>
      </c>
    </row>
    <row r="53" spans="4:5" x14ac:dyDescent="0.3">
      <c r="D53">
        <v>1.51</v>
      </c>
      <c r="E53" s="40">
        <v>2.2499999999999999E-2</v>
      </c>
    </row>
    <row r="54" spans="4:5" x14ac:dyDescent="0.3">
      <c r="D54">
        <v>1.52</v>
      </c>
      <c r="E54" s="40">
        <v>1.99999999999999E-2</v>
      </c>
    </row>
    <row r="55" spans="4:5" x14ac:dyDescent="0.3">
      <c r="D55">
        <v>1.53</v>
      </c>
      <c r="E55" s="40">
        <v>1.74999999999998E-2</v>
      </c>
    </row>
    <row r="56" spans="4:5" x14ac:dyDescent="0.3">
      <c r="D56">
        <v>1.54</v>
      </c>
      <c r="E56" s="40">
        <v>1.4999999999999699E-2</v>
      </c>
    </row>
    <row r="57" spans="4:5" x14ac:dyDescent="0.3">
      <c r="D57">
        <v>1.55</v>
      </c>
      <c r="E57" s="40">
        <v>1.24999999999996E-2</v>
      </c>
    </row>
    <row r="58" spans="4:5" x14ac:dyDescent="0.3">
      <c r="D58">
        <v>1.56</v>
      </c>
      <c r="E58" s="40">
        <v>9.9999999999995006E-3</v>
      </c>
    </row>
    <row r="59" spans="4:5" x14ac:dyDescent="0.3">
      <c r="D59">
        <v>1.57</v>
      </c>
      <c r="E59" s="40">
        <v>7.4999999999994004E-3</v>
      </c>
    </row>
    <row r="60" spans="4:5" x14ac:dyDescent="0.3">
      <c r="D60">
        <v>1.58</v>
      </c>
      <c r="E60" s="40">
        <v>4.9999999999993001E-3</v>
      </c>
    </row>
    <row r="61" spans="4:5" x14ac:dyDescent="0.3">
      <c r="D61">
        <v>1.59</v>
      </c>
      <c r="E61" s="40">
        <v>2.4999999999991999E-3</v>
      </c>
    </row>
    <row r="62" spans="4:5" x14ac:dyDescent="0.3">
      <c r="D62" s="39" t="s">
        <v>125</v>
      </c>
      <c r="E62" s="40">
        <v>-9.0205620750794008E-16</v>
      </c>
    </row>
  </sheetData>
  <mergeCells count="1">
    <mergeCell ref="D1:E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30"/>
  <sheetViews>
    <sheetView workbookViewId="0">
      <selection activeCell="A2" sqref="A2"/>
    </sheetView>
  </sheetViews>
  <sheetFormatPr baseColWidth="10" defaultColWidth="8.88671875" defaultRowHeight="14.4" x14ac:dyDescent="0.3"/>
  <cols>
    <col min="1" max="1" width="13" bestFit="1" customWidth="1"/>
    <col min="2" max="2" width="34.6640625" customWidth="1"/>
    <col min="3" max="3" width="22" bestFit="1" customWidth="1"/>
    <col min="4" max="4" width="14" customWidth="1"/>
    <col min="5" max="5" width="8.88671875" customWidth="1"/>
    <col min="6" max="6" width="16.33203125" customWidth="1"/>
    <col min="7" max="7" width="17.33203125" bestFit="1" customWidth="1"/>
    <col min="8" max="8" width="40.109375" bestFit="1" customWidth="1"/>
    <col min="9" max="9" width="35.109375" bestFit="1" customWidth="1"/>
    <col min="10" max="10" width="22" bestFit="1" customWidth="1"/>
    <col min="11" max="11" width="25.109375" bestFit="1" customWidth="1"/>
    <col min="12" max="12" width="8.109375" customWidth="1"/>
    <col min="13" max="13" width="25.109375" bestFit="1" customWidth="1"/>
    <col min="14" max="14" width="13" bestFit="1" customWidth="1"/>
    <col min="15" max="15" width="10.5546875" bestFit="1" customWidth="1"/>
    <col min="16" max="16" width="13" bestFit="1" customWidth="1"/>
    <col min="17" max="17" width="15" customWidth="1"/>
    <col min="18" max="18" width="13" bestFit="1" customWidth="1"/>
    <col min="20" max="20" width="13" bestFit="1" customWidth="1"/>
    <col min="253" max="253" width="13" bestFit="1" customWidth="1"/>
    <col min="254" max="254" width="22" bestFit="1" customWidth="1"/>
    <col min="255" max="255" width="34.6640625" customWidth="1"/>
    <col min="256" max="256" width="14" customWidth="1"/>
    <col min="257" max="257" width="8.88671875" customWidth="1"/>
    <col min="258" max="258" width="16.33203125" customWidth="1"/>
    <col min="259" max="259" width="17.33203125" bestFit="1" customWidth="1"/>
    <col min="509" max="509" width="13" bestFit="1" customWidth="1"/>
    <col min="510" max="510" width="22" bestFit="1" customWidth="1"/>
    <col min="511" max="511" width="34.6640625" customWidth="1"/>
    <col min="512" max="512" width="14" customWidth="1"/>
    <col min="513" max="513" width="8.88671875" customWidth="1"/>
    <col min="514" max="514" width="16.33203125" customWidth="1"/>
    <col min="515" max="515" width="17.33203125" bestFit="1" customWidth="1"/>
    <col min="765" max="765" width="13" bestFit="1" customWidth="1"/>
    <col min="766" max="766" width="22" bestFit="1" customWidth="1"/>
    <col min="767" max="767" width="34.6640625" customWidth="1"/>
    <col min="768" max="768" width="14" customWidth="1"/>
    <col min="769" max="769" width="8.88671875" customWidth="1"/>
    <col min="770" max="770" width="16.33203125" customWidth="1"/>
    <col min="771" max="771" width="17.33203125" bestFit="1" customWidth="1"/>
    <col min="1021" max="1021" width="13" bestFit="1" customWidth="1"/>
    <col min="1022" max="1022" width="22" bestFit="1" customWidth="1"/>
    <col min="1023" max="1023" width="34.6640625" customWidth="1"/>
    <col min="1024" max="1024" width="14" customWidth="1"/>
    <col min="1025" max="1025" width="8.88671875" customWidth="1"/>
    <col min="1026" max="1026" width="16.33203125" customWidth="1"/>
    <col min="1027" max="1027" width="17.33203125" bestFit="1" customWidth="1"/>
    <col min="1277" max="1277" width="13" bestFit="1" customWidth="1"/>
    <col min="1278" max="1278" width="22" bestFit="1" customWidth="1"/>
    <col min="1279" max="1279" width="34.6640625" customWidth="1"/>
    <col min="1280" max="1280" width="14" customWidth="1"/>
    <col min="1281" max="1281" width="8.88671875" customWidth="1"/>
    <col min="1282" max="1282" width="16.33203125" customWidth="1"/>
    <col min="1283" max="1283" width="17.33203125" bestFit="1" customWidth="1"/>
    <col min="1533" max="1533" width="13" bestFit="1" customWidth="1"/>
    <col min="1534" max="1534" width="22" bestFit="1" customWidth="1"/>
    <col min="1535" max="1535" width="34.6640625" customWidth="1"/>
    <col min="1536" max="1536" width="14" customWidth="1"/>
    <col min="1537" max="1537" width="8.88671875" customWidth="1"/>
    <col min="1538" max="1538" width="16.33203125" customWidth="1"/>
    <col min="1539" max="1539" width="17.33203125" bestFit="1" customWidth="1"/>
    <col min="1789" max="1789" width="13" bestFit="1" customWidth="1"/>
    <col min="1790" max="1790" width="22" bestFit="1" customWidth="1"/>
    <col min="1791" max="1791" width="34.6640625" customWidth="1"/>
    <col min="1792" max="1792" width="14" customWidth="1"/>
    <col min="1793" max="1793" width="8.88671875" customWidth="1"/>
    <col min="1794" max="1794" width="16.33203125" customWidth="1"/>
    <col min="1795" max="1795" width="17.33203125" bestFit="1" customWidth="1"/>
    <col min="2045" max="2045" width="13" bestFit="1" customWidth="1"/>
    <col min="2046" max="2046" width="22" bestFit="1" customWidth="1"/>
    <col min="2047" max="2047" width="34.6640625" customWidth="1"/>
    <col min="2048" max="2048" width="14" customWidth="1"/>
    <col min="2049" max="2049" width="8.88671875" customWidth="1"/>
    <col min="2050" max="2050" width="16.33203125" customWidth="1"/>
    <col min="2051" max="2051" width="17.33203125" bestFit="1" customWidth="1"/>
    <col min="2301" max="2301" width="13" bestFit="1" customWidth="1"/>
    <col min="2302" max="2302" width="22" bestFit="1" customWidth="1"/>
    <col min="2303" max="2303" width="34.6640625" customWidth="1"/>
    <col min="2304" max="2304" width="14" customWidth="1"/>
    <col min="2305" max="2305" width="8.88671875" customWidth="1"/>
    <col min="2306" max="2306" width="16.33203125" customWidth="1"/>
    <col min="2307" max="2307" width="17.33203125" bestFit="1" customWidth="1"/>
    <col min="2557" max="2557" width="13" bestFit="1" customWidth="1"/>
    <col min="2558" max="2558" width="22" bestFit="1" customWidth="1"/>
    <col min="2559" max="2559" width="34.6640625" customWidth="1"/>
    <col min="2560" max="2560" width="14" customWidth="1"/>
    <col min="2561" max="2561" width="8.88671875" customWidth="1"/>
    <col min="2562" max="2562" width="16.33203125" customWidth="1"/>
    <col min="2563" max="2563" width="17.33203125" bestFit="1" customWidth="1"/>
    <col min="2813" max="2813" width="13" bestFit="1" customWidth="1"/>
    <col min="2814" max="2814" width="22" bestFit="1" customWidth="1"/>
    <col min="2815" max="2815" width="34.6640625" customWidth="1"/>
    <col min="2816" max="2816" width="14" customWidth="1"/>
    <col min="2817" max="2817" width="8.88671875" customWidth="1"/>
    <col min="2818" max="2818" width="16.33203125" customWidth="1"/>
    <col min="2819" max="2819" width="17.33203125" bestFit="1" customWidth="1"/>
    <col min="3069" max="3069" width="13" bestFit="1" customWidth="1"/>
    <col min="3070" max="3070" width="22" bestFit="1" customWidth="1"/>
    <col min="3071" max="3071" width="34.6640625" customWidth="1"/>
    <col min="3072" max="3072" width="14" customWidth="1"/>
    <col min="3073" max="3073" width="8.88671875" customWidth="1"/>
    <col min="3074" max="3074" width="16.33203125" customWidth="1"/>
    <col min="3075" max="3075" width="17.33203125" bestFit="1" customWidth="1"/>
    <col min="3325" max="3325" width="13" bestFit="1" customWidth="1"/>
    <col min="3326" max="3326" width="22" bestFit="1" customWidth="1"/>
    <col min="3327" max="3327" width="34.6640625" customWidth="1"/>
    <col min="3328" max="3328" width="14" customWidth="1"/>
    <col min="3329" max="3329" width="8.88671875" customWidth="1"/>
    <col min="3330" max="3330" width="16.33203125" customWidth="1"/>
    <col min="3331" max="3331" width="17.33203125" bestFit="1" customWidth="1"/>
    <col min="3581" max="3581" width="13" bestFit="1" customWidth="1"/>
    <col min="3582" max="3582" width="22" bestFit="1" customWidth="1"/>
    <col min="3583" max="3583" width="34.6640625" customWidth="1"/>
    <col min="3584" max="3584" width="14" customWidth="1"/>
    <col min="3585" max="3585" width="8.88671875" customWidth="1"/>
    <col min="3586" max="3586" width="16.33203125" customWidth="1"/>
    <col min="3587" max="3587" width="17.33203125" bestFit="1" customWidth="1"/>
    <col min="3837" max="3837" width="13" bestFit="1" customWidth="1"/>
    <col min="3838" max="3838" width="22" bestFit="1" customWidth="1"/>
    <col min="3839" max="3839" width="34.6640625" customWidth="1"/>
    <col min="3840" max="3840" width="14" customWidth="1"/>
    <col min="3841" max="3841" width="8.88671875" customWidth="1"/>
    <col min="3842" max="3842" width="16.33203125" customWidth="1"/>
    <col min="3843" max="3843" width="17.33203125" bestFit="1" customWidth="1"/>
    <col min="4093" max="4093" width="13" bestFit="1" customWidth="1"/>
    <col min="4094" max="4094" width="22" bestFit="1" customWidth="1"/>
    <col min="4095" max="4095" width="34.6640625" customWidth="1"/>
    <col min="4096" max="4096" width="14" customWidth="1"/>
    <col min="4097" max="4097" width="8.88671875" customWidth="1"/>
    <col min="4098" max="4098" width="16.33203125" customWidth="1"/>
    <col min="4099" max="4099" width="17.33203125" bestFit="1" customWidth="1"/>
    <col min="4349" max="4349" width="13" bestFit="1" customWidth="1"/>
    <col min="4350" max="4350" width="22" bestFit="1" customWidth="1"/>
    <col min="4351" max="4351" width="34.6640625" customWidth="1"/>
    <col min="4352" max="4352" width="14" customWidth="1"/>
    <col min="4353" max="4353" width="8.88671875" customWidth="1"/>
    <col min="4354" max="4354" width="16.33203125" customWidth="1"/>
    <col min="4355" max="4355" width="17.33203125" bestFit="1" customWidth="1"/>
    <col min="4605" max="4605" width="13" bestFit="1" customWidth="1"/>
    <col min="4606" max="4606" width="22" bestFit="1" customWidth="1"/>
    <col min="4607" max="4607" width="34.6640625" customWidth="1"/>
    <col min="4608" max="4608" width="14" customWidth="1"/>
    <col min="4609" max="4609" width="8.88671875" customWidth="1"/>
    <col min="4610" max="4610" width="16.33203125" customWidth="1"/>
    <col min="4611" max="4611" width="17.33203125" bestFit="1" customWidth="1"/>
    <col min="4861" max="4861" width="13" bestFit="1" customWidth="1"/>
    <col min="4862" max="4862" width="22" bestFit="1" customWidth="1"/>
    <col min="4863" max="4863" width="34.6640625" customWidth="1"/>
    <col min="4864" max="4864" width="14" customWidth="1"/>
    <col min="4865" max="4865" width="8.88671875" customWidth="1"/>
    <col min="4866" max="4866" width="16.33203125" customWidth="1"/>
    <col min="4867" max="4867" width="17.33203125" bestFit="1" customWidth="1"/>
    <col min="5117" max="5117" width="13" bestFit="1" customWidth="1"/>
    <col min="5118" max="5118" width="22" bestFit="1" customWidth="1"/>
    <col min="5119" max="5119" width="34.6640625" customWidth="1"/>
    <col min="5120" max="5120" width="14" customWidth="1"/>
    <col min="5121" max="5121" width="8.88671875" customWidth="1"/>
    <col min="5122" max="5122" width="16.33203125" customWidth="1"/>
    <col min="5123" max="5123" width="17.33203125" bestFit="1" customWidth="1"/>
    <col min="5373" max="5373" width="13" bestFit="1" customWidth="1"/>
    <col min="5374" max="5374" width="22" bestFit="1" customWidth="1"/>
    <col min="5375" max="5375" width="34.6640625" customWidth="1"/>
    <col min="5376" max="5376" width="14" customWidth="1"/>
    <col min="5377" max="5377" width="8.88671875" customWidth="1"/>
    <col min="5378" max="5378" width="16.33203125" customWidth="1"/>
    <col min="5379" max="5379" width="17.33203125" bestFit="1" customWidth="1"/>
    <col min="5629" max="5629" width="13" bestFit="1" customWidth="1"/>
    <col min="5630" max="5630" width="22" bestFit="1" customWidth="1"/>
    <col min="5631" max="5631" width="34.6640625" customWidth="1"/>
    <col min="5632" max="5632" width="14" customWidth="1"/>
    <col min="5633" max="5633" width="8.88671875" customWidth="1"/>
    <col min="5634" max="5634" width="16.33203125" customWidth="1"/>
    <col min="5635" max="5635" width="17.33203125" bestFit="1" customWidth="1"/>
    <col min="5885" max="5885" width="13" bestFit="1" customWidth="1"/>
    <col min="5886" max="5886" width="22" bestFit="1" customWidth="1"/>
    <col min="5887" max="5887" width="34.6640625" customWidth="1"/>
    <col min="5888" max="5888" width="14" customWidth="1"/>
    <col min="5889" max="5889" width="8.88671875" customWidth="1"/>
    <col min="5890" max="5890" width="16.33203125" customWidth="1"/>
    <col min="5891" max="5891" width="17.33203125" bestFit="1" customWidth="1"/>
    <col min="6141" max="6141" width="13" bestFit="1" customWidth="1"/>
    <col min="6142" max="6142" width="22" bestFit="1" customWidth="1"/>
    <col min="6143" max="6143" width="34.6640625" customWidth="1"/>
    <col min="6144" max="6144" width="14" customWidth="1"/>
    <col min="6145" max="6145" width="8.88671875" customWidth="1"/>
    <col min="6146" max="6146" width="16.33203125" customWidth="1"/>
    <col min="6147" max="6147" width="17.33203125" bestFit="1" customWidth="1"/>
    <col min="6397" max="6397" width="13" bestFit="1" customWidth="1"/>
    <col min="6398" max="6398" width="22" bestFit="1" customWidth="1"/>
    <col min="6399" max="6399" width="34.6640625" customWidth="1"/>
    <col min="6400" max="6400" width="14" customWidth="1"/>
    <col min="6401" max="6401" width="8.88671875" customWidth="1"/>
    <col min="6402" max="6402" width="16.33203125" customWidth="1"/>
    <col min="6403" max="6403" width="17.33203125" bestFit="1" customWidth="1"/>
    <col min="6653" max="6653" width="13" bestFit="1" customWidth="1"/>
    <col min="6654" max="6654" width="22" bestFit="1" customWidth="1"/>
    <col min="6655" max="6655" width="34.6640625" customWidth="1"/>
    <col min="6656" max="6656" width="14" customWidth="1"/>
    <col min="6657" max="6657" width="8.88671875" customWidth="1"/>
    <col min="6658" max="6658" width="16.33203125" customWidth="1"/>
    <col min="6659" max="6659" width="17.33203125" bestFit="1" customWidth="1"/>
    <col min="6909" max="6909" width="13" bestFit="1" customWidth="1"/>
    <col min="6910" max="6910" width="22" bestFit="1" customWidth="1"/>
    <col min="6911" max="6911" width="34.6640625" customWidth="1"/>
    <col min="6912" max="6912" width="14" customWidth="1"/>
    <col min="6913" max="6913" width="8.88671875" customWidth="1"/>
    <col min="6914" max="6914" width="16.33203125" customWidth="1"/>
    <col min="6915" max="6915" width="17.33203125" bestFit="1" customWidth="1"/>
    <col min="7165" max="7165" width="13" bestFit="1" customWidth="1"/>
    <col min="7166" max="7166" width="22" bestFit="1" customWidth="1"/>
    <col min="7167" max="7167" width="34.6640625" customWidth="1"/>
    <col min="7168" max="7168" width="14" customWidth="1"/>
    <col min="7169" max="7169" width="8.88671875" customWidth="1"/>
    <col min="7170" max="7170" width="16.33203125" customWidth="1"/>
    <col min="7171" max="7171" width="17.33203125" bestFit="1" customWidth="1"/>
    <col min="7421" max="7421" width="13" bestFit="1" customWidth="1"/>
    <col min="7422" max="7422" width="22" bestFit="1" customWidth="1"/>
    <col min="7423" max="7423" width="34.6640625" customWidth="1"/>
    <col min="7424" max="7424" width="14" customWidth="1"/>
    <col min="7425" max="7425" width="8.88671875" customWidth="1"/>
    <col min="7426" max="7426" width="16.33203125" customWidth="1"/>
    <col min="7427" max="7427" width="17.33203125" bestFit="1" customWidth="1"/>
    <col min="7677" max="7677" width="13" bestFit="1" customWidth="1"/>
    <col min="7678" max="7678" width="22" bestFit="1" customWidth="1"/>
    <col min="7679" max="7679" width="34.6640625" customWidth="1"/>
    <col min="7680" max="7680" width="14" customWidth="1"/>
    <col min="7681" max="7681" width="8.88671875" customWidth="1"/>
    <col min="7682" max="7682" width="16.33203125" customWidth="1"/>
    <col min="7683" max="7683" width="17.33203125" bestFit="1" customWidth="1"/>
    <col min="7933" max="7933" width="13" bestFit="1" customWidth="1"/>
    <col min="7934" max="7934" width="22" bestFit="1" customWidth="1"/>
    <col min="7935" max="7935" width="34.6640625" customWidth="1"/>
    <col min="7936" max="7936" width="14" customWidth="1"/>
    <col min="7937" max="7937" width="8.88671875" customWidth="1"/>
    <col min="7938" max="7938" width="16.33203125" customWidth="1"/>
    <col min="7939" max="7939" width="17.33203125" bestFit="1" customWidth="1"/>
    <col min="8189" max="8189" width="13" bestFit="1" customWidth="1"/>
    <col min="8190" max="8190" width="22" bestFit="1" customWidth="1"/>
    <col min="8191" max="8191" width="34.6640625" customWidth="1"/>
    <col min="8192" max="8192" width="14" customWidth="1"/>
    <col min="8193" max="8193" width="8.88671875" customWidth="1"/>
    <col min="8194" max="8194" width="16.33203125" customWidth="1"/>
    <col min="8195" max="8195" width="17.33203125" bestFit="1" customWidth="1"/>
    <col min="8445" max="8445" width="13" bestFit="1" customWidth="1"/>
    <col min="8446" max="8446" width="22" bestFit="1" customWidth="1"/>
    <col min="8447" max="8447" width="34.6640625" customWidth="1"/>
    <col min="8448" max="8448" width="14" customWidth="1"/>
    <col min="8449" max="8449" width="8.88671875" customWidth="1"/>
    <col min="8450" max="8450" width="16.33203125" customWidth="1"/>
    <col min="8451" max="8451" width="17.33203125" bestFit="1" customWidth="1"/>
    <col min="8701" max="8701" width="13" bestFit="1" customWidth="1"/>
    <col min="8702" max="8702" width="22" bestFit="1" customWidth="1"/>
    <col min="8703" max="8703" width="34.6640625" customWidth="1"/>
    <col min="8704" max="8704" width="14" customWidth="1"/>
    <col min="8705" max="8705" width="8.88671875" customWidth="1"/>
    <col min="8706" max="8706" width="16.33203125" customWidth="1"/>
    <col min="8707" max="8707" width="17.33203125" bestFit="1" customWidth="1"/>
    <col min="8957" max="8957" width="13" bestFit="1" customWidth="1"/>
    <col min="8958" max="8958" width="22" bestFit="1" customWidth="1"/>
    <col min="8959" max="8959" width="34.6640625" customWidth="1"/>
    <col min="8960" max="8960" width="14" customWidth="1"/>
    <col min="8961" max="8961" width="8.88671875" customWidth="1"/>
    <col min="8962" max="8962" width="16.33203125" customWidth="1"/>
    <col min="8963" max="8963" width="17.33203125" bestFit="1" customWidth="1"/>
    <col min="9213" max="9213" width="13" bestFit="1" customWidth="1"/>
    <col min="9214" max="9214" width="22" bestFit="1" customWidth="1"/>
    <col min="9215" max="9215" width="34.6640625" customWidth="1"/>
    <col min="9216" max="9216" width="14" customWidth="1"/>
    <col min="9217" max="9217" width="8.88671875" customWidth="1"/>
    <col min="9218" max="9218" width="16.33203125" customWidth="1"/>
    <col min="9219" max="9219" width="17.33203125" bestFit="1" customWidth="1"/>
    <col min="9469" max="9469" width="13" bestFit="1" customWidth="1"/>
    <col min="9470" max="9470" width="22" bestFit="1" customWidth="1"/>
    <col min="9471" max="9471" width="34.6640625" customWidth="1"/>
    <col min="9472" max="9472" width="14" customWidth="1"/>
    <col min="9473" max="9473" width="8.88671875" customWidth="1"/>
    <col min="9474" max="9474" width="16.33203125" customWidth="1"/>
    <col min="9475" max="9475" width="17.33203125" bestFit="1" customWidth="1"/>
    <col min="9725" max="9725" width="13" bestFit="1" customWidth="1"/>
    <col min="9726" max="9726" width="22" bestFit="1" customWidth="1"/>
    <col min="9727" max="9727" width="34.6640625" customWidth="1"/>
    <col min="9728" max="9728" width="14" customWidth="1"/>
    <col min="9729" max="9729" width="8.88671875" customWidth="1"/>
    <col min="9730" max="9730" width="16.33203125" customWidth="1"/>
    <col min="9731" max="9731" width="17.33203125" bestFit="1" customWidth="1"/>
    <col min="9981" max="9981" width="13" bestFit="1" customWidth="1"/>
    <col min="9982" max="9982" width="22" bestFit="1" customWidth="1"/>
    <col min="9983" max="9983" width="34.6640625" customWidth="1"/>
    <col min="9984" max="9984" width="14" customWidth="1"/>
    <col min="9985" max="9985" width="8.88671875" customWidth="1"/>
    <col min="9986" max="9986" width="16.33203125" customWidth="1"/>
    <col min="9987" max="9987" width="17.33203125" bestFit="1" customWidth="1"/>
    <col min="10237" max="10237" width="13" bestFit="1" customWidth="1"/>
    <col min="10238" max="10238" width="22" bestFit="1" customWidth="1"/>
    <col min="10239" max="10239" width="34.6640625" customWidth="1"/>
    <col min="10240" max="10240" width="14" customWidth="1"/>
    <col min="10241" max="10241" width="8.88671875" customWidth="1"/>
    <col min="10242" max="10242" width="16.33203125" customWidth="1"/>
    <col min="10243" max="10243" width="17.33203125" bestFit="1" customWidth="1"/>
    <col min="10493" max="10493" width="13" bestFit="1" customWidth="1"/>
    <col min="10494" max="10494" width="22" bestFit="1" customWidth="1"/>
    <col min="10495" max="10495" width="34.6640625" customWidth="1"/>
    <col min="10496" max="10496" width="14" customWidth="1"/>
    <col min="10497" max="10497" width="8.88671875" customWidth="1"/>
    <col min="10498" max="10498" width="16.33203125" customWidth="1"/>
    <col min="10499" max="10499" width="17.33203125" bestFit="1" customWidth="1"/>
    <col min="10749" max="10749" width="13" bestFit="1" customWidth="1"/>
    <col min="10750" max="10750" width="22" bestFit="1" customWidth="1"/>
    <col min="10751" max="10751" width="34.6640625" customWidth="1"/>
    <col min="10752" max="10752" width="14" customWidth="1"/>
    <col min="10753" max="10753" width="8.88671875" customWidth="1"/>
    <col min="10754" max="10754" width="16.33203125" customWidth="1"/>
    <col min="10755" max="10755" width="17.33203125" bestFit="1" customWidth="1"/>
    <col min="11005" max="11005" width="13" bestFit="1" customWidth="1"/>
    <col min="11006" max="11006" width="22" bestFit="1" customWidth="1"/>
    <col min="11007" max="11007" width="34.6640625" customWidth="1"/>
    <col min="11008" max="11008" width="14" customWidth="1"/>
    <col min="11009" max="11009" width="8.88671875" customWidth="1"/>
    <col min="11010" max="11010" width="16.33203125" customWidth="1"/>
    <col min="11011" max="11011" width="17.33203125" bestFit="1" customWidth="1"/>
    <col min="11261" max="11261" width="13" bestFit="1" customWidth="1"/>
    <col min="11262" max="11262" width="22" bestFit="1" customWidth="1"/>
    <col min="11263" max="11263" width="34.6640625" customWidth="1"/>
    <col min="11264" max="11264" width="14" customWidth="1"/>
    <col min="11265" max="11265" width="8.88671875" customWidth="1"/>
    <col min="11266" max="11266" width="16.33203125" customWidth="1"/>
    <col min="11267" max="11267" width="17.33203125" bestFit="1" customWidth="1"/>
    <col min="11517" max="11517" width="13" bestFit="1" customWidth="1"/>
    <col min="11518" max="11518" width="22" bestFit="1" customWidth="1"/>
    <col min="11519" max="11519" width="34.6640625" customWidth="1"/>
    <col min="11520" max="11520" width="14" customWidth="1"/>
    <col min="11521" max="11521" width="8.88671875" customWidth="1"/>
    <col min="11522" max="11522" width="16.33203125" customWidth="1"/>
    <col min="11523" max="11523" width="17.33203125" bestFit="1" customWidth="1"/>
    <col min="11773" max="11773" width="13" bestFit="1" customWidth="1"/>
    <col min="11774" max="11774" width="22" bestFit="1" customWidth="1"/>
    <col min="11775" max="11775" width="34.6640625" customWidth="1"/>
    <col min="11776" max="11776" width="14" customWidth="1"/>
    <col min="11777" max="11777" width="8.88671875" customWidth="1"/>
    <col min="11778" max="11778" width="16.33203125" customWidth="1"/>
    <col min="11779" max="11779" width="17.33203125" bestFit="1" customWidth="1"/>
    <col min="12029" max="12029" width="13" bestFit="1" customWidth="1"/>
    <col min="12030" max="12030" width="22" bestFit="1" customWidth="1"/>
    <col min="12031" max="12031" width="34.6640625" customWidth="1"/>
    <col min="12032" max="12032" width="14" customWidth="1"/>
    <col min="12033" max="12033" width="8.88671875" customWidth="1"/>
    <col min="12034" max="12034" width="16.33203125" customWidth="1"/>
    <col min="12035" max="12035" width="17.33203125" bestFit="1" customWidth="1"/>
    <col min="12285" max="12285" width="13" bestFit="1" customWidth="1"/>
    <col min="12286" max="12286" width="22" bestFit="1" customWidth="1"/>
    <col min="12287" max="12287" width="34.6640625" customWidth="1"/>
    <col min="12288" max="12288" width="14" customWidth="1"/>
    <col min="12289" max="12289" width="8.88671875" customWidth="1"/>
    <col min="12290" max="12290" width="16.33203125" customWidth="1"/>
    <col min="12291" max="12291" width="17.33203125" bestFit="1" customWidth="1"/>
    <col min="12541" max="12541" width="13" bestFit="1" customWidth="1"/>
    <col min="12542" max="12542" width="22" bestFit="1" customWidth="1"/>
    <col min="12543" max="12543" width="34.6640625" customWidth="1"/>
    <col min="12544" max="12544" width="14" customWidth="1"/>
    <col min="12545" max="12545" width="8.88671875" customWidth="1"/>
    <col min="12546" max="12546" width="16.33203125" customWidth="1"/>
    <col min="12547" max="12547" width="17.33203125" bestFit="1" customWidth="1"/>
    <col min="12797" max="12797" width="13" bestFit="1" customWidth="1"/>
    <col min="12798" max="12798" width="22" bestFit="1" customWidth="1"/>
    <col min="12799" max="12799" width="34.6640625" customWidth="1"/>
    <col min="12800" max="12800" width="14" customWidth="1"/>
    <col min="12801" max="12801" width="8.88671875" customWidth="1"/>
    <col min="12802" max="12802" width="16.33203125" customWidth="1"/>
    <col min="12803" max="12803" width="17.33203125" bestFit="1" customWidth="1"/>
    <col min="13053" max="13053" width="13" bestFit="1" customWidth="1"/>
    <col min="13054" max="13054" width="22" bestFit="1" customWidth="1"/>
    <col min="13055" max="13055" width="34.6640625" customWidth="1"/>
    <col min="13056" max="13056" width="14" customWidth="1"/>
    <col min="13057" max="13057" width="8.88671875" customWidth="1"/>
    <col min="13058" max="13058" width="16.33203125" customWidth="1"/>
    <col min="13059" max="13059" width="17.33203125" bestFit="1" customWidth="1"/>
    <col min="13309" max="13309" width="13" bestFit="1" customWidth="1"/>
    <col min="13310" max="13310" width="22" bestFit="1" customWidth="1"/>
    <col min="13311" max="13311" width="34.6640625" customWidth="1"/>
    <col min="13312" max="13312" width="14" customWidth="1"/>
    <col min="13313" max="13313" width="8.88671875" customWidth="1"/>
    <col min="13314" max="13314" width="16.33203125" customWidth="1"/>
    <col min="13315" max="13315" width="17.33203125" bestFit="1" customWidth="1"/>
    <col min="13565" max="13565" width="13" bestFit="1" customWidth="1"/>
    <col min="13566" max="13566" width="22" bestFit="1" customWidth="1"/>
    <col min="13567" max="13567" width="34.6640625" customWidth="1"/>
    <col min="13568" max="13568" width="14" customWidth="1"/>
    <col min="13569" max="13569" width="8.88671875" customWidth="1"/>
    <col min="13570" max="13570" width="16.33203125" customWidth="1"/>
    <col min="13571" max="13571" width="17.33203125" bestFit="1" customWidth="1"/>
    <col min="13821" max="13821" width="13" bestFit="1" customWidth="1"/>
    <col min="13822" max="13822" width="22" bestFit="1" customWidth="1"/>
    <col min="13823" max="13823" width="34.6640625" customWidth="1"/>
    <col min="13824" max="13824" width="14" customWidth="1"/>
    <col min="13825" max="13825" width="8.88671875" customWidth="1"/>
    <col min="13826" max="13826" width="16.33203125" customWidth="1"/>
    <col min="13827" max="13827" width="17.33203125" bestFit="1" customWidth="1"/>
    <col min="14077" max="14077" width="13" bestFit="1" customWidth="1"/>
    <col min="14078" max="14078" width="22" bestFit="1" customWidth="1"/>
    <col min="14079" max="14079" width="34.6640625" customWidth="1"/>
    <col min="14080" max="14080" width="14" customWidth="1"/>
    <col min="14081" max="14081" width="8.88671875" customWidth="1"/>
    <col min="14082" max="14082" width="16.33203125" customWidth="1"/>
    <col min="14083" max="14083" width="17.33203125" bestFit="1" customWidth="1"/>
    <col min="14333" max="14333" width="13" bestFit="1" customWidth="1"/>
    <col min="14334" max="14334" width="22" bestFit="1" customWidth="1"/>
    <col min="14335" max="14335" width="34.6640625" customWidth="1"/>
    <col min="14336" max="14336" width="14" customWidth="1"/>
    <col min="14337" max="14337" width="8.88671875" customWidth="1"/>
    <col min="14338" max="14338" width="16.33203125" customWidth="1"/>
    <col min="14339" max="14339" width="17.33203125" bestFit="1" customWidth="1"/>
    <col min="14589" max="14589" width="13" bestFit="1" customWidth="1"/>
    <col min="14590" max="14590" width="22" bestFit="1" customWidth="1"/>
    <col min="14591" max="14591" width="34.6640625" customWidth="1"/>
    <col min="14592" max="14592" width="14" customWidth="1"/>
    <col min="14593" max="14593" width="8.88671875" customWidth="1"/>
    <col min="14594" max="14594" width="16.33203125" customWidth="1"/>
    <col min="14595" max="14595" width="17.33203125" bestFit="1" customWidth="1"/>
    <col min="14845" max="14845" width="13" bestFit="1" customWidth="1"/>
    <col min="14846" max="14846" width="22" bestFit="1" customWidth="1"/>
    <col min="14847" max="14847" width="34.6640625" customWidth="1"/>
    <col min="14848" max="14848" width="14" customWidth="1"/>
    <col min="14849" max="14849" width="8.88671875" customWidth="1"/>
    <col min="14850" max="14850" width="16.33203125" customWidth="1"/>
    <col min="14851" max="14851" width="17.33203125" bestFit="1" customWidth="1"/>
    <col min="15101" max="15101" width="13" bestFit="1" customWidth="1"/>
    <col min="15102" max="15102" width="22" bestFit="1" customWidth="1"/>
    <col min="15103" max="15103" width="34.6640625" customWidth="1"/>
    <col min="15104" max="15104" width="14" customWidth="1"/>
    <col min="15105" max="15105" width="8.88671875" customWidth="1"/>
    <col min="15106" max="15106" width="16.33203125" customWidth="1"/>
    <col min="15107" max="15107" width="17.33203125" bestFit="1" customWidth="1"/>
    <col min="15357" max="15357" width="13" bestFit="1" customWidth="1"/>
    <col min="15358" max="15358" width="22" bestFit="1" customWidth="1"/>
    <col min="15359" max="15359" width="34.6640625" customWidth="1"/>
    <col min="15360" max="15360" width="14" customWidth="1"/>
    <col min="15361" max="15361" width="8.88671875" customWidth="1"/>
    <col min="15362" max="15362" width="16.33203125" customWidth="1"/>
    <col min="15363" max="15363" width="17.33203125" bestFit="1" customWidth="1"/>
    <col min="15613" max="15613" width="13" bestFit="1" customWidth="1"/>
    <col min="15614" max="15614" width="22" bestFit="1" customWidth="1"/>
    <col min="15615" max="15615" width="34.6640625" customWidth="1"/>
    <col min="15616" max="15616" width="14" customWidth="1"/>
    <col min="15617" max="15617" width="8.88671875" customWidth="1"/>
    <col min="15618" max="15618" width="16.33203125" customWidth="1"/>
    <col min="15619" max="15619" width="17.33203125" bestFit="1" customWidth="1"/>
    <col min="15869" max="15869" width="13" bestFit="1" customWidth="1"/>
    <col min="15870" max="15870" width="22" bestFit="1" customWidth="1"/>
    <col min="15871" max="15871" width="34.6640625" customWidth="1"/>
    <col min="15872" max="15872" width="14" customWidth="1"/>
    <col min="15873" max="15873" width="8.88671875" customWidth="1"/>
    <col min="15874" max="15874" width="16.33203125" customWidth="1"/>
    <col min="15875" max="15875" width="17.33203125" bestFit="1" customWidth="1"/>
    <col min="16125" max="16125" width="13" bestFit="1" customWidth="1"/>
    <col min="16126" max="16126" width="22" bestFit="1" customWidth="1"/>
    <col min="16127" max="16127" width="34.6640625" customWidth="1"/>
    <col min="16128" max="16128" width="14" customWidth="1"/>
    <col min="16129" max="16129" width="8.88671875" customWidth="1"/>
    <col min="16130" max="16130" width="16.33203125" customWidth="1"/>
    <col min="16131" max="16131" width="17.33203125" bestFit="1" customWidth="1"/>
  </cols>
  <sheetData>
    <row r="1" spans="1:22" x14ac:dyDescent="0.3">
      <c r="A1" s="89" t="s">
        <v>713</v>
      </c>
      <c r="B1" s="89" t="s">
        <v>714</v>
      </c>
      <c r="C1" s="89" t="s">
        <v>8</v>
      </c>
      <c r="D1" s="89" t="s">
        <v>715</v>
      </c>
      <c r="E1" s="89" t="s">
        <v>716</v>
      </c>
      <c r="F1" s="89" t="s">
        <v>717</v>
      </c>
      <c r="G1" s="89" t="s">
        <v>718</v>
      </c>
      <c r="H1" s="89" t="s">
        <v>719</v>
      </c>
      <c r="I1" s="89" t="s">
        <v>720</v>
      </c>
      <c r="J1" s="89" t="s">
        <v>721</v>
      </c>
      <c r="K1" s="89" t="s">
        <v>722</v>
      </c>
      <c r="L1" s="89" t="s">
        <v>723</v>
      </c>
      <c r="M1" s="89" t="s">
        <v>724</v>
      </c>
      <c r="N1" s="89" t="s">
        <v>713</v>
      </c>
      <c r="O1" s="104" t="s">
        <v>3687</v>
      </c>
      <c r="P1" s="89" t="s">
        <v>713</v>
      </c>
      <c r="Q1" s="104" t="s">
        <v>3688</v>
      </c>
      <c r="R1" s="89" t="s">
        <v>713</v>
      </c>
      <c r="S1" s="104" t="s">
        <v>3689</v>
      </c>
      <c r="T1" s="89" t="s">
        <v>713</v>
      </c>
      <c r="U1" s="104" t="s">
        <v>53</v>
      </c>
      <c r="V1" s="104" t="s">
        <v>3746</v>
      </c>
    </row>
    <row r="2" spans="1:22" x14ac:dyDescent="0.3">
      <c r="A2" s="90" t="s">
        <v>725</v>
      </c>
      <c r="B2" s="90" t="s">
        <v>607</v>
      </c>
      <c r="C2" s="90" t="s">
        <v>673</v>
      </c>
      <c r="D2" s="90" t="s">
        <v>726</v>
      </c>
      <c r="E2" s="90" t="s">
        <v>727</v>
      </c>
      <c r="F2" s="91">
        <v>21186.041666666668</v>
      </c>
      <c r="G2" s="90" t="s">
        <v>728</v>
      </c>
      <c r="H2" s="90" t="s">
        <v>729</v>
      </c>
      <c r="I2" s="90" t="s">
        <v>730</v>
      </c>
      <c r="J2" s="90" t="s">
        <v>731</v>
      </c>
      <c r="K2" s="90" t="s">
        <v>732</v>
      </c>
      <c r="L2" s="90" t="s">
        <v>733</v>
      </c>
      <c r="M2" s="90" t="s">
        <v>732</v>
      </c>
      <c r="N2" s="101" t="s">
        <v>725</v>
      </c>
      <c r="O2" s="105">
        <v>33491.083333333336</v>
      </c>
      <c r="P2" s="101" t="s">
        <v>725</v>
      </c>
      <c r="Q2" s="106">
        <v>19.166666666666668</v>
      </c>
      <c r="R2" s="101" t="s">
        <v>725</v>
      </c>
      <c r="T2" s="101" t="s">
        <v>725</v>
      </c>
      <c r="U2" t="s">
        <v>87</v>
      </c>
      <c r="V2">
        <v>10.26</v>
      </c>
    </row>
    <row r="3" spans="1:22" x14ac:dyDescent="0.3">
      <c r="A3" s="90" t="s">
        <v>734</v>
      </c>
      <c r="B3" s="90" t="s">
        <v>597</v>
      </c>
      <c r="C3" s="90" t="s">
        <v>275</v>
      </c>
      <c r="D3" s="90" t="s">
        <v>735</v>
      </c>
      <c r="E3" s="90" t="s">
        <v>736</v>
      </c>
      <c r="F3" s="91">
        <v>23629.041666666668</v>
      </c>
      <c r="G3" s="90" t="s">
        <v>737</v>
      </c>
      <c r="H3" s="90" t="s">
        <v>738</v>
      </c>
      <c r="I3" s="90" t="s">
        <v>739</v>
      </c>
      <c r="J3" s="90" t="s">
        <v>740</v>
      </c>
      <c r="K3" s="90" t="s">
        <v>741</v>
      </c>
      <c r="L3" s="90" t="s">
        <v>742</v>
      </c>
      <c r="M3" s="90" t="s">
        <v>741</v>
      </c>
      <c r="N3" s="101" t="s">
        <v>734</v>
      </c>
      <c r="O3" s="105">
        <v>36136.041666666664</v>
      </c>
      <c r="P3" s="101" t="s">
        <v>734</v>
      </c>
      <c r="Q3" s="106">
        <v>19.166666666666668</v>
      </c>
      <c r="R3" s="101" t="s">
        <v>734</v>
      </c>
      <c r="T3" s="101" t="s">
        <v>734</v>
      </c>
      <c r="U3" t="s">
        <v>83</v>
      </c>
      <c r="V3">
        <v>10.15</v>
      </c>
    </row>
    <row r="4" spans="1:22" x14ac:dyDescent="0.3">
      <c r="A4" s="90" t="s">
        <v>743</v>
      </c>
      <c r="B4" s="90" t="s">
        <v>701</v>
      </c>
      <c r="C4" s="90" t="s">
        <v>702</v>
      </c>
      <c r="D4" s="90" t="s">
        <v>744</v>
      </c>
      <c r="E4" s="90" t="s">
        <v>727</v>
      </c>
      <c r="F4" s="91">
        <v>21315.041666666668</v>
      </c>
      <c r="G4" s="90" t="s">
        <v>745</v>
      </c>
      <c r="H4" s="90" t="s">
        <v>746</v>
      </c>
      <c r="I4" s="90" t="s">
        <v>747</v>
      </c>
      <c r="J4" s="90" t="s">
        <v>731</v>
      </c>
      <c r="K4" s="90" t="s">
        <v>748</v>
      </c>
      <c r="L4" s="90" t="s">
        <v>749</v>
      </c>
      <c r="M4" s="90" t="s">
        <v>748</v>
      </c>
      <c r="N4" s="101" t="s">
        <v>743</v>
      </c>
      <c r="O4" s="105">
        <v>36918.041666666664</v>
      </c>
      <c r="P4" s="101" t="s">
        <v>743</v>
      </c>
      <c r="Q4" s="106">
        <v>19.166666666666668</v>
      </c>
      <c r="R4" s="101" t="s">
        <v>743</v>
      </c>
      <c r="S4">
        <v>4.2699999999999996</v>
      </c>
      <c r="T4" s="101" t="s">
        <v>743</v>
      </c>
      <c r="U4" t="s">
        <v>83</v>
      </c>
      <c r="V4">
        <v>10.15</v>
      </c>
    </row>
    <row r="5" spans="1:22" x14ac:dyDescent="0.3">
      <c r="A5" s="90" t="s">
        <v>750</v>
      </c>
      <c r="B5" s="90" t="s">
        <v>752</v>
      </c>
      <c r="C5" s="90" t="s">
        <v>751</v>
      </c>
      <c r="D5" s="90" t="s">
        <v>753</v>
      </c>
      <c r="E5" s="90" t="s">
        <v>736</v>
      </c>
      <c r="F5" s="91">
        <v>20807.041666666668</v>
      </c>
      <c r="G5" s="90" t="s">
        <v>728</v>
      </c>
      <c r="H5" s="90" t="s">
        <v>754</v>
      </c>
      <c r="I5" s="90" t="s">
        <v>755</v>
      </c>
      <c r="J5" s="90" t="s">
        <v>756</v>
      </c>
      <c r="K5" s="90" t="s">
        <v>757</v>
      </c>
      <c r="L5" s="90" t="s">
        <v>758</v>
      </c>
      <c r="M5" s="90" t="s">
        <v>757</v>
      </c>
      <c r="N5" s="101" t="s">
        <v>750</v>
      </c>
      <c r="O5" s="105">
        <v>35919.083333333336</v>
      </c>
      <c r="P5" s="101" t="s">
        <v>750</v>
      </c>
      <c r="Q5" s="106"/>
      <c r="R5" s="101" t="s">
        <v>750</v>
      </c>
      <c r="T5" s="101" t="s">
        <v>750</v>
      </c>
      <c r="U5" t="s">
        <v>93</v>
      </c>
      <c r="V5">
        <v>10.64</v>
      </c>
    </row>
    <row r="6" spans="1:22" x14ac:dyDescent="0.3">
      <c r="A6" s="90" t="s">
        <v>759</v>
      </c>
      <c r="B6" s="90" t="s">
        <v>35</v>
      </c>
      <c r="C6" s="90" t="s">
        <v>760</v>
      </c>
      <c r="D6" s="90" t="s">
        <v>761</v>
      </c>
      <c r="E6" s="90" t="s">
        <v>736</v>
      </c>
      <c r="F6" s="91">
        <v>19360.041666666668</v>
      </c>
      <c r="G6" s="90" t="s">
        <v>737</v>
      </c>
      <c r="H6" s="90" t="s">
        <v>762</v>
      </c>
      <c r="I6" s="90" t="s">
        <v>763</v>
      </c>
      <c r="J6" s="90" t="s">
        <v>764</v>
      </c>
      <c r="K6" s="90" t="s">
        <v>754</v>
      </c>
      <c r="L6" s="90" t="s">
        <v>765</v>
      </c>
      <c r="M6" s="90" t="s">
        <v>748</v>
      </c>
      <c r="N6" s="101" t="s">
        <v>759</v>
      </c>
      <c r="O6" s="105">
        <v>33452.083333333336</v>
      </c>
      <c r="P6" s="101" t="s">
        <v>759</v>
      </c>
      <c r="Q6" s="106"/>
      <c r="R6" s="101" t="s">
        <v>759</v>
      </c>
      <c r="T6" s="101" t="s">
        <v>759</v>
      </c>
      <c r="U6" t="s">
        <v>85</v>
      </c>
      <c r="V6">
        <v>10.199999999999999</v>
      </c>
    </row>
    <row r="7" spans="1:22" x14ac:dyDescent="0.3">
      <c r="A7" s="90" t="s">
        <v>766</v>
      </c>
      <c r="B7" s="90" t="s">
        <v>768</v>
      </c>
      <c r="C7" s="90" t="s">
        <v>767</v>
      </c>
      <c r="D7" s="90" t="s">
        <v>769</v>
      </c>
      <c r="E7" s="90" t="s">
        <v>736</v>
      </c>
      <c r="F7" s="91">
        <v>22995.041666666668</v>
      </c>
      <c r="G7" s="90" t="s">
        <v>728</v>
      </c>
      <c r="H7" s="90" t="s">
        <v>754</v>
      </c>
      <c r="I7" s="90" t="s">
        <v>770</v>
      </c>
      <c r="J7" s="90" t="s">
        <v>771</v>
      </c>
      <c r="K7" s="90" t="s">
        <v>754</v>
      </c>
      <c r="L7" s="90" t="s">
        <v>772</v>
      </c>
      <c r="M7" s="90" t="s">
        <v>748</v>
      </c>
      <c r="N7" s="101" t="s">
        <v>766</v>
      </c>
      <c r="O7" s="105">
        <v>34967.041666666664</v>
      </c>
      <c r="P7" s="101" t="s">
        <v>766</v>
      </c>
      <c r="Q7" s="106">
        <v>97.169166666666669</v>
      </c>
      <c r="R7" s="101" t="s">
        <v>766</v>
      </c>
      <c r="T7" s="101" t="s">
        <v>766</v>
      </c>
      <c r="U7" t="s">
        <v>85</v>
      </c>
      <c r="V7">
        <v>10.199999999999999</v>
      </c>
    </row>
    <row r="8" spans="1:22" x14ac:dyDescent="0.3">
      <c r="A8" s="90" t="s">
        <v>773</v>
      </c>
      <c r="B8" s="90" t="s">
        <v>148</v>
      </c>
      <c r="C8" s="90" t="s">
        <v>774</v>
      </c>
      <c r="D8" s="90" t="s">
        <v>775</v>
      </c>
      <c r="E8" s="90" t="s">
        <v>736</v>
      </c>
      <c r="F8" s="91">
        <v>24043.041666666668</v>
      </c>
      <c r="G8" s="90" t="s">
        <v>776</v>
      </c>
      <c r="H8" s="90" t="s">
        <v>754</v>
      </c>
      <c r="I8" s="90" t="s">
        <v>777</v>
      </c>
      <c r="J8" s="90" t="s">
        <v>778</v>
      </c>
      <c r="K8" s="90" t="s">
        <v>779</v>
      </c>
      <c r="L8" s="90" t="s">
        <v>780</v>
      </c>
      <c r="M8" s="90" t="s">
        <v>779</v>
      </c>
      <c r="N8" s="101" t="s">
        <v>773</v>
      </c>
      <c r="O8" s="105">
        <v>38083.083333333336</v>
      </c>
      <c r="P8" s="101" t="s">
        <v>773</v>
      </c>
      <c r="Q8" s="106"/>
      <c r="R8" s="101" t="s">
        <v>773</v>
      </c>
      <c r="T8" s="101" t="s">
        <v>773</v>
      </c>
      <c r="U8" t="s">
        <v>81</v>
      </c>
      <c r="V8">
        <v>10.119999999999999</v>
      </c>
    </row>
    <row r="9" spans="1:22" x14ac:dyDescent="0.3">
      <c r="A9" s="90" t="s">
        <v>781</v>
      </c>
      <c r="B9" s="90" t="s">
        <v>621</v>
      </c>
      <c r="C9" s="90" t="s">
        <v>622</v>
      </c>
      <c r="D9" s="90" t="s">
        <v>782</v>
      </c>
      <c r="E9" s="90" t="s">
        <v>736</v>
      </c>
      <c r="F9" s="91">
        <v>25962.041666666668</v>
      </c>
      <c r="G9" s="90" t="s">
        <v>783</v>
      </c>
      <c r="H9" s="90" t="s">
        <v>754</v>
      </c>
      <c r="I9" s="90" t="s">
        <v>784</v>
      </c>
      <c r="J9" s="90" t="s">
        <v>756</v>
      </c>
      <c r="K9" s="90" t="s">
        <v>785</v>
      </c>
      <c r="L9" s="90" t="s">
        <v>786</v>
      </c>
      <c r="M9" s="90" t="s">
        <v>785</v>
      </c>
      <c r="N9" s="101" t="s">
        <v>781</v>
      </c>
      <c r="O9" s="105">
        <v>37127.083333333336</v>
      </c>
      <c r="P9" s="101" t="s">
        <v>781</v>
      </c>
      <c r="Q9" s="106"/>
      <c r="R9" s="101" t="s">
        <v>781</v>
      </c>
      <c r="S9">
        <v>30</v>
      </c>
      <c r="T9" s="101" t="s">
        <v>781</v>
      </c>
      <c r="U9" t="s">
        <v>81</v>
      </c>
      <c r="V9">
        <v>11.66</v>
      </c>
    </row>
    <row r="10" spans="1:22" x14ac:dyDescent="0.3">
      <c r="A10" s="90" t="s">
        <v>787</v>
      </c>
      <c r="B10" s="90" t="s">
        <v>419</v>
      </c>
      <c r="C10" s="90" t="s">
        <v>472</v>
      </c>
      <c r="D10" s="90" t="s">
        <v>788</v>
      </c>
      <c r="E10" s="90" t="s">
        <v>736</v>
      </c>
      <c r="F10" s="91">
        <v>26093.041666666668</v>
      </c>
      <c r="G10" s="90" t="s">
        <v>745</v>
      </c>
      <c r="H10" s="90" t="s">
        <v>754</v>
      </c>
      <c r="I10" s="90" t="s">
        <v>789</v>
      </c>
      <c r="J10" s="90" t="s">
        <v>790</v>
      </c>
      <c r="K10" s="90" t="s">
        <v>748</v>
      </c>
      <c r="L10" s="90" t="s">
        <v>749</v>
      </c>
      <c r="M10" s="90" t="s">
        <v>748</v>
      </c>
      <c r="N10" s="101" t="s">
        <v>787</v>
      </c>
      <c r="O10" s="105">
        <v>41369.083333333336</v>
      </c>
      <c r="P10" s="101" t="s">
        <v>787</v>
      </c>
      <c r="Q10" s="106"/>
      <c r="R10" s="101" t="s">
        <v>787</v>
      </c>
      <c r="T10" s="101" t="s">
        <v>787</v>
      </c>
      <c r="U10" t="s">
        <v>81</v>
      </c>
      <c r="V10">
        <v>10.119999999999999</v>
      </c>
    </row>
    <row r="11" spans="1:22" x14ac:dyDescent="0.3">
      <c r="A11" s="90" t="s">
        <v>791</v>
      </c>
      <c r="B11" s="90" t="s">
        <v>151</v>
      </c>
      <c r="C11" s="90" t="s">
        <v>792</v>
      </c>
      <c r="D11" s="90" t="s">
        <v>793</v>
      </c>
      <c r="E11" s="90" t="s">
        <v>736</v>
      </c>
      <c r="F11" s="91">
        <v>25136.041666666668</v>
      </c>
      <c r="G11" s="90" t="s">
        <v>207</v>
      </c>
      <c r="H11" s="90" t="s">
        <v>754</v>
      </c>
      <c r="I11" s="90" t="s">
        <v>794</v>
      </c>
      <c r="J11" s="90" t="s">
        <v>795</v>
      </c>
      <c r="K11" s="90" t="s">
        <v>748</v>
      </c>
      <c r="L11" s="90" t="s">
        <v>796</v>
      </c>
      <c r="M11" s="90" t="s">
        <v>748</v>
      </c>
      <c r="N11" s="101" t="s">
        <v>791</v>
      </c>
      <c r="O11" s="105">
        <v>38327.041666666664</v>
      </c>
      <c r="P11" s="101" t="s">
        <v>791</v>
      </c>
      <c r="Q11" s="106"/>
      <c r="R11" s="101" t="s">
        <v>791</v>
      </c>
      <c r="T11" s="101" t="s">
        <v>791</v>
      </c>
      <c r="U11" t="s">
        <v>81</v>
      </c>
      <c r="V11">
        <v>10.119999999999999</v>
      </c>
    </row>
    <row r="12" spans="1:22" x14ac:dyDescent="0.3">
      <c r="A12" s="90" t="s">
        <v>797</v>
      </c>
      <c r="B12" s="90" t="s">
        <v>146</v>
      </c>
      <c r="C12" s="90" t="s">
        <v>147</v>
      </c>
      <c r="D12" s="90" t="s">
        <v>798</v>
      </c>
      <c r="E12" s="90" t="s">
        <v>727</v>
      </c>
      <c r="F12" s="91">
        <v>24902.041666666668</v>
      </c>
      <c r="G12" s="90" t="s">
        <v>728</v>
      </c>
      <c r="H12" s="90" t="s">
        <v>799</v>
      </c>
      <c r="I12" s="90" t="s">
        <v>800</v>
      </c>
      <c r="J12" s="90" t="s">
        <v>740</v>
      </c>
      <c r="K12" s="90" t="s">
        <v>754</v>
      </c>
      <c r="L12" s="90" t="s">
        <v>801</v>
      </c>
      <c r="M12" s="90" t="s">
        <v>802</v>
      </c>
      <c r="N12" s="101" t="s">
        <v>797</v>
      </c>
      <c r="O12" s="105">
        <v>38215.083333333336</v>
      </c>
      <c r="P12" s="101" t="s">
        <v>797</v>
      </c>
      <c r="Q12" s="106"/>
      <c r="R12" s="101" t="s">
        <v>797</v>
      </c>
      <c r="T12" s="101" t="s">
        <v>797</v>
      </c>
      <c r="U12" t="s">
        <v>87</v>
      </c>
      <c r="V12">
        <v>11.66</v>
      </c>
    </row>
    <row r="13" spans="1:22" x14ac:dyDescent="0.3">
      <c r="A13" s="90" t="s">
        <v>803</v>
      </c>
      <c r="B13" s="90" t="s">
        <v>804</v>
      </c>
      <c r="C13" s="90" t="s">
        <v>240</v>
      </c>
      <c r="D13" s="90" t="s">
        <v>805</v>
      </c>
      <c r="E13" s="90" t="s">
        <v>727</v>
      </c>
      <c r="F13" s="91">
        <v>24836.041666666668</v>
      </c>
      <c r="G13" s="90" t="s">
        <v>737</v>
      </c>
      <c r="H13" s="90" t="s">
        <v>806</v>
      </c>
      <c r="I13" s="90" t="s">
        <v>807</v>
      </c>
      <c r="J13" s="90" t="s">
        <v>808</v>
      </c>
      <c r="K13" s="90" t="s">
        <v>754</v>
      </c>
      <c r="L13" s="90" t="s">
        <v>809</v>
      </c>
      <c r="M13" s="90" t="s">
        <v>810</v>
      </c>
      <c r="N13" s="101" t="s">
        <v>803</v>
      </c>
      <c r="O13" s="105">
        <v>38876.083333333336</v>
      </c>
      <c r="P13" s="101" t="s">
        <v>803</v>
      </c>
      <c r="Q13" s="106">
        <v>19.166666666666668</v>
      </c>
      <c r="R13" s="101" t="s">
        <v>803</v>
      </c>
      <c r="T13" s="101" t="s">
        <v>803</v>
      </c>
      <c r="U13" t="s">
        <v>81</v>
      </c>
      <c r="V13">
        <v>10.119999999999999</v>
      </c>
    </row>
    <row r="14" spans="1:22" x14ac:dyDescent="0.3">
      <c r="A14" s="90" t="s">
        <v>811</v>
      </c>
      <c r="B14" s="90" t="s">
        <v>812</v>
      </c>
      <c r="C14" s="90" t="s">
        <v>589</v>
      </c>
      <c r="D14" s="90" t="s">
        <v>813</v>
      </c>
      <c r="E14" s="90" t="s">
        <v>727</v>
      </c>
      <c r="F14" s="91">
        <v>25296.041666666668</v>
      </c>
      <c r="G14" s="90" t="s">
        <v>745</v>
      </c>
      <c r="H14" s="90" t="s">
        <v>754</v>
      </c>
      <c r="I14" s="90" t="s">
        <v>814</v>
      </c>
      <c r="J14" s="90" t="s">
        <v>815</v>
      </c>
      <c r="K14" s="90" t="s">
        <v>816</v>
      </c>
      <c r="L14" s="90" t="s">
        <v>817</v>
      </c>
      <c r="M14" s="90" t="s">
        <v>816</v>
      </c>
      <c r="N14" s="101" t="s">
        <v>811</v>
      </c>
      <c r="O14" s="105">
        <v>37806.083333333336</v>
      </c>
      <c r="P14" s="101" t="s">
        <v>811</v>
      </c>
      <c r="Q14" s="106"/>
      <c r="R14" s="101" t="s">
        <v>811</v>
      </c>
      <c r="S14">
        <v>420</v>
      </c>
      <c r="T14" s="101" t="s">
        <v>811</v>
      </c>
      <c r="U14" t="s">
        <v>87</v>
      </c>
      <c r="V14">
        <v>12.47</v>
      </c>
    </row>
    <row r="15" spans="1:22" x14ac:dyDescent="0.3">
      <c r="A15" s="90" t="s">
        <v>818</v>
      </c>
      <c r="B15" s="90" t="s">
        <v>707</v>
      </c>
      <c r="C15" s="90" t="s">
        <v>708</v>
      </c>
      <c r="D15" s="90" t="s">
        <v>819</v>
      </c>
      <c r="E15" s="90" t="s">
        <v>727</v>
      </c>
      <c r="F15" s="91">
        <v>21037.041666666668</v>
      </c>
      <c r="G15" s="90" t="s">
        <v>728</v>
      </c>
      <c r="H15" s="90" t="s">
        <v>754</v>
      </c>
      <c r="I15" s="90" t="s">
        <v>820</v>
      </c>
      <c r="J15" s="90" t="s">
        <v>740</v>
      </c>
      <c r="K15" s="90" t="s">
        <v>821</v>
      </c>
      <c r="L15" s="90" t="s">
        <v>822</v>
      </c>
      <c r="M15" s="90" t="s">
        <v>821</v>
      </c>
      <c r="N15" s="101" t="s">
        <v>818</v>
      </c>
      <c r="O15" s="105">
        <v>36157.041666666664</v>
      </c>
      <c r="P15" s="101" t="s">
        <v>818</v>
      </c>
      <c r="Q15" s="106"/>
      <c r="R15" s="101" t="s">
        <v>818</v>
      </c>
      <c r="S15">
        <v>358.45</v>
      </c>
      <c r="T15" s="101" t="s">
        <v>818</v>
      </c>
      <c r="U15" t="s">
        <v>89</v>
      </c>
      <c r="V15">
        <v>12.08</v>
      </c>
    </row>
    <row r="16" spans="1:22" x14ac:dyDescent="0.3">
      <c r="A16" s="90" t="s">
        <v>823</v>
      </c>
      <c r="B16" s="90" t="s">
        <v>705</v>
      </c>
      <c r="C16" s="90" t="s">
        <v>433</v>
      </c>
      <c r="D16" s="90" t="s">
        <v>824</v>
      </c>
      <c r="E16" s="90" t="s">
        <v>736</v>
      </c>
      <c r="F16" s="91">
        <v>21564.041666666668</v>
      </c>
      <c r="G16" s="90" t="s">
        <v>825</v>
      </c>
      <c r="H16" s="90" t="s">
        <v>826</v>
      </c>
      <c r="I16" s="90" t="s">
        <v>827</v>
      </c>
      <c r="J16" s="90" t="s">
        <v>828</v>
      </c>
      <c r="K16" s="90" t="s">
        <v>829</v>
      </c>
      <c r="L16" s="90" t="s">
        <v>830</v>
      </c>
      <c r="M16" s="90" t="s">
        <v>829</v>
      </c>
      <c r="N16" s="101" t="s">
        <v>823</v>
      </c>
      <c r="O16" s="105">
        <v>33962.041666666664</v>
      </c>
      <c r="P16" s="101" t="s">
        <v>823</v>
      </c>
      <c r="Q16" s="106">
        <v>19.166666666666668</v>
      </c>
      <c r="R16" s="101" t="s">
        <v>823</v>
      </c>
      <c r="T16" s="101" t="s">
        <v>823</v>
      </c>
      <c r="U16" t="s">
        <v>83</v>
      </c>
      <c r="V16">
        <v>10.15</v>
      </c>
    </row>
    <row r="17" spans="1:22" x14ac:dyDescent="0.3">
      <c r="A17" s="90" t="s">
        <v>831</v>
      </c>
      <c r="B17" s="90" t="s">
        <v>145</v>
      </c>
      <c r="C17" s="90" t="s">
        <v>832</v>
      </c>
      <c r="D17" s="90" t="s">
        <v>833</v>
      </c>
      <c r="E17" s="90" t="s">
        <v>736</v>
      </c>
      <c r="F17" s="91">
        <v>22686.041666666668</v>
      </c>
      <c r="G17" s="90" t="s">
        <v>728</v>
      </c>
      <c r="H17" s="90" t="s">
        <v>754</v>
      </c>
      <c r="I17" s="90" t="s">
        <v>834</v>
      </c>
      <c r="J17" s="90" t="s">
        <v>835</v>
      </c>
      <c r="K17" s="90" t="s">
        <v>836</v>
      </c>
      <c r="L17" s="90" t="s">
        <v>837</v>
      </c>
      <c r="M17" s="90" t="s">
        <v>836</v>
      </c>
      <c r="N17" s="101" t="s">
        <v>831</v>
      </c>
      <c r="O17" s="105">
        <v>36374.083333333336</v>
      </c>
      <c r="P17" s="101" t="s">
        <v>831</v>
      </c>
      <c r="Q17" s="106"/>
      <c r="R17" s="101" t="s">
        <v>831</v>
      </c>
      <c r="T17" s="101" t="s">
        <v>831</v>
      </c>
      <c r="U17" t="s">
        <v>83</v>
      </c>
      <c r="V17">
        <v>10.15</v>
      </c>
    </row>
    <row r="18" spans="1:22" x14ac:dyDescent="0.3">
      <c r="A18" s="90" t="s">
        <v>838</v>
      </c>
      <c r="B18" s="90" t="s">
        <v>268</v>
      </c>
      <c r="C18" s="90" t="s">
        <v>180</v>
      </c>
      <c r="D18" s="90" t="s">
        <v>839</v>
      </c>
      <c r="E18" s="90" t="s">
        <v>736</v>
      </c>
      <c r="F18" s="91">
        <v>21229.041666666668</v>
      </c>
      <c r="G18" s="90" t="s">
        <v>728</v>
      </c>
      <c r="H18" s="90" t="s">
        <v>754</v>
      </c>
      <c r="I18" s="90" t="s">
        <v>840</v>
      </c>
      <c r="J18" s="90" t="s">
        <v>841</v>
      </c>
      <c r="K18" s="90" t="s">
        <v>842</v>
      </c>
      <c r="L18" s="90" t="s">
        <v>742</v>
      </c>
      <c r="M18" s="90" t="s">
        <v>842</v>
      </c>
      <c r="N18" s="101" t="s">
        <v>838</v>
      </c>
      <c r="O18" s="105">
        <v>38488.083333333336</v>
      </c>
      <c r="P18" s="101" t="s">
        <v>838</v>
      </c>
      <c r="Q18" s="106"/>
      <c r="R18" s="101" t="s">
        <v>838</v>
      </c>
      <c r="T18" s="101" t="s">
        <v>838</v>
      </c>
      <c r="U18" t="s">
        <v>83</v>
      </c>
      <c r="V18">
        <v>10.15</v>
      </c>
    </row>
    <row r="19" spans="1:22" x14ac:dyDescent="0.3">
      <c r="A19" s="90" t="s">
        <v>843</v>
      </c>
      <c r="B19" s="90" t="s">
        <v>844</v>
      </c>
      <c r="C19" s="90" t="s">
        <v>314</v>
      </c>
      <c r="D19" s="90" t="s">
        <v>845</v>
      </c>
      <c r="E19" s="90" t="s">
        <v>727</v>
      </c>
      <c r="F19" s="91">
        <v>25568.041666666668</v>
      </c>
      <c r="G19" s="90" t="s">
        <v>846</v>
      </c>
      <c r="H19" s="90" t="s">
        <v>847</v>
      </c>
      <c r="I19" s="90" t="s">
        <v>848</v>
      </c>
      <c r="J19" s="90" t="s">
        <v>849</v>
      </c>
      <c r="K19" s="90" t="s">
        <v>850</v>
      </c>
      <c r="L19" s="90" t="s">
        <v>851</v>
      </c>
      <c r="M19" s="90" t="s">
        <v>850</v>
      </c>
      <c r="N19" s="101" t="s">
        <v>843</v>
      </c>
      <c r="O19" s="105">
        <v>38534.083333333336</v>
      </c>
      <c r="P19" s="101" t="s">
        <v>843</v>
      </c>
      <c r="Q19" s="106">
        <v>19.166666666666668</v>
      </c>
      <c r="R19" s="101" t="s">
        <v>843</v>
      </c>
      <c r="S19">
        <v>75</v>
      </c>
      <c r="T19" s="101" t="s">
        <v>843</v>
      </c>
      <c r="U19" t="s">
        <v>83</v>
      </c>
      <c r="V19">
        <v>11.66</v>
      </c>
    </row>
    <row r="20" spans="1:22" x14ac:dyDescent="0.3">
      <c r="A20" s="90" t="s">
        <v>852</v>
      </c>
      <c r="B20" s="90" t="s">
        <v>687</v>
      </c>
      <c r="C20" s="90" t="s">
        <v>200</v>
      </c>
      <c r="D20" s="90" t="s">
        <v>853</v>
      </c>
      <c r="E20" s="90" t="s">
        <v>727</v>
      </c>
      <c r="F20" s="91">
        <v>20930.041666666668</v>
      </c>
      <c r="G20" s="90" t="s">
        <v>745</v>
      </c>
      <c r="H20" s="90" t="s">
        <v>754</v>
      </c>
      <c r="I20" s="90" t="s">
        <v>854</v>
      </c>
      <c r="J20" s="90" t="s">
        <v>855</v>
      </c>
      <c r="K20" s="90" t="s">
        <v>748</v>
      </c>
      <c r="L20" s="90" t="s">
        <v>856</v>
      </c>
      <c r="M20" s="90" t="s">
        <v>748</v>
      </c>
      <c r="N20" s="101" t="s">
        <v>852</v>
      </c>
      <c r="O20" s="105">
        <v>39874.041666666664</v>
      </c>
      <c r="P20" s="101" t="s">
        <v>852</v>
      </c>
      <c r="Q20" s="106">
        <v>19.166666666666668</v>
      </c>
      <c r="R20" s="101" t="s">
        <v>852</v>
      </c>
      <c r="T20" s="101" t="s">
        <v>852</v>
      </c>
      <c r="U20" t="s">
        <v>81</v>
      </c>
      <c r="V20">
        <v>10.119999999999999</v>
      </c>
    </row>
    <row r="21" spans="1:22" x14ac:dyDescent="0.3">
      <c r="A21" s="90" t="s">
        <v>857</v>
      </c>
      <c r="B21" s="90" t="s">
        <v>674</v>
      </c>
      <c r="C21" s="90" t="s">
        <v>637</v>
      </c>
      <c r="D21" s="90" t="s">
        <v>858</v>
      </c>
      <c r="E21" s="90" t="s">
        <v>736</v>
      </c>
      <c r="F21" s="91">
        <v>25474.041666666668</v>
      </c>
      <c r="G21" s="90" t="s">
        <v>728</v>
      </c>
      <c r="H21" s="90" t="s">
        <v>754</v>
      </c>
      <c r="I21" s="90" t="s">
        <v>859</v>
      </c>
      <c r="J21" s="90" t="s">
        <v>860</v>
      </c>
      <c r="K21" s="90" t="s">
        <v>861</v>
      </c>
      <c r="L21" s="90" t="s">
        <v>862</v>
      </c>
      <c r="M21" s="90" t="s">
        <v>861</v>
      </c>
      <c r="N21" s="101" t="s">
        <v>857</v>
      </c>
      <c r="O21" s="105">
        <v>41911.083333333336</v>
      </c>
      <c r="P21" s="101" t="s">
        <v>857</v>
      </c>
      <c r="Q21" s="106"/>
      <c r="R21" s="101" t="s">
        <v>857</v>
      </c>
      <c r="T21" s="101" t="s">
        <v>857</v>
      </c>
      <c r="U21" t="s">
        <v>81</v>
      </c>
      <c r="V21">
        <v>10.119999999999999</v>
      </c>
    </row>
    <row r="22" spans="1:22" x14ac:dyDescent="0.3">
      <c r="A22" s="90" t="s">
        <v>863</v>
      </c>
      <c r="B22" s="90" t="s">
        <v>273</v>
      </c>
      <c r="C22" s="90" t="s">
        <v>596</v>
      </c>
      <c r="D22" s="90" t="s">
        <v>864</v>
      </c>
      <c r="E22" s="90" t="s">
        <v>736</v>
      </c>
      <c r="F22" s="91">
        <v>25933.041666666668</v>
      </c>
      <c r="G22" s="90" t="s">
        <v>865</v>
      </c>
      <c r="H22" s="90" t="s">
        <v>866</v>
      </c>
      <c r="I22" s="90" t="s">
        <v>867</v>
      </c>
      <c r="J22" s="90" t="s">
        <v>868</v>
      </c>
      <c r="K22" s="90" t="s">
        <v>869</v>
      </c>
      <c r="L22" s="90" t="s">
        <v>870</v>
      </c>
      <c r="M22" s="90" t="s">
        <v>869</v>
      </c>
      <c r="N22" s="101" t="s">
        <v>863</v>
      </c>
      <c r="O22" s="105">
        <v>38568.083333333336</v>
      </c>
      <c r="P22" s="101" t="s">
        <v>863</v>
      </c>
      <c r="Q22" s="106"/>
      <c r="R22" s="101" t="s">
        <v>863</v>
      </c>
      <c r="T22" s="101" t="s">
        <v>863</v>
      </c>
      <c r="U22" t="s">
        <v>81</v>
      </c>
      <c r="V22">
        <v>10.119999999999999</v>
      </c>
    </row>
    <row r="23" spans="1:22" x14ac:dyDescent="0.3">
      <c r="A23" s="90" t="s">
        <v>871</v>
      </c>
      <c r="B23" s="90" t="s">
        <v>236</v>
      </c>
      <c r="C23" s="90" t="s">
        <v>237</v>
      </c>
      <c r="D23" s="90" t="s">
        <v>872</v>
      </c>
      <c r="E23" s="90" t="s">
        <v>736</v>
      </c>
      <c r="F23" s="91">
        <v>21070.041666666668</v>
      </c>
      <c r="G23" s="90" t="s">
        <v>776</v>
      </c>
      <c r="H23" s="90" t="s">
        <v>754</v>
      </c>
      <c r="I23" s="90" t="s">
        <v>873</v>
      </c>
      <c r="J23" s="90" t="s">
        <v>874</v>
      </c>
      <c r="K23" s="90" t="s">
        <v>875</v>
      </c>
      <c r="L23" s="90" t="s">
        <v>876</v>
      </c>
      <c r="M23" s="90" t="s">
        <v>875</v>
      </c>
      <c r="N23" s="101" t="s">
        <v>871</v>
      </c>
      <c r="O23" s="105">
        <v>38624.083333333336</v>
      </c>
      <c r="P23" s="101" t="s">
        <v>871</v>
      </c>
      <c r="Q23" s="106">
        <v>19.166666666666668</v>
      </c>
      <c r="R23" s="101" t="s">
        <v>871</v>
      </c>
      <c r="T23" s="101" t="s">
        <v>871</v>
      </c>
      <c r="U23" t="s">
        <v>85</v>
      </c>
      <c r="V23">
        <v>10.199999999999999</v>
      </c>
    </row>
    <row r="24" spans="1:22" x14ac:dyDescent="0.3">
      <c r="A24" s="90" t="s">
        <v>877</v>
      </c>
      <c r="B24" s="90" t="s">
        <v>598</v>
      </c>
      <c r="C24" s="90" t="s">
        <v>878</v>
      </c>
      <c r="D24" s="90" t="s">
        <v>879</v>
      </c>
      <c r="E24" s="90" t="s">
        <v>736</v>
      </c>
      <c r="F24" s="91">
        <v>27391.041666666668</v>
      </c>
      <c r="G24" s="90" t="s">
        <v>737</v>
      </c>
      <c r="H24" s="90" t="s">
        <v>754</v>
      </c>
      <c r="I24" s="90" t="s">
        <v>880</v>
      </c>
      <c r="J24" s="90" t="s">
        <v>740</v>
      </c>
      <c r="K24" s="90" t="s">
        <v>881</v>
      </c>
      <c r="L24" s="90" t="s">
        <v>882</v>
      </c>
      <c r="M24" s="90" t="s">
        <v>881</v>
      </c>
      <c r="N24" s="101" t="s">
        <v>877</v>
      </c>
      <c r="O24" s="105">
        <v>41806.083333333336</v>
      </c>
      <c r="P24" s="101" t="s">
        <v>877</v>
      </c>
      <c r="Q24" s="106"/>
      <c r="R24" s="101" t="s">
        <v>877</v>
      </c>
      <c r="T24" s="101" t="s">
        <v>877</v>
      </c>
      <c r="U24" t="s">
        <v>83</v>
      </c>
      <c r="V24">
        <v>10.15</v>
      </c>
    </row>
    <row r="25" spans="1:22" x14ac:dyDescent="0.3">
      <c r="A25" s="90" t="s">
        <v>883</v>
      </c>
      <c r="B25" s="90" t="s">
        <v>268</v>
      </c>
      <c r="C25" s="90" t="s">
        <v>269</v>
      </c>
      <c r="D25" s="90" t="s">
        <v>884</v>
      </c>
      <c r="E25" s="90" t="s">
        <v>736</v>
      </c>
      <c r="F25" s="91">
        <v>18494.041666666668</v>
      </c>
      <c r="G25" s="90" t="s">
        <v>885</v>
      </c>
      <c r="H25" s="90" t="s">
        <v>754</v>
      </c>
      <c r="I25" s="90" t="s">
        <v>886</v>
      </c>
      <c r="J25" s="90" t="s">
        <v>887</v>
      </c>
      <c r="K25" s="90" t="s">
        <v>875</v>
      </c>
      <c r="L25" s="90" t="s">
        <v>876</v>
      </c>
      <c r="M25" s="90" t="s">
        <v>875</v>
      </c>
      <c r="N25" s="101" t="s">
        <v>883</v>
      </c>
      <c r="O25" s="105">
        <v>40140.041666666664</v>
      </c>
      <c r="P25" s="101" t="s">
        <v>883</v>
      </c>
      <c r="Q25" s="106"/>
      <c r="R25" s="101" t="s">
        <v>883</v>
      </c>
      <c r="T25" s="101" t="s">
        <v>883</v>
      </c>
      <c r="U25" t="s">
        <v>81</v>
      </c>
      <c r="V25">
        <v>10.119999999999999</v>
      </c>
    </row>
    <row r="26" spans="1:22" x14ac:dyDescent="0.3">
      <c r="A26" s="101" t="s">
        <v>3684</v>
      </c>
      <c r="B26" s="90" t="s">
        <v>35</v>
      </c>
      <c r="C26" s="90" t="s">
        <v>888</v>
      </c>
      <c r="D26" s="90" t="s">
        <v>889</v>
      </c>
      <c r="E26" s="90" t="s">
        <v>736</v>
      </c>
      <c r="F26" s="91">
        <v>27457.041666666668</v>
      </c>
      <c r="G26" s="90" t="s">
        <v>737</v>
      </c>
      <c r="H26" s="90" t="s">
        <v>890</v>
      </c>
      <c r="I26" s="90" t="s">
        <v>891</v>
      </c>
      <c r="J26" s="90" t="s">
        <v>892</v>
      </c>
      <c r="K26" s="90" t="s">
        <v>748</v>
      </c>
      <c r="L26" s="90" t="s">
        <v>765</v>
      </c>
      <c r="M26" s="90" t="s">
        <v>748</v>
      </c>
      <c r="N26" s="101" t="s">
        <v>3684</v>
      </c>
      <c r="O26" s="105">
        <v>38840.083333333336</v>
      </c>
      <c r="P26" s="101" t="s">
        <v>3684</v>
      </c>
      <c r="Q26" s="106"/>
      <c r="R26" s="101" t="s">
        <v>3684</v>
      </c>
      <c r="T26" s="101" t="s">
        <v>3684</v>
      </c>
      <c r="U26" t="s">
        <v>81</v>
      </c>
      <c r="V26">
        <v>10.119999999999999</v>
      </c>
    </row>
    <row r="27" spans="1:22" x14ac:dyDescent="0.3">
      <c r="A27" s="90" t="s">
        <v>893</v>
      </c>
      <c r="B27" s="90" t="s">
        <v>227</v>
      </c>
      <c r="C27" s="90" t="s">
        <v>228</v>
      </c>
      <c r="D27" s="90" t="s">
        <v>894</v>
      </c>
      <c r="E27" s="90" t="s">
        <v>736</v>
      </c>
      <c r="F27" s="91">
        <v>24008.041666666668</v>
      </c>
      <c r="G27" s="90" t="s">
        <v>783</v>
      </c>
      <c r="H27" s="90" t="s">
        <v>754</v>
      </c>
      <c r="I27" s="90" t="s">
        <v>895</v>
      </c>
      <c r="J27" s="90" t="s">
        <v>896</v>
      </c>
      <c r="K27" s="90" t="s">
        <v>897</v>
      </c>
      <c r="L27" s="90" t="s">
        <v>898</v>
      </c>
      <c r="M27" s="90" t="s">
        <v>897</v>
      </c>
      <c r="N27" s="101" t="s">
        <v>893</v>
      </c>
      <c r="O27" s="105">
        <v>39385.041666666664</v>
      </c>
      <c r="P27" s="101" t="s">
        <v>893</v>
      </c>
      <c r="Q27" s="106"/>
      <c r="R27" s="101" t="s">
        <v>893</v>
      </c>
      <c r="T27" s="101" t="s">
        <v>893</v>
      </c>
      <c r="U27" t="s">
        <v>81</v>
      </c>
      <c r="V27">
        <v>10.119999999999999</v>
      </c>
    </row>
    <row r="28" spans="1:22" x14ac:dyDescent="0.3">
      <c r="A28" s="90" t="s">
        <v>899</v>
      </c>
      <c r="B28" s="90" t="s">
        <v>900</v>
      </c>
      <c r="C28" s="90" t="s">
        <v>571</v>
      </c>
      <c r="D28" s="90" t="s">
        <v>901</v>
      </c>
      <c r="E28" s="90" t="s">
        <v>736</v>
      </c>
      <c r="F28" s="91">
        <v>23992.041666666668</v>
      </c>
      <c r="G28" s="90" t="s">
        <v>902</v>
      </c>
      <c r="H28" s="90" t="s">
        <v>903</v>
      </c>
      <c r="I28" s="90" t="s">
        <v>904</v>
      </c>
      <c r="J28" s="90" t="s">
        <v>754</v>
      </c>
      <c r="K28" s="90" t="s">
        <v>905</v>
      </c>
      <c r="L28" s="90" t="s">
        <v>906</v>
      </c>
      <c r="M28" s="90" t="s">
        <v>905</v>
      </c>
      <c r="N28" s="101" t="s">
        <v>899</v>
      </c>
      <c r="O28" s="105">
        <v>39022.041666666664</v>
      </c>
      <c r="P28" s="101" t="s">
        <v>899</v>
      </c>
      <c r="Q28" s="106"/>
      <c r="R28" s="101" t="s">
        <v>899</v>
      </c>
      <c r="T28" s="101" t="s">
        <v>899</v>
      </c>
      <c r="U28" t="s">
        <v>83</v>
      </c>
      <c r="V28">
        <v>10.15</v>
      </c>
    </row>
    <row r="29" spans="1:22" x14ac:dyDescent="0.3">
      <c r="A29" s="90" t="s">
        <v>907</v>
      </c>
      <c r="B29" s="90" t="s">
        <v>909</v>
      </c>
      <c r="C29" s="90" t="s">
        <v>908</v>
      </c>
      <c r="D29" s="90" t="s">
        <v>910</v>
      </c>
      <c r="E29" s="90" t="s">
        <v>736</v>
      </c>
      <c r="F29" s="91">
        <v>20766.041666666668</v>
      </c>
      <c r="G29" s="90" t="s">
        <v>207</v>
      </c>
      <c r="H29" s="90" t="s">
        <v>754</v>
      </c>
      <c r="I29" s="90" t="s">
        <v>911</v>
      </c>
      <c r="J29" s="90" t="s">
        <v>912</v>
      </c>
      <c r="K29" s="90" t="s">
        <v>748</v>
      </c>
      <c r="L29" s="90" t="s">
        <v>913</v>
      </c>
      <c r="M29" s="90" t="s">
        <v>748</v>
      </c>
      <c r="N29" s="101" t="s">
        <v>907</v>
      </c>
      <c r="O29" s="105">
        <v>39022.041666666664</v>
      </c>
      <c r="P29" s="101" t="s">
        <v>907</v>
      </c>
      <c r="Q29" s="106"/>
      <c r="R29" s="101" t="s">
        <v>907</v>
      </c>
      <c r="T29" s="101" t="s">
        <v>907</v>
      </c>
      <c r="U29" t="s">
        <v>83</v>
      </c>
      <c r="V29">
        <v>10.15</v>
      </c>
    </row>
    <row r="30" spans="1:22" x14ac:dyDescent="0.3">
      <c r="A30" s="90" t="s">
        <v>914</v>
      </c>
      <c r="B30" s="90" t="s">
        <v>311</v>
      </c>
      <c r="C30" s="90" t="s">
        <v>915</v>
      </c>
      <c r="D30" s="90" t="s">
        <v>916</v>
      </c>
      <c r="E30" s="90" t="s">
        <v>736</v>
      </c>
      <c r="F30" s="91">
        <v>20455.041666666668</v>
      </c>
      <c r="G30" s="90" t="s">
        <v>846</v>
      </c>
      <c r="H30" s="90" t="s">
        <v>917</v>
      </c>
      <c r="I30" s="90" t="s">
        <v>918</v>
      </c>
      <c r="J30" s="90" t="s">
        <v>795</v>
      </c>
      <c r="K30" s="90" t="s">
        <v>748</v>
      </c>
      <c r="L30" s="90" t="s">
        <v>919</v>
      </c>
      <c r="M30" s="90" t="s">
        <v>748</v>
      </c>
      <c r="N30" s="101" t="s">
        <v>914</v>
      </c>
      <c r="O30" s="105">
        <v>36283.083333333336</v>
      </c>
      <c r="P30" s="101" t="s">
        <v>914</v>
      </c>
      <c r="Q30" s="106"/>
      <c r="R30" s="101" t="s">
        <v>914</v>
      </c>
      <c r="T30" s="101" t="s">
        <v>914</v>
      </c>
      <c r="U30" t="s">
        <v>83</v>
      </c>
      <c r="V30">
        <v>10.15</v>
      </c>
    </row>
    <row r="31" spans="1:22" x14ac:dyDescent="0.3">
      <c r="A31" s="90" t="s">
        <v>920</v>
      </c>
      <c r="B31" s="90" t="s">
        <v>922</v>
      </c>
      <c r="C31" s="90" t="s">
        <v>921</v>
      </c>
      <c r="D31" s="90" t="s">
        <v>923</v>
      </c>
      <c r="E31" s="90" t="s">
        <v>736</v>
      </c>
      <c r="F31" s="91">
        <v>19228.041666666668</v>
      </c>
      <c r="G31" s="90" t="s">
        <v>207</v>
      </c>
      <c r="H31" s="90" t="s">
        <v>754</v>
      </c>
      <c r="I31" s="90" t="s">
        <v>924</v>
      </c>
      <c r="J31" s="90" t="s">
        <v>925</v>
      </c>
      <c r="K31" s="90" t="s">
        <v>748</v>
      </c>
      <c r="L31" s="90" t="s">
        <v>796</v>
      </c>
      <c r="M31" s="90" t="s">
        <v>748</v>
      </c>
      <c r="N31" s="101" t="s">
        <v>920</v>
      </c>
      <c r="O31" s="105">
        <v>36283.083333333336</v>
      </c>
      <c r="P31" s="101" t="s">
        <v>920</v>
      </c>
      <c r="Q31" s="106">
        <v>110.8575</v>
      </c>
      <c r="R31" s="101" t="s">
        <v>920</v>
      </c>
      <c r="S31">
        <v>197.05</v>
      </c>
      <c r="T31" s="101" t="s">
        <v>920</v>
      </c>
      <c r="U31" t="s">
        <v>83</v>
      </c>
      <c r="V31">
        <v>10.15</v>
      </c>
    </row>
    <row r="32" spans="1:22" x14ac:dyDescent="0.3">
      <c r="A32" s="90" t="s">
        <v>926</v>
      </c>
      <c r="B32" s="90" t="s">
        <v>149</v>
      </c>
      <c r="C32" s="90" t="s">
        <v>927</v>
      </c>
      <c r="D32" s="90" t="s">
        <v>928</v>
      </c>
      <c r="E32" s="90" t="s">
        <v>736</v>
      </c>
      <c r="F32" s="91">
        <v>23743.041666666668</v>
      </c>
      <c r="G32" s="90" t="s">
        <v>929</v>
      </c>
      <c r="H32" s="90" t="s">
        <v>754</v>
      </c>
      <c r="I32" s="90" t="s">
        <v>930</v>
      </c>
      <c r="J32" s="90" t="s">
        <v>815</v>
      </c>
      <c r="K32" s="90" t="s">
        <v>754</v>
      </c>
      <c r="L32" s="90" t="s">
        <v>862</v>
      </c>
      <c r="M32" s="90" t="s">
        <v>861</v>
      </c>
      <c r="N32" s="101" t="s">
        <v>926</v>
      </c>
      <c r="O32" s="105">
        <v>36283.083333333336</v>
      </c>
      <c r="P32" s="101" t="s">
        <v>926</v>
      </c>
      <c r="Q32" s="106"/>
      <c r="R32" s="101" t="s">
        <v>926</v>
      </c>
      <c r="T32" s="101" t="s">
        <v>926</v>
      </c>
      <c r="U32" t="s">
        <v>83</v>
      </c>
      <c r="V32">
        <v>10.15</v>
      </c>
    </row>
    <row r="33" spans="1:22" x14ac:dyDescent="0.3">
      <c r="A33" s="90" t="s">
        <v>931</v>
      </c>
      <c r="B33" s="90" t="s">
        <v>933</v>
      </c>
      <c r="C33" s="90" t="s">
        <v>932</v>
      </c>
      <c r="D33" s="90" t="s">
        <v>934</v>
      </c>
      <c r="E33" s="90" t="s">
        <v>736</v>
      </c>
      <c r="F33" s="91">
        <v>20751.041666666668</v>
      </c>
      <c r="G33" s="90" t="s">
        <v>728</v>
      </c>
      <c r="H33" s="90" t="s">
        <v>754</v>
      </c>
      <c r="I33" s="90" t="s">
        <v>935</v>
      </c>
      <c r="J33" s="90" t="s">
        <v>754</v>
      </c>
      <c r="K33" s="90" t="s">
        <v>754</v>
      </c>
      <c r="L33" s="90" t="s">
        <v>882</v>
      </c>
      <c r="M33" s="90" t="s">
        <v>881</v>
      </c>
      <c r="N33" s="101" t="s">
        <v>931</v>
      </c>
      <c r="O33" s="105">
        <v>35646.083333333336</v>
      </c>
      <c r="P33" s="101" t="s">
        <v>931</v>
      </c>
      <c r="Q33" s="106"/>
      <c r="R33" s="101" t="s">
        <v>931</v>
      </c>
      <c r="T33" s="101" t="s">
        <v>931</v>
      </c>
      <c r="U33" t="s">
        <v>83</v>
      </c>
      <c r="V33">
        <v>10.15</v>
      </c>
    </row>
    <row r="34" spans="1:22" x14ac:dyDescent="0.3">
      <c r="A34" s="90" t="s">
        <v>936</v>
      </c>
      <c r="B34" s="90" t="s">
        <v>671</v>
      </c>
      <c r="C34" s="90" t="s">
        <v>672</v>
      </c>
      <c r="D34" s="90" t="s">
        <v>937</v>
      </c>
      <c r="E34" s="90" t="s">
        <v>736</v>
      </c>
      <c r="F34" s="91">
        <v>22867.041666666668</v>
      </c>
      <c r="G34" s="90" t="s">
        <v>737</v>
      </c>
      <c r="H34" s="90" t="s">
        <v>754</v>
      </c>
      <c r="I34" s="90" t="s">
        <v>938</v>
      </c>
      <c r="J34" s="90" t="s">
        <v>815</v>
      </c>
      <c r="K34" s="90" t="s">
        <v>754</v>
      </c>
      <c r="L34" s="90" t="s">
        <v>796</v>
      </c>
      <c r="M34" s="90" t="s">
        <v>748</v>
      </c>
      <c r="N34" s="101" t="s">
        <v>936</v>
      </c>
      <c r="O34" s="105">
        <v>33126.083333333336</v>
      </c>
      <c r="P34" s="101" t="s">
        <v>936</v>
      </c>
      <c r="Q34" s="106"/>
      <c r="R34" s="101" t="s">
        <v>936</v>
      </c>
      <c r="T34" s="101" t="s">
        <v>936</v>
      </c>
      <c r="U34" t="s">
        <v>83</v>
      </c>
      <c r="V34">
        <v>10.15</v>
      </c>
    </row>
    <row r="35" spans="1:22" x14ac:dyDescent="0.3">
      <c r="A35" s="90" t="s">
        <v>939</v>
      </c>
      <c r="B35" s="90" t="s">
        <v>587</v>
      </c>
      <c r="C35" s="90" t="s">
        <v>588</v>
      </c>
      <c r="D35" s="90" t="s">
        <v>940</v>
      </c>
      <c r="E35" s="90" t="s">
        <v>736</v>
      </c>
      <c r="F35" s="91">
        <v>20740.041666666668</v>
      </c>
      <c r="G35" s="90" t="s">
        <v>728</v>
      </c>
      <c r="H35" s="90" t="s">
        <v>754</v>
      </c>
      <c r="I35" s="90" t="s">
        <v>941</v>
      </c>
      <c r="J35" s="90" t="s">
        <v>942</v>
      </c>
      <c r="K35" s="90" t="s">
        <v>754</v>
      </c>
      <c r="L35" s="90" t="s">
        <v>943</v>
      </c>
      <c r="M35" s="90" t="s">
        <v>944</v>
      </c>
      <c r="N35" s="101" t="s">
        <v>939</v>
      </c>
      <c r="O35" s="105">
        <v>31404.041666666668</v>
      </c>
      <c r="P35" s="101" t="s">
        <v>939</v>
      </c>
      <c r="Q35" s="106"/>
      <c r="R35" s="101" t="s">
        <v>939</v>
      </c>
      <c r="T35" s="101" t="s">
        <v>939</v>
      </c>
      <c r="U35" t="s">
        <v>83</v>
      </c>
      <c r="V35">
        <v>10.15</v>
      </c>
    </row>
    <row r="36" spans="1:22" x14ac:dyDescent="0.3">
      <c r="A36" s="90" t="s">
        <v>945</v>
      </c>
      <c r="B36" s="90" t="s">
        <v>445</v>
      </c>
      <c r="C36" s="90" t="s">
        <v>318</v>
      </c>
      <c r="D36" s="90" t="s">
        <v>946</v>
      </c>
      <c r="E36" s="90" t="s">
        <v>736</v>
      </c>
      <c r="F36" s="91">
        <v>20551.041666666668</v>
      </c>
      <c r="G36" s="90" t="s">
        <v>947</v>
      </c>
      <c r="H36" s="90" t="s">
        <v>948</v>
      </c>
      <c r="I36" s="90" t="s">
        <v>949</v>
      </c>
      <c r="J36" s="90" t="s">
        <v>849</v>
      </c>
      <c r="K36" s="90" t="s">
        <v>754</v>
      </c>
      <c r="L36" s="90" t="s">
        <v>950</v>
      </c>
      <c r="M36" s="90" t="s">
        <v>951</v>
      </c>
      <c r="N36" s="101" t="s">
        <v>945</v>
      </c>
      <c r="O36" s="105">
        <v>31299.083333333332</v>
      </c>
      <c r="P36" s="101" t="s">
        <v>945</v>
      </c>
      <c r="Q36" s="106"/>
      <c r="R36" s="101" t="s">
        <v>945</v>
      </c>
      <c r="T36" s="101" t="s">
        <v>945</v>
      </c>
      <c r="U36" t="s">
        <v>83</v>
      </c>
      <c r="V36">
        <v>10.26</v>
      </c>
    </row>
    <row r="37" spans="1:22" x14ac:dyDescent="0.3">
      <c r="A37" s="90" t="s">
        <v>952</v>
      </c>
      <c r="B37" s="90" t="s">
        <v>954</v>
      </c>
      <c r="C37" s="90" t="s">
        <v>953</v>
      </c>
      <c r="D37" s="90" t="s">
        <v>955</v>
      </c>
      <c r="E37" s="90" t="s">
        <v>736</v>
      </c>
      <c r="F37" s="91">
        <v>21504.041666666668</v>
      </c>
      <c r="G37" s="90" t="s">
        <v>728</v>
      </c>
      <c r="H37" s="90" t="s">
        <v>754</v>
      </c>
      <c r="I37" s="90" t="s">
        <v>956</v>
      </c>
      <c r="J37" s="90" t="s">
        <v>892</v>
      </c>
      <c r="K37" s="90" t="s">
        <v>754</v>
      </c>
      <c r="L37" s="90" t="s">
        <v>882</v>
      </c>
      <c r="M37" s="90" t="s">
        <v>881</v>
      </c>
      <c r="N37" s="101" t="s">
        <v>952</v>
      </c>
      <c r="O37" s="105">
        <v>29860.041666666668</v>
      </c>
      <c r="P37" s="101" t="s">
        <v>952</v>
      </c>
      <c r="Q37" s="106"/>
      <c r="R37" s="101" t="s">
        <v>952</v>
      </c>
      <c r="S37">
        <v>30.49</v>
      </c>
      <c r="T37" s="101" t="s">
        <v>952</v>
      </c>
      <c r="U37" t="s">
        <v>83</v>
      </c>
      <c r="V37">
        <v>12.08</v>
      </c>
    </row>
    <row r="38" spans="1:22" x14ac:dyDescent="0.3">
      <c r="A38" s="90" t="s">
        <v>957</v>
      </c>
      <c r="B38" s="90" t="s">
        <v>458</v>
      </c>
      <c r="C38" s="90" t="s">
        <v>582</v>
      </c>
      <c r="D38" s="90" t="s">
        <v>958</v>
      </c>
      <c r="E38" s="90" t="s">
        <v>736</v>
      </c>
      <c r="F38" s="91">
        <v>20364.041666666668</v>
      </c>
      <c r="G38" s="90" t="s">
        <v>207</v>
      </c>
      <c r="H38" s="90" t="s">
        <v>754</v>
      </c>
      <c r="I38" s="90" t="s">
        <v>959</v>
      </c>
      <c r="J38" s="90" t="s">
        <v>960</v>
      </c>
      <c r="K38" s="90" t="s">
        <v>754</v>
      </c>
      <c r="L38" s="90" t="s">
        <v>961</v>
      </c>
      <c r="M38" s="90" t="s">
        <v>962</v>
      </c>
      <c r="N38" s="101" t="s">
        <v>957</v>
      </c>
      <c r="O38" s="105">
        <v>29689.083333333332</v>
      </c>
      <c r="P38" s="101" t="s">
        <v>957</v>
      </c>
      <c r="Q38" s="106"/>
      <c r="R38" s="101" t="s">
        <v>957</v>
      </c>
      <c r="T38" s="101" t="s">
        <v>957</v>
      </c>
      <c r="U38" t="s">
        <v>83</v>
      </c>
      <c r="V38">
        <v>10.15</v>
      </c>
    </row>
    <row r="39" spans="1:22" x14ac:dyDescent="0.3">
      <c r="A39" s="90" t="s">
        <v>963</v>
      </c>
      <c r="B39" s="90" t="s">
        <v>583</v>
      </c>
      <c r="C39" s="90" t="s">
        <v>584</v>
      </c>
      <c r="D39" s="90" t="s">
        <v>964</v>
      </c>
      <c r="E39" s="90" t="s">
        <v>727</v>
      </c>
      <c r="F39" s="91">
        <v>20241.041666666668</v>
      </c>
      <c r="G39" s="90" t="s">
        <v>728</v>
      </c>
      <c r="H39" s="90" t="s">
        <v>965</v>
      </c>
      <c r="I39" s="90" t="s">
        <v>966</v>
      </c>
      <c r="J39" s="90" t="s">
        <v>756</v>
      </c>
      <c r="K39" s="90" t="s">
        <v>754</v>
      </c>
      <c r="L39" s="90" t="s">
        <v>967</v>
      </c>
      <c r="M39" s="90" t="s">
        <v>968</v>
      </c>
      <c r="N39" s="101" t="s">
        <v>963</v>
      </c>
      <c r="O39" s="105">
        <v>30042.083333333332</v>
      </c>
      <c r="P39" s="101" t="s">
        <v>963</v>
      </c>
      <c r="Q39" s="106"/>
      <c r="R39" s="101" t="s">
        <v>963</v>
      </c>
      <c r="S39">
        <v>150</v>
      </c>
      <c r="T39" s="101" t="s">
        <v>963</v>
      </c>
      <c r="U39" t="s">
        <v>98</v>
      </c>
      <c r="V39">
        <v>12.47</v>
      </c>
    </row>
    <row r="40" spans="1:22" x14ac:dyDescent="0.3">
      <c r="A40" s="90" t="s">
        <v>969</v>
      </c>
      <c r="B40" s="90" t="s">
        <v>311</v>
      </c>
      <c r="C40" s="90" t="s">
        <v>264</v>
      </c>
      <c r="D40" s="90" t="s">
        <v>970</v>
      </c>
      <c r="E40" s="90" t="s">
        <v>736</v>
      </c>
      <c r="F40" s="91">
        <v>22646.041666666668</v>
      </c>
      <c r="G40" s="90" t="s">
        <v>728</v>
      </c>
      <c r="H40" s="90" t="s">
        <v>971</v>
      </c>
      <c r="I40" s="90" t="s">
        <v>972</v>
      </c>
      <c r="J40" s="90" t="s">
        <v>740</v>
      </c>
      <c r="K40" s="90" t="s">
        <v>754</v>
      </c>
      <c r="L40" s="90" t="s">
        <v>822</v>
      </c>
      <c r="M40" s="90" t="s">
        <v>821</v>
      </c>
      <c r="N40" s="101" t="s">
        <v>969</v>
      </c>
      <c r="O40" s="105">
        <v>33668.041666666664</v>
      </c>
      <c r="P40" s="101" t="s">
        <v>969</v>
      </c>
      <c r="Q40" s="106">
        <v>19.166666666666668</v>
      </c>
      <c r="R40" s="101" t="s">
        <v>969</v>
      </c>
      <c r="T40" s="101" t="s">
        <v>969</v>
      </c>
      <c r="U40" t="s">
        <v>83</v>
      </c>
      <c r="V40">
        <v>10.15</v>
      </c>
    </row>
    <row r="41" spans="1:22" x14ac:dyDescent="0.3">
      <c r="A41" s="90" t="s">
        <v>973</v>
      </c>
      <c r="B41" s="90" t="s">
        <v>168</v>
      </c>
      <c r="C41" s="90" t="s">
        <v>169</v>
      </c>
      <c r="D41" s="90" t="s">
        <v>974</v>
      </c>
      <c r="E41" s="90" t="s">
        <v>727</v>
      </c>
      <c r="F41" s="91">
        <v>20821.041666666668</v>
      </c>
      <c r="G41" s="90" t="s">
        <v>929</v>
      </c>
      <c r="H41" s="90" t="s">
        <v>975</v>
      </c>
      <c r="I41" s="90" t="s">
        <v>976</v>
      </c>
      <c r="J41" s="90" t="s">
        <v>977</v>
      </c>
      <c r="K41" s="90" t="s">
        <v>754</v>
      </c>
      <c r="L41" s="90" t="s">
        <v>978</v>
      </c>
      <c r="M41" s="90" t="s">
        <v>979</v>
      </c>
      <c r="N41" s="101" t="s">
        <v>973</v>
      </c>
      <c r="O41" s="105">
        <v>29514.041666666668</v>
      </c>
      <c r="P41" s="101" t="s">
        <v>973</v>
      </c>
      <c r="Q41" s="106"/>
      <c r="R41" s="101" t="s">
        <v>973</v>
      </c>
      <c r="T41" s="101" t="s">
        <v>973</v>
      </c>
      <c r="U41" t="s">
        <v>83</v>
      </c>
      <c r="V41">
        <v>10.15</v>
      </c>
    </row>
    <row r="42" spans="1:22" x14ac:dyDescent="0.3">
      <c r="A42" s="90" t="s">
        <v>980</v>
      </c>
      <c r="B42" s="90" t="s">
        <v>311</v>
      </c>
      <c r="C42" s="90" t="s">
        <v>190</v>
      </c>
      <c r="D42" s="90" t="s">
        <v>981</v>
      </c>
      <c r="E42" s="90" t="s">
        <v>727</v>
      </c>
      <c r="F42" s="91">
        <v>21916.041666666668</v>
      </c>
      <c r="G42" s="90" t="s">
        <v>929</v>
      </c>
      <c r="H42" s="90" t="s">
        <v>754</v>
      </c>
      <c r="I42" s="90" t="s">
        <v>982</v>
      </c>
      <c r="J42" s="90" t="s">
        <v>887</v>
      </c>
      <c r="K42" s="90" t="s">
        <v>748</v>
      </c>
      <c r="L42" s="90" t="s">
        <v>765</v>
      </c>
      <c r="M42" s="90" t="s">
        <v>748</v>
      </c>
      <c r="N42" s="101" t="s">
        <v>980</v>
      </c>
      <c r="O42" s="105">
        <v>36768.083333333336</v>
      </c>
      <c r="P42" s="101" t="s">
        <v>980</v>
      </c>
      <c r="Q42" s="106"/>
      <c r="R42" s="101" t="s">
        <v>980</v>
      </c>
      <c r="T42" s="101" t="s">
        <v>980</v>
      </c>
      <c r="U42" t="s">
        <v>85</v>
      </c>
      <c r="V42">
        <v>10.199999999999999</v>
      </c>
    </row>
    <row r="43" spans="1:22" x14ac:dyDescent="0.3">
      <c r="A43" s="90" t="s">
        <v>983</v>
      </c>
      <c r="B43" s="90" t="s">
        <v>585</v>
      </c>
      <c r="C43" s="90" t="s">
        <v>586</v>
      </c>
      <c r="D43" s="90" t="s">
        <v>984</v>
      </c>
      <c r="E43" s="90" t="s">
        <v>727</v>
      </c>
      <c r="F43" s="91">
        <v>21551.041666666668</v>
      </c>
      <c r="G43" s="90" t="s">
        <v>985</v>
      </c>
      <c r="H43" s="90" t="s">
        <v>754</v>
      </c>
      <c r="I43" s="90" t="s">
        <v>986</v>
      </c>
      <c r="J43" s="90" t="s">
        <v>960</v>
      </c>
      <c r="K43" s="90" t="s">
        <v>748</v>
      </c>
      <c r="L43" s="90" t="s">
        <v>765</v>
      </c>
      <c r="M43" s="90" t="s">
        <v>748</v>
      </c>
      <c r="N43" s="101" t="s">
        <v>983</v>
      </c>
      <c r="O43" s="105">
        <v>39846.041666666664</v>
      </c>
      <c r="P43" s="101" t="s">
        <v>983</v>
      </c>
      <c r="Q43" s="106"/>
      <c r="R43" s="101" t="s">
        <v>983</v>
      </c>
      <c r="T43" s="101" t="s">
        <v>983</v>
      </c>
      <c r="U43" t="s">
        <v>81</v>
      </c>
      <c r="V43">
        <v>10.119999999999999</v>
      </c>
    </row>
    <row r="44" spans="1:22" x14ac:dyDescent="0.3">
      <c r="A44" s="90" t="s">
        <v>987</v>
      </c>
      <c r="B44" s="90" t="s">
        <v>989</v>
      </c>
      <c r="C44" s="90" t="s">
        <v>988</v>
      </c>
      <c r="D44" s="90" t="s">
        <v>990</v>
      </c>
      <c r="E44" s="90" t="s">
        <v>736</v>
      </c>
      <c r="F44" s="91">
        <v>27318.041666666668</v>
      </c>
      <c r="G44" s="90" t="s">
        <v>776</v>
      </c>
      <c r="H44" s="90" t="s">
        <v>991</v>
      </c>
      <c r="I44" s="90" t="s">
        <v>992</v>
      </c>
      <c r="J44" s="90" t="s">
        <v>993</v>
      </c>
      <c r="K44" s="90" t="s">
        <v>994</v>
      </c>
      <c r="L44" s="90" t="s">
        <v>995</v>
      </c>
      <c r="M44" s="90" t="s">
        <v>994</v>
      </c>
      <c r="N44" s="101" t="s">
        <v>987</v>
      </c>
      <c r="O44" s="105">
        <v>39198.083333333336</v>
      </c>
      <c r="P44" s="101" t="s">
        <v>987</v>
      </c>
      <c r="Q44" s="106"/>
      <c r="R44" s="101" t="s">
        <v>987</v>
      </c>
      <c r="T44" s="101" t="s">
        <v>987</v>
      </c>
      <c r="U44" t="s">
        <v>81</v>
      </c>
      <c r="V44">
        <v>10.119999999999999</v>
      </c>
    </row>
    <row r="45" spans="1:22" x14ac:dyDescent="0.3">
      <c r="A45" s="90" t="s">
        <v>996</v>
      </c>
      <c r="B45" s="90" t="s">
        <v>273</v>
      </c>
      <c r="C45" s="90" t="s">
        <v>222</v>
      </c>
      <c r="D45" s="90" t="s">
        <v>997</v>
      </c>
      <c r="E45" s="90" t="s">
        <v>736</v>
      </c>
      <c r="F45" s="91">
        <v>27034.041666666668</v>
      </c>
      <c r="G45" s="90" t="s">
        <v>865</v>
      </c>
      <c r="H45" s="90" t="s">
        <v>998</v>
      </c>
      <c r="I45" s="90" t="s">
        <v>999</v>
      </c>
      <c r="J45" s="90" t="s">
        <v>977</v>
      </c>
      <c r="K45" s="90" t="s">
        <v>1000</v>
      </c>
      <c r="L45" s="90" t="s">
        <v>1001</v>
      </c>
      <c r="M45" s="90" t="s">
        <v>1000</v>
      </c>
      <c r="N45" s="101" t="s">
        <v>996</v>
      </c>
      <c r="O45" s="105">
        <v>39356.083333333336</v>
      </c>
      <c r="P45" s="101" t="s">
        <v>996</v>
      </c>
      <c r="Q45" s="106"/>
      <c r="R45" s="101" t="s">
        <v>996</v>
      </c>
      <c r="T45" s="101" t="s">
        <v>996</v>
      </c>
      <c r="U45" t="s">
        <v>81</v>
      </c>
      <c r="V45">
        <v>10.119999999999999</v>
      </c>
    </row>
    <row r="46" spans="1:22" x14ac:dyDescent="0.3">
      <c r="A46" s="90" t="s">
        <v>1002</v>
      </c>
      <c r="B46" s="90" t="s">
        <v>706</v>
      </c>
      <c r="C46" s="90" t="s">
        <v>379</v>
      </c>
      <c r="D46" s="90" t="s">
        <v>1003</v>
      </c>
      <c r="E46" s="90" t="s">
        <v>727</v>
      </c>
      <c r="F46" s="91">
        <v>29401.083333333332</v>
      </c>
      <c r="G46" s="90" t="s">
        <v>207</v>
      </c>
      <c r="H46" s="90" t="s">
        <v>754</v>
      </c>
      <c r="I46" s="90" t="s">
        <v>1004</v>
      </c>
      <c r="J46" s="90" t="s">
        <v>1005</v>
      </c>
      <c r="K46" s="90" t="s">
        <v>1006</v>
      </c>
      <c r="L46" s="90" t="s">
        <v>1007</v>
      </c>
      <c r="M46" s="90" t="s">
        <v>1006</v>
      </c>
      <c r="N46" s="101" t="s">
        <v>1002</v>
      </c>
      <c r="O46" s="105">
        <v>39356.083333333336</v>
      </c>
      <c r="P46" s="101" t="s">
        <v>1002</v>
      </c>
      <c r="Q46" s="106"/>
      <c r="R46" s="101" t="s">
        <v>1002</v>
      </c>
      <c r="S46">
        <v>300</v>
      </c>
      <c r="T46" s="101" t="s">
        <v>1002</v>
      </c>
      <c r="U46" t="s">
        <v>81</v>
      </c>
      <c r="V46">
        <v>16.809999999999999</v>
      </c>
    </row>
    <row r="47" spans="1:22" x14ac:dyDescent="0.3">
      <c r="A47" s="90" t="s">
        <v>1008</v>
      </c>
      <c r="B47" s="90" t="s">
        <v>1010</v>
      </c>
      <c r="C47" s="90" t="s">
        <v>1009</v>
      </c>
      <c r="D47" s="90" t="s">
        <v>1011</v>
      </c>
      <c r="E47" s="90" t="s">
        <v>736</v>
      </c>
      <c r="F47" s="91">
        <v>22173.041666666668</v>
      </c>
      <c r="G47" s="90" t="s">
        <v>207</v>
      </c>
      <c r="H47" s="90" t="s">
        <v>754</v>
      </c>
      <c r="I47" s="90" t="s">
        <v>1012</v>
      </c>
      <c r="J47" s="90" t="s">
        <v>740</v>
      </c>
      <c r="K47" s="90" t="s">
        <v>1013</v>
      </c>
      <c r="L47" s="90" t="s">
        <v>1014</v>
      </c>
      <c r="M47" s="90" t="s">
        <v>1013</v>
      </c>
      <c r="N47" s="101" t="s">
        <v>1008</v>
      </c>
      <c r="O47" s="105">
        <v>39385.041666666664</v>
      </c>
      <c r="P47" s="101" t="s">
        <v>1008</v>
      </c>
      <c r="Q47" s="106"/>
      <c r="R47" s="101" t="s">
        <v>1008</v>
      </c>
      <c r="T47" s="101" t="s">
        <v>1008</v>
      </c>
      <c r="U47" t="s">
        <v>93</v>
      </c>
      <c r="V47">
        <v>11.66</v>
      </c>
    </row>
    <row r="48" spans="1:22" x14ac:dyDescent="0.3">
      <c r="A48" s="90" t="s">
        <v>1015</v>
      </c>
      <c r="B48" s="90" t="s">
        <v>261</v>
      </c>
      <c r="C48" s="90" t="s">
        <v>262</v>
      </c>
      <c r="D48" s="90" t="s">
        <v>1016</v>
      </c>
      <c r="E48" s="90" t="s">
        <v>736</v>
      </c>
      <c r="F48" s="91">
        <v>20994.041666666668</v>
      </c>
      <c r="G48" s="90" t="s">
        <v>728</v>
      </c>
      <c r="H48" s="90" t="s">
        <v>754</v>
      </c>
      <c r="I48" s="90" t="s">
        <v>1017</v>
      </c>
      <c r="J48" s="90" t="s">
        <v>835</v>
      </c>
      <c r="K48" s="90" t="s">
        <v>748</v>
      </c>
      <c r="L48" s="90" t="s">
        <v>749</v>
      </c>
      <c r="M48" s="90" t="s">
        <v>748</v>
      </c>
      <c r="N48" s="101" t="s">
        <v>1015</v>
      </c>
      <c r="O48" s="105">
        <v>39722.083333333336</v>
      </c>
      <c r="P48" s="101" t="s">
        <v>1015</v>
      </c>
      <c r="Q48" s="106">
        <v>19.166666666666668</v>
      </c>
      <c r="R48" s="101" t="s">
        <v>1015</v>
      </c>
      <c r="T48" s="101" t="s">
        <v>1015</v>
      </c>
      <c r="U48" t="s">
        <v>85</v>
      </c>
      <c r="V48">
        <v>10.199999999999999</v>
      </c>
    </row>
    <row r="49" spans="1:22" x14ac:dyDescent="0.3">
      <c r="A49" s="90" t="s">
        <v>1018</v>
      </c>
      <c r="B49" s="90" t="s">
        <v>577</v>
      </c>
      <c r="C49" s="90" t="s">
        <v>578</v>
      </c>
      <c r="D49" s="90" t="s">
        <v>1019</v>
      </c>
      <c r="E49" s="90" t="s">
        <v>727</v>
      </c>
      <c r="F49" s="91">
        <v>22533.041666666668</v>
      </c>
      <c r="G49" s="90" t="s">
        <v>776</v>
      </c>
      <c r="H49" s="90" t="s">
        <v>754</v>
      </c>
      <c r="I49" s="90" t="s">
        <v>1020</v>
      </c>
      <c r="J49" s="90" t="s">
        <v>795</v>
      </c>
      <c r="K49" s="90" t="s">
        <v>1021</v>
      </c>
      <c r="L49" s="90" t="s">
        <v>1022</v>
      </c>
      <c r="M49" s="90" t="s">
        <v>1021</v>
      </c>
      <c r="N49" s="101" t="s">
        <v>1018</v>
      </c>
      <c r="O49" s="105">
        <v>39722.083333333336</v>
      </c>
      <c r="P49" s="101" t="s">
        <v>1018</v>
      </c>
      <c r="Q49" s="106">
        <v>19.166666666666668</v>
      </c>
      <c r="R49" s="101" t="s">
        <v>1018</v>
      </c>
      <c r="T49" s="101" t="s">
        <v>1018</v>
      </c>
      <c r="U49" t="s">
        <v>85</v>
      </c>
      <c r="V49">
        <v>10.199999999999999</v>
      </c>
    </row>
    <row r="50" spans="1:22" x14ac:dyDescent="0.3">
      <c r="A50" s="90" t="s">
        <v>1023</v>
      </c>
      <c r="B50" s="90" t="s">
        <v>692</v>
      </c>
      <c r="C50" s="90" t="s">
        <v>1024</v>
      </c>
      <c r="D50" s="90" t="s">
        <v>1025</v>
      </c>
      <c r="E50" s="90" t="s">
        <v>736</v>
      </c>
      <c r="F50" s="91">
        <v>19725.041666666668</v>
      </c>
      <c r="G50" s="90" t="s">
        <v>728</v>
      </c>
      <c r="H50" s="90" t="s">
        <v>1026</v>
      </c>
      <c r="I50" s="90" t="s">
        <v>1027</v>
      </c>
      <c r="J50" s="90" t="s">
        <v>754</v>
      </c>
      <c r="K50" s="90" t="s">
        <v>748</v>
      </c>
      <c r="L50" s="90" t="s">
        <v>765</v>
      </c>
      <c r="M50" s="90" t="s">
        <v>748</v>
      </c>
      <c r="N50" s="101" t="s">
        <v>1023</v>
      </c>
      <c r="O50" s="105">
        <v>39722.083333333336</v>
      </c>
      <c r="P50" s="101" t="s">
        <v>1023</v>
      </c>
      <c r="Q50" s="106">
        <v>19.166666666666668</v>
      </c>
      <c r="R50" s="101" t="s">
        <v>1023</v>
      </c>
      <c r="T50" s="101" t="s">
        <v>1023</v>
      </c>
      <c r="U50" t="s">
        <v>85</v>
      </c>
      <c r="V50">
        <v>10.199999999999999</v>
      </c>
    </row>
    <row r="51" spans="1:22" x14ac:dyDescent="0.3">
      <c r="A51" s="90" t="s">
        <v>1028</v>
      </c>
      <c r="B51" s="90" t="s">
        <v>1029</v>
      </c>
      <c r="C51" s="90" t="s">
        <v>289</v>
      </c>
      <c r="D51" s="90" t="s">
        <v>1030</v>
      </c>
      <c r="E51" s="90" t="s">
        <v>736</v>
      </c>
      <c r="F51" s="91">
        <v>24383.041666666668</v>
      </c>
      <c r="G51" s="90" t="s">
        <v>985</v>
      </c>
      <c r="H51" s="90" t="s">
        <v>754</v>
      </c>
      <c r="I51" s="90" t="s">
        <v>867</v>
      </c>
      <c r="J51" s="90" t="s">
        <v>1031</v>
      </c>
      <c r="K51" s="90" t="s">
        <v>881</v>
      </c>
      <c r="L51" s="90" t="s">
        <v>882</v>
      </c>
      <c r="M51" s="90" t="s">
        <v>881</v>
      </c>
      <c r="N51" s="101" t="s">
        <v>1028</v>
      </c>
      <c r="O51" s="105">
        <v>39722.083333333336</v>
      </c>
      <c r="P51" s="101" t="s">
        <v>1028</v>
      </c>
      <c r="Q51" s="106">
        <v>19.166666666666668</v>
      </c>
      <c r="R51" s="101" t="s">
        <v>1028</v>
      </c>
      <c r="S51">
        <v>90</v>
      </c>
      <c r="T51" s="101" t="s">
        <v>1028</v>
      </c>
      <c r="U51" t="s">
        <v>85</v>
      </c>
      <c r="V51">
        <v>10.199999999999999</v>
      </c>
    </row>
    <row r="52" spans="1:22" x14ac:dyDescent="0.3">
      <c r="A52" s="90" t="s">
        <v>1032</v>
      </c>
      <c r="B52" s="90" t="s">
        <v>286</v>
      </c>
      <c r="C52" s="90" t="s">
        <v>287</v>
      </c>
      <c r="D52" s="90" t="s">
        <v>1033</v>
      </c>
      <c r="E52" s="90" t="s">
        <v>736</v>
      </c>
      <c r="F52" s="91">
        <v>19085.041666666668</v>
      </c>
      <c r="G52" s="90" t="s">
        <v>947</v>
      </c>
      <c r="H52" s="90" t="s">
        <v>1034</v>
      </c>
      <c r="I52" s="90" t="s">
        <v>1035</v>
      </c>
      <c r="J52" s="90" t="s">
        <v>1036</v>
      </c>
      <c r="K52" s="90" t="s">
        <v>748</v>
      </c>
      <c r="L52" s="90" t="s">
        <v>1037</v>
      </c>
      <c r="M52" s="90" t="s">
        <v>748</v>
      </c>
      <c r="N52" s="101" t="s">
        <v>1032</v>
      </c>
      <c r="O52" s="105">
        <v>39722.083333333336</v>
      </c>
      <c r="P52" s="101" t="s">
        <v>1032</v>
      </c>
      <c r="Q52" s="106">
        <v>19.166666666666668</v>
      </c>
      <c r="R52" s="101" t="s">
        <v>1032</v>
      </c>
      <c r="T52" s="101" t="s">
        <v>1032</v>
      </c>
      <c r="U52" t="s">
        <v>81</v>
      </c>
      <c r="V52">
        <v>10.26</v>
      </c>
    </row>
    <row r="53" spans="1:22" x14ac:dyDescent="0.3">
      <c r="A53" s="90" t="s">
        <v>1038</v>
      </c>
      <c r="B53" s="90" t="s">
        <v>432</v>
      </c>
      <c r="C53" s="90" t="s">
        <v>433</v>
      </c>
      <c r="D53" s="90" t="s">
        <v>1039</v>
      </c>
      <c r="E53" s="90" t="s">
        <v>736</v>
      </c>
      <c r="F53" s="91">
        <v>25316.041666666668</v>
      </c>
      <c r="G53" s="90" t="s">
        <v>728</v>
      </c>
      <c r="H53" s="90" t="s">
        <v>1040</v>
      </c>
      <c r="I53" s="90" t="s">
        <v>1041</v>
      </c>
      <c r="J53" s="90" t="s">
        <v>860</v>
      </c>
      <c r="K53" s="90" t="s">
        <v>869</v>
      </c>
      <c r="L53" s="90" t="s">
        <v>870</v>
      </c>
      <c r="M53" s="90" t="s">
        <v>869</v>
      </c>
      <c r="N53" s="101" t="s">
        <v>1038</v>
      </c>
      <c r="O53" s="105">
        <v>39722.083333333336</v>
      </c>
      <c r="P53" s="101" t="s">
        <v>1038</v>
      </c>
      <c r="Q53" s="106">
        <v>19.166666666666668</v>
      </c>
      <c r="R53" s="101" t="s">
        <v>1038</v>
      </c>
      <c r="T53" s="101" t="s">
        <v>1038</v>
      </c>
      <c r="U53" t="s">
        <v>81</v>
      </c>
      <c r="V53">
        <v>10.119999999999999</v>
      </c>
    </row>
    <row r="54" spans="1:22" x14ac:dyDescent="0.3">
      <c r="A54" s="90" t="s">
        <v>1042</v>
      </c>
      <c r="B54" s="90" t="s">
        <v>688</v>
      </c>
      <c r="C54" s="90" t="s">
        <v>689</v>
      </c>
      <c r="D54" s="90" t="s">
        <v>1043</v>
      </c>
      <c r="E54" s="90" t="s">
        <v>727</v>
      </c>
      <c r="F54" s="91">
        <v>24298.041666666668</v>
      </c>
      <c r="G54" s="90" t="s">
        <v>207</v>
      </c>
      <c r="H54" s="90" t="s">
        <v>754</v>
      </c>
      <c r="I54" s="90" t="s">
        <v>1044</v>
      </c>
      <c r="J54" s="90" t="s">
        <v>740</v>
      </c>
      <c r="K54" s="90" t="s">
        <v>1045</v>
      </c>
      <c r="L54" s="90" t="s">
        <v>1046</v>
      </c>
      <c r="M54" s="90" t="s">
        <v>1045</v>
      </c>
      <c r="N54" s="101" t="s">
        <v>1042</v>
      </c>
      <c r="O54" s="105">
        <v>39722.083333333336</v>
      </c>
      <c r="P54" s="101" t="s">
        <v>1042</v>
      </c>
      <c r="Q54" s="106">
        <v>176.94833333333335</v>
      </c>
      <c r="R54" s="101" t="s">
        <v>1042</v>
      </c>
      <c r="S54">
        <v>30</v>
      </c>
      <c r="T54" s="101" t="s">
        <v>1042</v>
      </c>
      <c r="U54" t="s">
        <v>101</v>
      </c>
      <c r="V54">
        <v>10.119999999999999</v>
      </c>
    </row>
    <row r="55" spans="1:22" x14ac:dyDescent="0.3">
      <c r="A55" s="90" t="s">
        <v>1047</v>
      </c>
      <c r="B55" s="90" t="s">
        <v>1048</v>
      </c>
      <c r="C55" s="90" t="s">
        <v>698</v>
      </c>
      <c r="D55" s="90" t="s">
        <v>1049</v>
      </c>
      <c r="E55" s="90" t="s">
        <v>727</v>
      </c>
      <c r="F55" s="91">
        <v>21295.041666666668</v>
      </c>
      <c r="G55" s="90" t="s">
        <v>728</v>
      </c>
      <c r="H55" s="90" t="s">
        <v>754</v>
      </c>
      <c r="I55" s="90" t="s">
        <v>1050</v>
      </c>
      <c r="J55" s="90" t="s">
        <v>1051</v>
      </c>
      <c r="K55" s="90" t="s">
        <v>842</v>
      </c>
      <c r="L55" s="90" t="s">
        <v>742</v>
      </c>
      <c r="M55" s="90" t="s">
        <v>842</v>
      </c>
      <c r="N55" s="101" t="s">
        <v>1047</v>
      </c>
      <c r="O55" s="105">
        <v>39722.083333333336</v>
      </c>
      <c r="P55" s="101" t="s">
        <v>1047</v>
      </c>
      <c r="Q55" s="106">
        <v>12.830833333333333</v>
      </c>
      <c r="R55" s="101" t="s">
        <v>1047</v>
      </c>
      <c r="S55">
        <v>15</v>
      </c>
      <c r="T55" s="101" t="s">
        <v>1047</v>
      </c>
      <c r="U55" t="s">
        <v>85</v>
      </c>
      <c r="V55">
        <v>10.199999999999999</v>
      </c>
    </row>
    <row r="56" spans="1:22" x14ac:dyDescent="0.3">
      <c r="A56" s="90" t="s">
        <v>1052</v>
      </c>
      <c r="B56" s="90" t="s">
        <v>407</v>
      </c>
      <c r="C56" s="90" t="s">
        <v>408</v>
      </c>
      <c r="D56" s="90" t="s">
        <v>1053</v>
      </c>
      <c r="E56" s="90" t="s">
        <v>727</v>
      </c>
      <c r="F56" s="91">
        <v>24102.041666666668</v>
      </c>
      <c r="G56" s="90" t="s">
        <v>728</v>
      </c>
      <c r="H56" s="90" t="s">
        <v>754</v>
      </c>
      <c r="I56" s="90" t="s">
        <v>1054</v>
      </c>
      <c r="J56" s="90" t="s">
        <v>731</v>
      </c>
      <c r="K56" s="90" t="s">
        <v>1055</v>
      </c>
      <c r="L56" s="90" t="s">
        <v>1056</v>
      </c>
      <c r="M56" s="90" t="s">
        <v>1055</v>
      </c>
      <c r="N56" s="101" t="s">
        <v>1052</v>
      </c>
      <c r="O56" s="105">
        <v>39722.083333333336</v>
      </c>
      <c r="P56" s="101" t="s">
        <v>1052</v>
      </c>
      <c r="Q56" s="106">
        <v>23.637499999999999</v>
      </c>
      <c r="R56" s="101" t="s">
        <v>1052</v>
      </c>
      <c r="T56" s="101" t="s">
        <v>1052</v>
      </c>
      <c r="U56" t="s">
        <v>85</v>
      </c>
      <c r="V56">
        <v>10.64</v>
      </c>
    </row>
    <row r="57" spans="1:22" x14ac:dyDescent="0.3">
      <c r="A57" s="90" t="s">
        <v>1057</v>
      </c>
      <c r="B57" s="90" t="s">
        <v>407</v>
      </c>
      <c r="C57" s="90" t="s">
        <v>645</v>
      </c>
      <c r="D57" s="90" t="s">
        <v>1058</v>
      </c>
      <c r="E57" s="90" t="s">
        <v>736</v>
      </c>
      <c r="F57" s="91">
        <v>25187.041666666668</v>
      </c>
      <c r="G57" s="90" t="s">
        <v>776</v>
      </c>
      <c r="H57" s="90" t="s">
        <v>754</v>
      </c>
      <c r="I57" s="90" t="s">
        <v>1054</v>
      </c>
      <c r="J57" s="90" t="s">
        <v>731</v>
      </c>
      <c r="K57" s="90" t="s">
        <v>1055</v>
      </c>
      <c r="L57" s="90" t="s">
        <v>1056</v>
      </c>
      <c r="M57" s="90" t="s">
        <v>1055</v>
      </c>
      <c r="N57" s="101" t="s">
        <v>1057</v>
      </c>
      <c r="O57" s="105">
        <v>39722.083333333336</v>
      </c>
      <c r="P57" s="101" t="s">
        <v>1057</v>
      </c>
      <c r="Q57" s="106">
        <v>19.166666666666668</v>
      </c>
      <c r="R57" s="101" t="s">
        <v>1057</v>
      </c>
      <c r="T57" s="101" t="s">
        <v>1057</v>
      </c>
      <c r="U57" t="s">
        <v>81</v>
      </c>
      <c r="V57">
        <v>10.119999999999999</v>
      </c>
    </row>
    <row r="58" spans="1:22" x14ac:dyDescent="0.3">
      <c r="A58" s="90" t="s">
        <v>1059</v>
      </c>
      <c r="B58" s="90" t="s">
        <v>690</v>
      </c>
      <c r="C58" s="90" t="s">
        <v>289</v>
      </c>
      <c r="D58" s="90" t="s">
        <v>1060</v>
      </c>
      <c r="E58" s="90" t="s">
        <v>736</v>
      </c>
      <c r="F58" s="91">
        <v>21185.041666666668</v>
      </c>
      <c r="G58" s="90" t="s">
        <v>985</v>
      </c>
      <c r="H58" s="90" t="s">
        <v>754</v>
      </c>
      <c r="I58" s="90" t="s">
        <v>1061</v>
      </c>
      <c r="J58" s="90" t="s">
        <v>740</v>
      </c>
      <c r="K58" s="90" t="s">
        <v>754</v>
      </c>
      <c r="L58" s="90" t="s">
        <v>1062</v>
      </c>
      <c r="M58" s="90" t="s">
        <v>1063</v>
      </c>
      <c r="N58" s="101" t="s">
        <v>1059</v>
      </c>
      <c r="O58" s="105">
        <v>39722.083333333336</v>
      </c>
      <c r="P58" s="101" t="s">
        <v>1059</v>
      </c>
      <c r="Q58" s="106">
        <v>19.166666666666668</v>
      </c>
      <c r="R58" s="101" t="s">
        <v>1059</v>
      </c>
      <c r="T58" s="101" t="s">
        <v>1059</v>
      </c>
      <c r="U58" t="s">
        <v>93</v>
      </c>
      <c r="V58">
        <v>10.64</v>
      </c>
    </row>
    <row r="59" spans="1:22" x14ac:dyDescent="0.3">
      <c r="A59" s="90" t="s">
        <v>1064</v>
      </c>
      <c r="B59" s="90" t="s">
        <v>413</v>
      </c>
      <c r="C59" s="90" t="s">
        <v>414</v>
      </c>
      <c r="D59" s="90" t="s">
        <v>1065</v>
      </c>
      <c r="E59" s="90" t="s">
        <v>736</v>
      </c>
      <c r="F59" s="91">
        <v>19059.041666666668</v>
      </c>
      <c r="G59" s="90" t="s">
        <v>1066</v>
      </c>
      <c r="H59" s="90" t="s">
        <v>754</v>
      </c>
      <c r="I59" s="90" t="s">
        <v>1067</v>
      </c>
      <c r="J59" s="90" t="s">
        <v>977</v>
      </c>
      <c r="K59" s="90" t="s">
        <v>748</v>
      </c>
      <c r="L59" s="90" t="s">
        <v>749</v>
      </c>
      <c r="M59" s="90" t="s">
        <v>748</v>
      </c>
      <c r="N59" s="101" t="s">
        <v>1064</v>
      </c>
      <c r="O59" s="105">
        <v>39722.083333333336</v>
      </c>
      <c r="P59" s="101" t="s">
        <v>1064</v>
      </c>
      <c r="Q59" s="106">
        <v>19.166666666666668</v>
      </c>
      <c r="R59" s="101" t="s">
        <v>1064</v>
      </c>
      <c r="T59" s="101" t="s">
        <v>1064</v>
      </c>
      <c r="U59" t="s">
        <v>85</v>
      </c>
      <c r="V59">
        <v>10.199999999999999</v>
      </c>
    </row>
    <row r="60" spans="1:22" x14ac:dyDescent="0.3">
      <c r="A60" s="90" t="s">
        <v>1068</v>
      </c>
      <c r="B60" s="90" t="s">
        <v>678</v>
      </c>
      <c r="C60" s="90" t="s">
        <v>679</v>
      </c>
      <c r="D60" s="90" t="s">
        <v>1069</v>
      </c>
      <c r="E60" s="90" t="s">
        <v>736</v>
      </c>
      <c r="F60" s="91">
        <v>23801.041666666668</v>
      </c>
      <c r="G60" s="90" t="s">
        <v>885</v>
      </c>
      <c r="H60" s="90" t="s">
        <v>754</v>
      </c>
      <c r="I60" s="90" t="s">
        <v>1070</v>
      </c>
      <c r="J60" s="90" t="s">
        <v>993</v>
      </c>
      <c r="K60" s="90" t="s">
        <v>1071</v>
      </c>
      <c r="L60" s="90" t="s">
        <v>1072</v>
      </c>
      <c r="M60" s="90" t="s">
        <v>1071</v>
      </c>
      <c r="N60" s="101" t="s">
        <v>1068</v>
      </c>
      <c r="O60" s="105">
        <v>39722.083333333336</v>
      </c>
      <c r="P60" s="101" t="s">
        <v>1068</v>
      </c>
      <c r="Q60" s="106"/>
      <c r="R60" s="101" t="s">
        <v>1068</v>
      </c>
      <c r="T60" s="101" t="s">
        <v>1068</v>
      </c>
      <c r="U60" t="s">
        <v>81</v>
      </c>
      <c r="V60">
        <v>10.119999999999999</v>
      </c>
    </row>
    <row r="61" spans="1:22" x14ac:dyDescent="0.3">
      <c r="A61" s="90" t="s">
        <v>1073</v>
      </c>
      <c r="B61" s="90" t="s">
        <v>693</v>
      </c>
      <c r="C61" s="90" t="s">
        <v>694</v>
      </c>
      <c r="D61" s="90" t="s">
        <v>1074</v>
      </c>
      <c r="E61" s="90" t="s">
        <v>736</v>
      </c>
      <c r="F61" s="91">
        <v>20843.041666666668</v>
      </c>
      <c r="G61" s="90" t="s">
        <v>728</v>
      </c>
      <c r="H61" s="90" t="s">
        <v>1075</v>
      </c>
      <c r="I61" s="90" t="s">
        <v>1076</v>
      </c>
      <c r="J61" s="90" t="s">
        <v>849</v>
      </c>
      <c r="K61" s="90" t="s">
        <v>748</v>
      </c>
      <c r="L61" s="90" t="s">
        <v>856</v>
      </c>
      <c r="M61" s="90" t="s">
        <v>748</v>
      </c>
      <c r="N61" s="101" t="s">
        <v>1073</v>
      </c>
      <c r="O61" s="105">
        <v>39722.083333333336</v>
      </c>
      <c r="P61" s="101" t="s">
        <v>1073</v>
      </c>
      <c r="Q61" s="106">
        <v>29.939166666666665</v>
      </c>
      <c r="R61" s="101" t="s">
        <v>1073</v>
      </c>
      <c r="T61" s="101" t="s">
        <v>1073</v>
      </c>
      <c r="U61" t="s">
        <v>85</v>
      </c>
      <c r="V61">
        <v>10.199999999999999</v>
      </c>
    </row>
    <row r="62" spans="1:22" x14ac:dyDescent="0.3">
      <c r="A62" s="90" t="s">
        <v>1077</v>
      </c>
      <c r="B62" s="90" t="s">
        <v>335</v>
      </c>
      <c r="C62" s="90" t="s">
        <v>336</v>
      </c>
      <c r="D62" s="90" t="s">
        <v>1078</v>
      </c>
      <c r="E62" s="90" t="s">
        <v>736</v>
      </c>
      <c r="F62" s="91">
        <v>27047.041666666668</v>
      </c>
      <c r="G62" s="90" t="s">
        <v>776</v>
      </c>
      <c r="H62" s="90" t="s">
        <v>754</v>
      </c>
      <c r="I62" s="90" t="s">
        <v>1079</v>
      </c>
      <c r="J62" s="90" t="s">
        <v>1051</v>
      </c>
      <c r="K62" s="90" t="s">
        <v>842</v>
      </c>
      <c r="L62" s="90" t="s">
        <v>742</v>
      </c>
      <c r="M62" s="90" t="s">
        <v>842</v>
      </c>
      <c r="N62" s="101" t="s">
        <v>1077</v>
      </c>
      <c r="O62" s="105">
        <v>39722.083333333336</v>
      </c>
      <c r="P62" s="101" t="s">
        <v>1077</v>
      </c>
      <c r="Q62" s="106">
        <v>19.166666666666668</v>
      </c>
      <c r="R62" s="101" t="s">
        <v>1077</v>
      </c>
      <c r="T62" s="101" t="s">
        <v>1077</v>
      </c>
      <c r="U62" t="s">
        <v>85</v>
      </c>
      <c r="V62">
        <v>10.199999999999999</v>
      </c>
    </row>
    <row r="63" spans="1:22" x14ac:dyDescent="0.3">
      <c r="A63" s="90" t="s">
        <v>1080</v>
      </c>
      <c r="B63" s="90" t="s">
        <v>696</v>
      </c>
      <c r="C63" s="90" t="s">
        <v>697</v>
      </c>
      <c r="D63" s="90" t="s">
        <v>1081</v>
      </c>
      <c r="E63" s="90" t="s">
        <v>736</v>
      </c>
      <c r="F63" s="91">
        <v>20493.041666666668</v>
      </c>
      <c r="G63" s="90" t="s">
        <v>885</v>
      </c>
      <c r="H63" s="90" t="s">
        <v>754</v>
      </c>
      <c r="I63" s="90" t="s">
        <v>1082</v>
      </c>
      <c r="J63" s="90" t="s">
        <v>1083</v>
      </c>
      <c r="K63" s="90" t="s">
        <v>1084</v>
      </c>
      <c r="L63" s="90" t="s">
        <v>1085</v>
      </c>
      <c r="M63" s="90" t="s">
        <v>1084</v>
      </c>
      <c r="N63" s="101" t="s">
        <v>1080</v>
      </c>
      <c r="O63" s="105">
        <v>39722.083333333336</v>
      </c>
      <c r="P63" s="101" t="s">
        <v>1080</v>
      </c>
      <c r="Q63" s="106">
        <v>19.166666666666668</v>
      </c>
      <c r="R63" s="101" t="s">
        <v>1080</v>
      </c>
      <c r="T63" s="101" t="s">
        <v>1080</v>
      </c>
      <c r="U63" t="s">
        <v>83</v>
      </c>
      <c r="V63">
        <v>10.15</v>
      </c>
    </row>
    <row r="64" spans="1:22" x14ac:dyDescent="0.3">
      <c r="A64" s="90" t="s">
        <v>1086</v>
      </c>
      <c r="B64" s="90" t="s">
        <v>1087</v>
      </c>
      <c r="C64" s="90" t="s">
        <v>691</v>
      </c>
      <c r="D64" s="90" t="s">
        <v>1088</v>
      </c>
      <c r="E64" s="90" t="s">
        <v>727</v>
      </c>
      <c r="F64" s="91">
        <v>21561.041666666668</v>
      </c>
      <c r="G64" s="90" t="s">
        <v>207</v>
      </c>
      <c r="H64" s="90" t="s">
        <v>754</v>
      </c>
      <c r="I64" s="90" t="s">
        <v>1089</v>
      </c>
      <c r="J64" s="90" t="s">
        <v>1090</v>
      </c>
      <c r="K64" s="90" t="s">
        <v>748</v>
      </c>
      <c r="L64" s="90" t="s">
        <v>796</v>
      </c>
      <c r="M64" s="90" t="s">
        <v>748</v>
      </c>
      <c r="N64" s="101" t="s">
        <v>1086</v>
      </c>
      <c r="O64" s="105">
        <v>39722.083333333336</v>
      </c>
      <c r="P64" s="101" t="s">
        <v>1086</v>
      </c>
      <c r="Q64" s="106">
        <v>12.830833333333333</v>
      </c>
      <c r="R64" s="101" t="s">
        <v>1086</v>
      </c>
      <c r="T64" s="101" t="s">
        <v>1086</v>
      </c>
      <c r="U64" t="s">
        <v>85</v>
      </c>
      <c r="V64">
        <v>10.44</v>
      </c>
    </row>
    <row r="65" spans="1:22" x14ac:dyDescent="0.3">
      <c r="A65" s="90" t="s">
        <v>1091</v>
      </c>
      <c r="B65" s="90" t="s">
        <v>195</v>
      </c>
      <c r="C65" s="90" t="s">
        <v>1092</v>
      </c>
      <c r="D65" s="90" t="s">
        <v>1093</v>
      </c>
      <c r="E65" s="90" t="s">
        <v>736</v>
      </c>
      <c r="F65" s="91">
        <v>20454.041666666668</v>
      </c>
      <c r="G65" s="90" t="s">
        <v>745</v>
      </c>
      <c r="H65" s="90" t="s">
        <v>754</v>
      </c>
      <c r="I65" s="90" t="s">
        <v>1094</v>
      </c>
      <c r="J65" s="90" t="s">
        <v>795</v>
      </c>
      <c r="K65" s="90" t="s">
        <v>1095</v>
      </c>
      <c r="L65" s="90" t="s">
        <v>1096</v>
      </c>
      <c r="M65" s="90" t="s">
        <v>1095</v>
      </c>
      <c r="N65" s="101" t="s">
        <v>1091</v>
      </c>
      <c r="O65" s="105">
        <v>39722.083333333336</v>
      </c>
      <c r="P65" s="101" t="s">
        <v>1091</v>
      </c>
      <c r="Q65" s="106"/>
      <c r="R65" s="101" t="s">
        <v>1091</v>
      </c>
      <c r="T65" s="101" t="s">
        <v>1091</v>
      </c>
      <c r="U65" t="s">
        <v>85</v>
      </c>
      <c r="V65">
        <v>10.44</v>
      </c>
    </row>
    <row r="66" spans="1:22" x14ac:dyDescent="0.3">
      <c r="A66" s="90" t="s">
        <v>1097</v>
      </c>
      <c r="B66" s="90" t="s">
        <v>158</v>
      </c>
      <c r="C66" s="90" t="s">
        <v>695</v>
      </c>
      <c r="D66" s="90" t="s">
        <v>1098</v>
      </c>
      <c r="E66" s="90" t="s">
        <v>727</v>
      </c>
      <c r="F66" s="91">
        <v>21915.041666666668</v>
      </c>
      <c r="G66" s="90" t="s">
        <v>929</v>
      </c>
      <c r="H66" s="90" t="s">
        <v>1099</v>
      </c>
      <c r="I66" s="90" t="s">
        <v>1100</v>
      </c>
      <c r="J66" s="90" t="s">
        <v>1101</v>
      </c>
      <c r="K66" s="90" t="s">
        <v>748</v>
      </c>
      <c r="L66" s="90" t="s">
        <v>1037</v>
      </c>
      <c r="M66" s="90" t="s">
        <v>748</v>
      </c>
      <c r="N66" s="101" t="s">
        <v>1097</v>
      </c>
      <c r="O66" s="105">
        <v>39722.083333333336</v>
      </c>
      <c r="P66" s="101" t="s">
        <v>1097</v>
      </c>
      <c r="Q66" s="106">
        <v>23.637499999999999</v>
      </c>
      <c r="R66" s="101" t="s">
        <v>1097</v>
      </c>
      <c r="S66">
        <v>127</v>
      </c>
      <c r="T66" s="101" t="s">
        <v>1097</v>
      </c>
      <c r="U66" t="s">
        <v>85</v>
      </c>
      <c r="V66">
        <v>10.199999999999999</v>
      </c>
    </row>
    <row r="67" spans="1:22" x14ac:dyDescent="0.3">
      <c r="A67" s="90" t="s">
        <v>1102</v>
      </c>
      <c r="B67" s="90" t="s">
        <v>468</v>
      </c>
      <c r="C67" s="90" t="s">
        <v>275</v>
      </c>
      <c r="D67" s="90" t="s">
        <v>1103</v>
      </c>
      <c r="E67" s="90" t="s">
        <v>736</v>
      </c>
      <c r="F67" s="91">
        <v>23377.041666666668</v>
      </c>
      <c r="G67" s="90" t="s">
        <v>737</v>
      </c>
      <c r="H67" s="90" t="s">
        <v>754</v>
      </c>
      <c r="I67" s="90" t="s">
        <v>1104</v>
      </c>
      <c r="J67" s="90" t="s">
        <v>855</v>
      </c>
      <c r="K67" s="90" t="s">
        <v>836</v>
      </c>
      <c r="L67" s="90" t="s">
        <v>837</v>
      </c>
      <c r="M67" s="90" t="s">
        <v>836</v>
      </c>
      <c r="N67" s="101" t="s">
        <v>1102</v>
      </c>
      <c r="O67" s="105">
        <v>39814.041666666664</v>
      </c>
      <c r="P67" s="101" t="s">
        <v>1102</v>
      </c>
      <c r="Q67" s="106"/>
      <c r="R67" s="101" t="s">
        <v>1102</v>
      </c>
      <c r="T67" s="101" t="s">
        <v>1102</v>
      </c>
      <c r="U67" t="s">
        <v>81</v>
      </c>
      <c r="V67">
        <v>10.119999999999999</v>
      </c>
    </row>
    <row r="68" spans="1:22" x14ac:dyDescent="0.3">
      <c r="A68" s="90" t="s">
        <v>1105</v>
      </c>
      <c r="B68" s="90" t="s">
        <v>352</v>
      </c>
      <c r="C68" s="90" t="s">
        <v>353</v>
      </c>
      <c r="D68" s="90" t="s">
        <v>1106</v>
      </c>
      <c r="E68" s="90" t="s">
        <v>727</v>
      </c>
      <c r="F68" s="91">
        <v>20917.041666666668</v>
      </c>
      <c r="G68" s="90" t="s">
        <v>902</v>
      </c>
      <c r="H68" s="90" t="s">
        <v>754</v>
      </c>
      <c r="I68" s="90" t="s">
        <v>1107</v>
      </c>
      <c r="J68" s="90" t="s">
        <v>977</v>
      </c>
      <c r="K68" s="90" t="s">
        <v>1108</v>
      </c>
      <c r="L68" s="90" t="s">
        <v>1109</v>
      </c>
      <c r="M68" s="90" t="s">
        <v>1108</v>
      </c>
      <c r="N68" s="101" t="s">
        <v>1105</v>
      </c>
      <c r="O68" s="105">
        <v>39814.041666666664</v>
      </c>
      <c r="P68" s="101" t="s">
        <v>1105</v>
      </c>
      <c r="Q68" s="106"/>
      <c r="R68" s="101" t="s">
        <v>1105</v>
      </c>
      <c r="T68" s="101" t="s">
        <v>1105</v>
      </c>
      <c r="U68" t="s">
        <v>83</v>
      </c>
      <c r="V68">
        <v>10.15</v>
      </c>
    </row>
    <row r="69" spans="1:22" x14ac:dyDescent="0.3">
      <c r="A69" s="90" t="s">
        <v>1110</v>
      </c>
      <c r="B69" s="90" t="s">
        <v>201</v>
      </c>
      <c r="C69" s="90" t="s">
        <v>202</v>
      </c>
      <c r="D69" s="90" t="s">
        <v>1111</v>
      </c>
      <c r="E69" s="90" t="s">
        <v>736</v>
      </c>
      <c r="F69" s="91">
        <v>24360.041666666668</v>
      </c>
      <c r="G69" s="90" t="s">
        <v>745</v>
      </c>
      <c r="H69" s="90" t="s">
        <v>754</v>
      </c>
      <c r="I69" s="90" t="s">
        <v>1112</v>
      </c>
      <c r="J69" s="90" t="s">
        <v>1051</v>
      </c>
      <c r="K69" s="90" t="s">
        <v>1113</v>
      </c>
      <c r="L69" s="90" t="s">
        <v>1114</v>
      </c>
      <c r="M69" s="90" t="s">
        <v>1115</v>
      </c>
      <c r="N69" s="101" t="s">
        <v>1110</v>
      </c>
      <c r="O69" s="105">
        <v>39814.041666666664</v>
      </c>
      <c r="P69" s="101" t="s">
        <v>1110</v>
      </c>
      <c r="Q69" s="106"/>
      <c r="R69" s="101" t="s">
        <v>1110</v>
      </c>
      <c r="T69" s="101" t="s">
        <v>1110</v>
      </c>
      <c r="U69" t="s">
        <v>81</v>
      </c>
      <c r="V69">
        <v>10.119999999999999</v>
      </c>
    </row>
    <row r="70" spans="1:22" x14ac:dyDescent="0.3">
      <c r="A70" s="90" t="s">
        <v>1116</v>
      </c>
      <c r="B70" s="90" t="s">
        <v>666</v>
      </c>
      <c r="C70" s="90" t="s">
        <v>375</v>
      </c>
      <c r="D70" s="90" t="s">
        <v>1117</v>
      </c>
      <c r="E70" s="90" t="s">
        <v>736</v>
      </c>
      <c r="F70" s="91">
        <v>23448.041666666668</v>
      </c>
      <c r="G70" s="90" t="s">
        <v>776</v>
      </c>
      <c r="H70" s="90" t="s">
        <v>754</v>
      </c>
      <c r="I70" s="90" t="s">
        <v>1118</v>
      </c>
      <c r="J70" s="90" t="s">
        <v>740</v>
      </c>
      <c r="K70" s="90" t="s">
        <v>779</v>
      </c>
      <c r="L70" s="90" t="s">
        <v>780</v>
      </c>
      <c r="M70" s="90" t="s">
        <v>779</v>
      </c>
      <c r="N70" s="101" t="s">
        <v>1116</v>
      </c>
      <c r="O70" s="105">
        <v>39825.041666666664</v>
      </c>
      <c r="P70" s="101" t="s">
        <v>1116</v>
      </c>
      <c r="Q70" s="106"/>
      <c r="R70" s="101" t="s">
        <v>1116</v>
      </c>
      <c r="T70" s="101" t="s">
        <v>1116</v>
      </c>
      <c r="U70" t="s">
        <v>81</v>
      </c>
      <c r="V70">
        <v>10.119999999999999</v>
      </c>
    </row>
    <row r="71" spans="1:22" x14ac:dyDescent="0.3">
      <c r="A71" s="90" t="s">
        <v>1119</v>
      </c>
      <c r="B71" s="90" t="s">
        <v>383</v>
      </c>
      <c r="C71" s="90" t="s">
        <v>384</v>
      </c>
      <c r="D71" s="90" t="s">
        <v>1120</v>
      </c>
      <c r="E71" s="90" t="s">
        <v>736</v>
      </c>
      <c r="F71" s="91">
        <v>27689.041666666668</v>
      </c>
      <c r="G71" s="90" t="s">
        <v>783</v>
      </c>
      <c r="H71" s="90" t="s">
        <v>1121</v>
      </c>
      <c r="I71" s="90" t="s">
        <v>1122</v>
      </c>
      <c r="J71" s="90" t="s">
        <v>1123</v>
      </c>
      <c r="K71" s="90" t="s">
        <v>875</v>
      </c>
      <c r="L71" s="90" t="s">
        <v>876</v>
      </c>
      <c r="M71" s="90" t="s">
        <v>875</v>
      </c>
      <c r="N71" s="101" t="s">
        <v>1119</v>
      </c>
      <c r="O71" s="105">
        <v>39860.041666666664</v>
      </c>
      <c r="P71" s="101" t="s">
        <v>1119</v>
      </c>
      <c r="Q71" s="106"/>
      <c r="R71" s="101" t="s">
        <v>1119</v>
      </c>
      <c r="T71" s="101" t="s">
        <v>1119</v>
      </c>
      <c r="U71" t="s">
        <v>81</v>
      </c>
      <c r="V71">
        <v>10.119999999999999</v>
      </c>
    </row>
    <row r="72" spans="1:22" x14ac:dyDescent="0.3">
      <c r="A72" s="90" t="s">
        <v>1124</v>
      </c>
      <c r="B72" s="90" t="s">
        <v>581</v>
      </c>
      <c r="C72" s="90" t="s">
        <v>661</v>
      </c>
      <c r="D72" s="90" t="s">
        <v>1125</v>
      </c>
      <c r="E72" s="90" t="s">
        <v>727</v>
      </c>
      <c r="F72" s="91">
        <v>22647.041666666668</v>
      </c>
      <c r="G72" s="90" t="s">
        <v>776</v>
      </c>
      <c r="H72" s="90" t="s">
        <v>754</v>
      </c>
      <c r="I72" s="90" t="s">
        <v>1126</v>
      </c>
      <c r="J72" s="90" t="s">
        <v>892</v>
      </c>
      <c r="K72" s="90" t="s">
        <v>748</v>
      </c>
      <c r="L72" s="90" t="s">
        <v>1127</v>
      </c>
      <c r="M72" s="90" t="s">
        <v>748</v>
      </c>
      <c r="N72" s="101" t="s">
        <v>1124</v>
      </c>
      <c r="O72" s="105">
        <v>39904.083333333336</v>
      </c>
      <c r="P72" s="101" t="s">
        <v>1124</v>
      </c>
      <c r="Q72" s="106"/>
      <c r="R72" s="101" t="s">
        <v>1124</v>
      </c>
      <c r="T72" s="101" t="s">
        <v>1124</v>
      </c>
      <c r="U72" t="s">
        <v>81</v>
      </c>
      <c r="V72">
        <v>10.119999999999999</v>
      </c>
    </row>
    <row r="73" spans="1:22" x14ac:dyDescent="0.3">
      <c r="A73" s="90" t="s">
        <v>1128</v>
      </c>
      <c r="B73" s="90" t="s">
        <v>652</v>
      </c>
      <c r="C73" s="90" t="s">
        <v>653</v>
      </c>
      <c r="D73" s="90" t="s">
        <v>1129</v>
      </c>
      <c r="E73" s="90" t="s">
        <v>736</v>
      </c>
      <c r="F73" s="91">
        <v>22406.041666666668</v>
      </c>
      <c r="G73" s="90" t="s">
        <v>1130</v>
      </c>
      <c r="H73" s="90" t="s">
        <v>1131</v>
      </c>
      <c r="I73" s="90" t="s">
        <v>1132</v>
      </c>
      <c r="J73" s="90" t="s">
        <v>1133</v>
      </c>
      <c r="K73" s="90" t="s">
        <v>741</v>
      </c>
      <c r="L73" s="90" t="s">
        <v>742</v>
      </c>
      <c r="M73" s="90" t="s">
        <v>741</v>
      </c>
      <c r="N73" s="101" t="s">
        <v>1128</v>
      </c>
      <c r="O73" s="105">
        <v>39930.083333333336</v>
      </c>
      <c r="P73" s="101" t="s">
        <v>1128</v>
      </c>
      <c r="Q73" s="106"/>
      <c r="R73" s="101" t="s">
        <v>1128</v>
      </c>
      <c r="T73" s="101" t="s">
        <v>1128</v>
      </c>
      <c r="U73" t="s">
        <v>81</v>
      </c>
      <c r="V73">
        <v>10.119999999999999</v>
      </c>
    </row>
    <row r="74" spans="1:22" x14ac:dyDescent="0.3">
      <c r="A74" s="90" t="s">
        <v>1134</v>
      </c>
      <c r="B74" s="90" t="s">
        <v>243</v>
      </c>
      <c r="C74" s="90" t="s">
        <v>244</v>
      </c>
      <c r="D74" s="90" t="s">
        <v>1135</v>
      </c>
      <c r="E74" s="90" t="s">
        <v>736</v>
      </c>
      <c r="F74" s="91">
        <v>27212.041666666668</v>
      </c>
      <c r="G74" s="90" t="s">
        <v>728</v>
      </c>
      <c r="H74" s="90" t="s">
        <v>754</v>
      </c>
      <c r="I74" s="90" t="s">
        <v>1136</v>
      </c>
      <c r="J74" s="90" t="s">
        <v>1137</v>
      </c>
      <c r="K74" s="90" t="s">
        <v>1138</v>
      </c>
      <c r="L74" s="90" t="s">
        <v>1139</v>
      </c>
      <c r="M74" s="90" t="s">
        <v>1138</v>
      </c>
      <c r="N74" s="101" t="s">
        <v>1134</v>
      </c>
      <c r="O74" s="105">
        <v>39934.083333333336</v>
      </c>
      <c r="P74" s="101" t="s">
        <v>1134</v>
      </c>
      <c r="Q74" s="106"/>
      <c r="R74" s="101" t="s">
        <v>1134</v>
      </c>
      <c r="T74" s="101" t="s">
        <v>1134</v>
      </c>
      <c r="U74" t="s">
        <v>81</v>
      </c>
      <c r="V74">
        <v>10.119999999999999</v>
      </c>
    </row>
    <row r="75" spans="1:22" x14ac:dyDescent="0.3">
      <c r="A75" s="90" t="s">
        <v>1140</v>
      </c>
      <c r="B75" s="90" t="s">
        <v>192</v>
      </c>
      <c r="C75" s="90" t="s">
        <v>312</v>
      </c>
      <c r="D75" s="90" t="s">
        <v>1141</v>
      </c>
      <c r="E75" s="90" t="s">
        <v>727</v>
      </c>
      <c r="F75" s="91">
        <v>23415.041666666668</v>
      </c>
      <c r="G75" s="90" t="s">
        <v>929</v>
      </c>
      <c r="H75" s="90" t="s">
        <v>1142</v>
      </c>
      <c r="I75" s="90" t="s">
        <v>1143</v>
      </c>
      <c r="J75" s="90" t="s">
        <v>1144</v>
      </c>
      <c r="K75" s="90" t="s">
        <v>1145</v>
      </c>
      <c r="L75" s="90" t="s">
        <v>1146</v>
      </c>
      <c r="M75" s="90" t="s">
        <v>1145</v>
      </c>
      <c r="N75" s="101" t="s">
        <v>1140</v>
      </c>
      <c r="O75" s="105">
        <v>42226.083333333336</v>
      </c>
      <c r="P75" s="101" t="s">
        <v>1140</v>
      </c>
      <c r="Q75" s="106"/>
      <c r="R75" s="101" t="s">
        <v>1140</v>
      </c>
      <c r="T75" s="101" t="s">
        <v>1140</v>
      </c>
      <c r="U75" t="s">
        <v>81</v>
      </c>
      <c r="V75">
        <v>10.119999999999999</v>
      </c>
    </row>
    <row r="76" spans="1:22" x14ac:dyDescent="0.3">
      <c r="A76" s="90" t="s">
        <v>1147</v>
      </c>
      <c r="B76" s="90" t="s">
        <v>1148</v>
      </c>
      <c r="C76" s="90" t="s">
        <v>289</v>
      </c>
      <c r="D76" s="90" t="s">
        <v>1149</v>
      </c>
      <c r="E76" s="90" t="s">
        <v>736</v>
      </c>
      <c r="F76" s="91">
        <v>19109.041666666668</v>
      </c>
      <c r="G76" s="90" t="s">
        <v>947</v>
      </c>
      <c r="H76" s="90" t="s">
        <v>754</v>
      </c>
      <c r="I76" s="90" t="s">
        <v>1150</v>
      </c>
      <c r="J76" s="90" t="s">
        <v>855</v>
      </c>
      <c r="K76" s="90" t="s">
        <v>754</v>
      </c>
      <c r="L76" s="90" t="s">
        <v>1151</v>
      </c>
      <c r="M76" s="90" t="s">
        <v>1152</v>
      </c>
      <c r="N76" s="101" t="s">
        <v>1147</v>
      </c>
      <c r="O76" s="105">
        <v>42401.041666666664</v>
      </c>
      <c r="P76" s="101" t="s">
        <v>1147</v>
      </c>
      <c r="Q76" s="106"/>
      <c r="R76" s="101" t="s">
        <v>1147</v>
      </c>
      <c r="T76" s="101" t="s">
        <v>1147</v>
      </c>
      <c r="U76" t="s">
        <v>81</v>
      </c>
      <c r="V76">
        <v>10.119999999999999</v>
      </c>
    </row>
    <row r="77" spans="1:22" x14ac:dyDescent="0.3">
      <c r="A77" s="90" t="s">
        <v>1153</v>
      </c>
      <c r="B77" s="90" t="s">
        <v>238</v>
      </c>
      <c r="C77" s="90" t="s">
        <v>239</v>
      </c>
      <c r="D77" s="90" t="s">
        <v>1154</v>
      </c>
      <c r="E77" s="90" t="s">
        <v>736</v>
      </c>
      <c r="F77" s="91">
        <v>22801.041666666668</v>
      </c>
      <c r="G77" s="90" t="s">
        <v>728</v>
      </c>
      <c r="H77" s="90" t="s">
        <v>754</v>
      </c>
      <c r="I77" s="90" t="s">
        <v>1155</v>
      </c>
      <c r="J77" s="90" t="s">
        <v>1051</v>
      </c>
      <c r="K77" s="90" t="s">
        <v>748</v>
      </c>
      <c r="L77" s="90" t="s">
        <v>1156</v>
      </c>
      <c r="M77" s="90" t="s">
        <v>748</v>
      </c>
      <c r="N77" s="101" t="s">
        <v>1153</v>
      </c>
      <c r="O77" s="105">
        <v>40003.083333333336</v>
      </c>
      <c r="P77" s="101" t="s">
        <v>1153</v>
      </c>
      <c r="Q77" s="106"/>
      <c r="R77" s="101" t="s">
        <v>1153</v>
      </c>
      <c r="T77" s="101" t="s">
        <v>1153</v>
      </c>
      <c r="U77" t="s">
        <v>81</v>
      </c>
      <c r="V77">
        <v>10.119999999999999</v>
      </c>
    </row>
    <row r="78" spans="1:22" x14ac:dyDescent="0.3">
      <c r="A78" s="90" t="s">
        <v>1157</v>
      </c>
      <c r="B78" s="90" t="s">
        <v>197</v>
      </c>
      <c r="C78" s="90" t="s">
        <v>222</v>
      </c>
      <c r="D78" s="90" t="s">
        <v>1158</v>
      </c>
      <c r="E78" s="90" t="s">
        <v>736</v>
      </c>
      <c r="F78" s="91">
        <v>26841.041666666668</v>
      </c>
      <c r="G78" s="90" t="s">
        <v>929</v>
      </c>
      <c r="H78" s="90" t="s">
        <v>1159</v>
      </c>
      <c r="I78" s="90" t="s">
        <v>1160</v>
      </c>
      <c r="J78" s="90" t="s">
        <v>1161</v>
      </c>
      <c r="K78" s="90" t="s">
        <v>748</v>
      </c>
      <c r="L78" s="90" t="s">
        <v>772</v>
      </c>
      <c r="M78" s="90" t="s">
        <v>748</v>
      </c>
      <c r="N78" s="101" t="s">
        <v>1157</v>
      </c>
      <c r="O78" s="105">
        <v>40623.041666666664</v>
      </c>
      <c r="P78" s="101" t="s">
        <v>1157</v>
      </c>
      <c r="Q78" s="106"/>
      <c r="R78" s="101" t="s">
        <v>1157</v>
      </c>
      <c r="T78" s="101" t="s">
        <v>1157</v>
      </c>
      <c r="U78" t="s">
        <v>81</v>
      </c>
      <c r="V78">
        <v>10.119999999999999</v>
      </c>
    </row>
    <row r="79" spans="1:22" x14ac:dyDescent="0.3">
      <c r="A79" s="90" t="s">
        <v>1162</v>
      </c>
      <c r="B79" s="90" t="s">
        <v>680</v>
      </c>
      <c r="C79" s="90" t="s">
        <v>681</v>
      </c>
      <c r="D79" s="90" t="s">
        <v>1163</v>
      </c>
      <c r="E79" s="90" t="s">
        <v>736</v>
      </c>
      <c r="F79" s="91">
        <v>23066.041666666668</v>
      </c>
      <c r="G79" s="90" t="s">
        <v>947</v>
      </c>
      <c r="H79" s="90" t="s">
        <v>1164</v>
      </c>
      <c r="I79" s="90" t="s">
        <v>1165</v>
      </c>
      <c r="J79" s="90" t="s">
        <v>740</v>
      </c>
      <c r="K79" s="90" t="s">
        <v>821</v>
      </c>
      <c r="L79" s="90" t="s">
        <v>822</v>
      </c>
      <c r="M79" s="90" t="s">
        <v>821</v>
      </c>
      <c r="N79" s="101" t="s">
        <v>1162</v>
      </c>
      <c r="O79" s="105">
        <v>39814.041666666664</v>
      </c>
      <c r="P79" s="101" t="s">
        <v>1162</v>
      </c>
      <c r="Q79" s="106"/>
      <c r="R79" s="101" t="s">
        <v>1162</v>
      </c>
      <c r="T79" s="101" t="s">
        <v>1162</v>
      </c>
      <c r="U79" t="s">
        <v>83</v>
      </c>
      <c r="V79">
        <v>10.15</v>
      </c>
    </row>
    <row r="80" spans="1:22" x14ac:dyDescent="0.3">
      <c r="A80" s="90" t="s">
        <v>1166</v>
      </c>
      <c r="B80" s="90" t="s">
        <v>626</v>
      </c>
      <c r="C80" s="90" t="s">
        <v>627</v>
      </c>
      <c r="D80" s="90" t="s">
        <v>1167</v>
      </c>
      <c r="E80" s="90" t="s">
        <v>736</v>
      </c>
      <c r="F80" s="91">
        <v>22663.041666666668</v>
      </c>
      <c r="G80" s="90" t="s">
        <v>1168</v>
      </c>
      <c r="H80" s="90" t="s">
        <v>754</v>
      </c>
      <c r="I80" s="90" t="s">
        <v>1169</v>
      </c>
      <c r="J80" s="90" t="s">
        <v>1083</v>
      </c>
      <c r="K80" s="90" t="s">
        <v>821</v>
      </c>
      <c r="L80" s="90" t="s">
        <v>822</v>
      </c>
      <c r="M80" s="90" t="s">
        <v>821</v>
      </c>
      <c r="N80" s="101" t="s">
        <v>1166</v>
      </c>
      <c r="O80" s="105">
        <v>40179.041666666664</v>
      </c>
      <c r="P80" s="101" t="s">
        <v>1166</v>
      </c>
      <c r="Q80" s="106">
        <v>19.166666666666668</v>
      </c>
      <c r="R80" s="101" t="s">
        <v>1166</v>
      </c>
      <c r="T80" s="101" t="s">
        <v>1166</v>
      </c>
      <c r="U80" t="s">
        <v>81</v>
      </c>
      <c r="V80">
        <v>10.119999999999999</v>
      </c>
    </row>
    <row r="81" spans="1:22" x14ac:dyDescent="0.3">
      <c r="A81" s="90" t="s">
        <v>1170</v>
      </c>
      <c r="B81" s="90" t="s">
        <v>270</v>
      </c>
      <c r="C81" s="90" t="s">
        <v>271</v>
      </c>
      <c r="D81" s="90" t="s">
        <v>1171</v>
      </c>
      <c r="E81" s="90" t="s">
        <v>736</v>
      </c>
      <c r="F81" s="91">
        <v>27459.041666666668</v>
      </c>
      <c r="G81" s="90" t="s">
        <v>947</v>
      </c>
      <c r="H81" s="90" t="s">
        <v>1172</v>
      </c>
      <c r="I81" s="90" t="s">
        <v>1173</v>
      </c>
      <c r="J81" s="90" t="s">
        <v>1174</v>
      </c>
      <c r="K81" s="90" t="s">
        <v>754</v>
      </c>
      <c r="L81" s="90" t="s">
        <v>742</v>
      </c>
      <c r="M81" s="90" t="s">
        <v>842</v>
      </c>
      <c r="N81" s="101" t="s">
        <v>1170</v>
      </c>
      <c r="O81" s="105">
        <v>40179.041666666664</v>
      </c>
      <c r="P81" s="101" t="s">
        <v>1170</v>
      </c>
      <c r="Q81" s="106">
        <v>19.166666666666668</v>
      </c>
      <c r="R81" s="101" t="s">
        <v>1170</v>
      </c>
      <c r="T81" s="101" t="s">
        <v>1170</v>
      </c>
      <c r="U81" t="s">
        <v>81</v>
      </c>
      <c r="V81">
        <v>10.119999999999999</v>
      </c>
    </row>
    <row r="82" spans="1:22" x14ac:dyDescent="0.3">
      <c r="A82" s="90" t="s">
        <v>1175</v>
      </c>
      <c r="B82" s="90" t="s">
        <v>420</v>
      </c>
      <c r="C82" s="90" t="s">
        <v>421</v>
      </c>
      <c r="D82" s="90" t="s">
        <v>1176</v>
      </c>
      <c r="E82" s="90" t="s">
        <v>736</v>
      </c>
      <c r="F82" s="91">
        <v>20090.041666666668</v>
      </c>
      <c r="G82" s="90" t="s">
        <v>985</v>
      </c>
      <c r="H82" s="90" t="s">
        <v>754</v>
      </c>
      <c r="I82" s="90" t="s">
        <v>1177</v>
      </c>
      <c r="J82" s="90" t="s">
        <v>1178</v>
      </c>
      <c r="K82" s="90" t="s">
        <v>829</v>
      </c>
      <c r="L82" s="90" t="s">
        <v>830</v>
      </c>
      <c r="M82" s="90" t="s">
        <v>829</v>
      </c>
      <c r="N82" s="101" t="s">
        <v>1175</v>
      </c>
      <c r="O82" s="105">
        <v>40179.041666666664</v>
      </c>
      <c r="P82" s="101" t="s">
        <v>1175</v>
      </c>
      <c r="Q82" s="106"/>
      <c r="R82" s="101" t="s">
        <v>1175</v>
      </c>
      <c r="T82" s="101" t="s">
        <v>1175</v>
      </c>
      <c r="U82" t="s">
        <v>81</v>
      </c>
      <c r="V82">
        <v>10.119999999999999</v>
      </c>
    </row>
    <row r="83" spans="1:22" x14ac:dyDescent="0.3">
      <c r="A83" s="90" t="s">
        <v>1179</v>
      </c>
      <c r="B83" s="90" t="s">
        <v>1180</v>
      </c>
      <c r="C83" s="90" t="s">
        <v>469</v>
      </c>
      <c r="D83" s="90" t="s">
        <v>1181</v>
      </c>
      <c r="E83" s="90" t="s">
        <v>736</v>
      </c>
      <c r="F83" s="91">
        <v>23023.041666666668</v>
      </c>
      <c r="G83" s="90" t="s">
        <v>1182</v>
      </c>
      <c r="H83" s="90" t="s">
        <v>754</v>
      </c>
      <c r="I83" s="90" t="s">
        <v>1183</v>
      </c>
      <c r="J83" s="90" t="s">
        <v>1184</v>
      </c>
      <c r="K83" s="90" t="s">
        <v>748</v>
      </c>
      <c r="L83" s="90" t="s">
        <v>1037</v>
      </c>
      <c r="M83" s="90" t="s">
        <v>748</v>
      </c>
      <c r="N83" s="101" t="s">
        <v>1179</v>
      </c>
      <c r="O83" s="105">
        <v>41064.083333333336</v>
      </c>
      <c r="P83" s="101" t="s">
        <v>1179</v>
      </c>
      <c r="Q83" s="106"/>
      <c r="R83" s="101" t="s">
        <v>1179</v>
      </c>
      <c r="T83" s="101" t="s">
        <v>1179</v>
      </c>
      <c r="U83" t="s">
        <v>81</v>
      </c>
      <c r="V83">
        <v>10.119999999999999</v>
      </c>
    </row>
    <row r="84" spans="1:22" x14ac:dyDescent="0.3">
      <c r="A84" s="90" t="s">
        <v>1185</v>
      </c>
      <c r="B84" s="90" t="s">
        <v>1187</v>
      </c>
      <c r="C84" s="90" t="s">
        <v>1186</v>
      </c>
      <c r="D84" s="90" t="s">
        <v>1188</v>
      </c>
      <c r="E84" s="90" t="s">
        <v>727</v>
      </c>
      <c r="F84" s="91">
        <v>28101.041666666668</v>
      </c>
      <c r="G84" s="90" t="s">
        <v>885</v>
      </c>
      <c r="H84" s="90" t="s">
        <v>754</v>
      </c>
      <c r="I84" s="90" t="s">
        <v>1189</v>
      </c>
      <c r="J84" s="90" t="s">
        <v>1190</v>
      </c>
      <c r="K84" s="90" t="s">
        <v>754</v>
      </c>
      <c r="L84" s="90" t="s">
        <v>1191</v>
      </c>
      <c r="M84" s="90" t="s">
        <v>1192</v>
      </c>
      <c r="N84" s="101" t="s">
        <v>1185</v>
      </c>
      <c r="O84" s="105">
        <v>42483.083333333336</v>
      </c>
      <c r="P84" s="101" t="s">
        <v>1185</v>
      </c>
      <c r="Q84" s="106"/>
      <c r="R84" s="101" t="s">
        <v>1185</v>
      </c>
      <c r="T84" s="101" t="s">
        <v>1185</v>
      </c>
      <c r="U84" t="s">
        <v>81</v>
      </c>
      <c r="V84">
        <v>10.119999999999999</v>
      </c>
    </row>
    <row r="85" spans="1:22" x14ac:dyDescent="0.3">
      <c r="A85" s="90" t="s">
        <v>1193</v>
      </c>
      <c r="B85" s="90" t="s">
        <v>419</v>
      </c>
      <c r="C85" s="90" t="s">
        <v>699</v>
      </c>
      <c r="D85" s="90" t="s">
        <v>1194</v>
      </c>
      <c r="E85" s="90" t="s">
        <v>727</v>
      </c>
      <c r="F85" s="91">
        <v>25204.041666666668</v>
      </c>
      <c r="G85" s="90" t="s">
        <v>929</v>
      </c>
      <c r="H85" s="90" t="s">
        <v>1195</v>
      </c>
      <c r="I85" s="90" t="s">
        <v>1196</v>
      </c>
      <c r="J85" s="90" t="s">
        <v>892</v>
      </c>
      <c r="K85" s="90" t="s">
        <v>875</v>
      </c>
      <c r="L85" s="90" t="s">
        <v>876</v>
      </c>
      <c r="M85" s="90" t="s">
        <v>875</v>
      </c>
      <c r="N85" s="101" t="s">
        <v>1193</v>
      </c>
      <c r="O85" s="105">
        <v>40555.041666666664</v>
      </c>
      <c r="P85" s="101" t="s">
        <v>1193</v>
      </c>
      <c r="Q85" s="106">
        <v>19.166666666666668</v>
      </c>
      <c r="R85" s="101" t="s">
        <v>1193</v>
      </c>
      <c r="T85" s="101" t="s">
        <v>1193</v>
      </c>
      <c r="U85" t="s">
        <v>81</v>
      </c>
      <c r="V85">
        <v>10.119999999999999</v>
      </c>
    </row>
    <row r="86" spans="1:22" x14ac:dyDescent="0.3">
      <c r="A86" s="90" t="s">
        <v>1197</v>
      </c>
      <c r="B86" s="90" t="s">
        <v>812</v>
      </c>
      <c r="C86" s="90" t="s">
        <v>1198</v>
      </c>
      <c r="D86" s="90" t="s">
        <v>1199</v>
      </c>
      <c r="E86" s="90" t="s">
        <v>727</v>
      </c>
      <c r="F86" s="91">
        <v>29638.041666666668</v>
      </c>
      <c r="G86" s="90" t="s">
        <v>745</v>
      </c>
      <c r="H86" s="90" t="s">
        <v>1200</v>
      </c>
      <c r="I86" s="90" t="s">
        <v>814</v>
      </c>
      <c r="J86" s="90" t="s">
        <v>815</v>
      </c>
      <c r="K86" s="90" t="s">
        <v>816</v>
      </c>
      <c r="L86" s="90" t="s">
        <v>817</v>
      </c>
      <c r="M86" s="90" t="s">
        <v>816</v>
      </c>
      <c r="N86" s="101" t="s">
        <v>1197</v>
      </c>
      <c r="O86" s="105">
        <v>42614.083333333336</v>
      </c>
      <c r="P86" s="101" t="s">
        <v>1197</v>
      </c>
      <c r="Q86" s="106"/>
      <c r="R86" s="101" t="s">
        <v>1197</v>
      </c>
      <c r="T86" s="101" t="s">
        <v>1197</v>
      </c>
      <c r="U86" t="s">
        <v>81</v>
      </c>
      <c r="V86">
        <v>10.119999999999999</v>
      </c>
    </row>
    <row r="87" spans="1:22" x14ac:dyDescent="0.3">
      <c r="A87" s="90" t="s">
        <v>1201</v>
      </c>
      <c r="B87" s="90" t="s">
        <v>682</v>
      </c>
      <c r="C87" s="90" t="s">
        <v>683</v>
      </c>
      <c r="D87" s="90" t="s">
        <v>1202</v>
      </c>
      <c r="E87" s="90" t="s">
        <v>736</v>
      </c>
      <c r="F87" s="91">
        <v>25203.041666666668</v>
      </c>
      <c r="G87" s="90" t="s">
        <v>985</v>
      </c>
      <c r="H87" s="90" t="s">
        <v>1203</v>
      </c>
      <c r="I87" s="90" t="s">
        <v>1204</v>
      </c>
      <c r="J87" s="90" t="s">
        <v>925</v>
      </c>
      <c r="K87" s="90" t="s">
        <v>1152</v>
      </c>
      <c r="L87" s="90" t="s">
        <v>1151</v>
      </c>
      <c r="M87" s="90" t="s">
        <v>1152</v>
      </c>
      <c r="N87" s="101" t="s">
        <v>1201</v>
      </c>
      <c r="O87" s="105">
        <v>40476.083333333336</v>
      </c>
      <c r="P87" s="101" t="s">
        <v>1201</v>
      </c>
      <c r="Q87" s="106"/>
      <c r="R87" s="101" t="s">
        <v>1201</v>
      </c>
      <c r="T87" s="101" t="s">
        <v>1201</v>
      </c>
      <c r="U87" t="s">
        <v>81</v>
      </c>
      <c r="V87">
        <v>10.119999999999999</v>
      </c>
    </row>
    <row r="88" spans="1:22" x14ac:dyDescent="0.3">
      <c r="A88" s="90" t="s">
        <v>1205</v>
      </c>
      <c r="B88" s="90" t="s">
        <v>1207</v>
      </c>
      <c r="C88" s="90" t="s">
        <v>1206</v>
      </c>
      <c r="D88" s="90" t="s">
        <v>1208</v>
      </c>
      <c r="E88" s="90" t="s">
        <v>736</v>
      </c>
      <c r="F88" s="91">
        <v>21187.041666666668</v>
      </c>
      <c r="G88" s="90" t="s">
        <v>865</v>
      </c>
      <c r="H88" s="90" t="s">
        <v>754</v>
      </c>
      <c r="I88" s="90" t="s">
        <v>1209</v>
      </c>
      <c r="J88" s="90" t="s">
        <v>1210</v>
      </c>
      <c r="K88" s="90" t="s">
        <v>748</v>
      </c>
      <c r="L88" s="90" t="s">
        <v>796</v>
      </c>
      <c r="M88" s="90" t="s">
        <v>748</v>
      </c>
      <c r="N88" s="101" t="s">
        <v>1205</v>
      </c>
      <c r="O88" s="105">
        <v>41980.041666666664</v>
      </c>
      <c r="P88" s="101" t="s">
        <v>1205</v>
      </c>
      <c r="Q88" s="106"/>
      <c r="R88" s="101" t="s">
        <v>1205</v>
      </c>
      <c r="T88" s="101" t="s">
        <v>1205</v>
      </c>
      <c r="U88" t="s">
        <v>81</v>
      </c>
      <c r="V88">
        <v>10.119999999999999</v>
      </c>
    </row>
    <row r="89" spans="1:22" x14ac:dyDescent="0.3">
      <c r="A89" s="90" t="s">
        <v>1211</v>
      </c>
      <c r="B89" s="90" t="s">
        <v>674</v>
      </c>
      <c r="C89" s="90" t="s">
        <v>675</v>
      </c>
      <c r="D89" s="90" t="s">
        <v>1212</v>
      </c>
      <c r="E89" s="90" t="s">
        <v>736</v>
      </c>
      <c r="F89" s="91">
        <v>23090.041666666668</v>
      </c>
      <c r="G89" s="90" t="s">
        <v>929</v>
      </c>
      <c r="H89" s="90" t="s">
        <v>754</v>
      </c>
      <c r="I89" s="90" t="s">
        <v>1213</v>
      </c>
      <c r="J89" s="90" t="s">
        <v>1137</v>
      </c>
      <c r="K89" s="90" t="s">
        <v>748</v>
      </c>
      <c r="L89" s="90" t="s">
        <v>765</v>
      </c>
      <c r="M89" s="90" t="s">
        <v>748</v>
      </c>
      <c r="N89" s="101" t="s">
        <v>1211</v>
      </c>
      <c r="O89" s="105">
        <v>36904.041666666664</v>
      </c>
      <c r="P89" s="101" t="s">
        <v>1211</v>
      </c>
      <c r="Q89" s="106"/>
      <c r="R89" s="101" t="s">
        <v>1211</v>
      </c>
      <c r="T89" s="101" t="s">
        <v>1211</v>
      </c>
      <c r="U89" t="s">
        <v>83</v>
      </c>
      <c r="V89">
        <v>10.15</v>
      </c>
    </row>
    <row r="90" spans="1:22" x14ac:dyDescent="0.3">
      <c r="A90" s="90" t="s">
        <v>1214</v>
      </c>
      <c r="B90" s="90" t="s">
        <v>1215</v>
      </c>
      <c r="C90" s="90" t="s">
        <v>470</v>
      </c>
      <c r="D90" s="90" t="s">
        <v>1216</v>
      </c>
      <c r="E90" s="90" t="s">
        <v>736</v>
      </c>
      <c r="F90" s="91">
        <v>19725.041666666668</v>
      </c>
      <c r="G90" s="90" t="s">
        <v>728</v>
      </c>
      <c r="H90" s="90" t="s">
        <v>754</v>
      </c>
      <c r="I90" s="90" t="s">
        <v>1217</v>
      </c>
      <c r="J90" s="90" t="s">
        <v>1218</v>
      </c>
      <c r="K90" s="90" t="s">
        <v>748</v>
      </c>
      <c r="L90" s="90" t="s">
        <v>919</v>
      </c>
      <c r="M90" s="90" t="s">
        <v>748</v>
      </c>
      <c r="N90" s="101" t="s">
        <v>1214</v>
      </c>
      <c r="O90" s="105">
        <v>34674.041666666664</v>
      </c>
      <c r="P90" s="101" t="s">
        <v>1214</v>
      </c>
      <c r="Q90" s="106"/>
      <c r="R90" s="101" t="s">
        <v>1214</v>
      </c>
      <c r="T90" s="101" t="s">
        <v>1214</v>
      </c>
      <c r="U90" t="s">
        <v>83</v>
      </c>
      <c r="V90">
        <v>10.15</v>
      </c>
    </row>
    <row r="91" spans="1:22" x14ac:dyDescent="0.3">
      <c r="A91" s="90" t="s">
        <v>1219</v>
      </c>
      <c r="B91" s="90" t="s">
        <v>326</v>
      </c>
      <c r="C91" s="90" t="s">
        <v>327</v>
      </c>
      <c r="D91" s="90" t="s">
        <v>1220</v>
      </c>
      <c r="E91" s="90" t="s">
        <v>736</v>
      </c>
      <c r="F91" s="91">
        <v>27484.041666666668</v>
      </c>
      <c r="G91" s="90" t="s">
        <v>947</v>
      </c>
      <c r="H91" s="90" t="s">
        <v>754</v>
      </c>
      <c r="I91" s="90" t="s">
        <v>1221</v>
      </c>
      <c r="J91" s="90" t="s">
        <v>1222</v>
      </c>
      <c r="K91" s="90" t="s">
        <v>741</v>
      </c>
      <c r="L91" s="90" t="s">
        <v>742</v>
      </c>
      <c r="M91" s="90" t="s">
        <v>741</v>
      </c>
      <c r="N91" s="101" t="s">
        <v>1219</v>
      </c>
      <c r="O91" s="105">
        <v>42310.041666666664</v>
      </c>
      <c r="P91" s="101" t="s">
        <v>1219</v>
      </c>
      <c r="Q91" s="106"/>
      <c r="R91" s="101" t="s">
        <v>1219</v>
      </c>
      <c r="T91" s="101" t="s">
        <v>1219</v>
      </c>
      <c r="U91" t="s">
        <v>81</v>
      </c>
      <c r="V91">
        <v>10.119999999999999</v>
      </c>
    </row>
    <row r="92" spans="1:22" x14ac:dyDescent="0.3">
      <c r="A92" s="90" t="s">
        <v>1223</v>
      </c>
      <c r="B92" s="90" t="s">
        <v>561</v>
      </c>
      <c r="C92" s="90" t="s">
        <v>562</v>
      </c>
      <c r="D92" s="90" t="s">
        <v>1224</v>
      </c>
      <c r="E92" s="90" t="s">
        <v>727</v>
      </c>
      <c r="F92" s="91">
        <v>26773.041666666668</v>
      </c>
      <c r="G92" s="90" t="s">
        <v>985</v>
      </c>
      <c r="H92" s="90" t="s">
        <v>754</v>
      </c>
      <c r="I92" s="90" t="s">
        <v>1225</v>
      </c>
      <c r="J92" s="90" t="s">
        <v>1226</v>
      </c>
      <c r="K92" s="90" t="s">
        <v>1063</v>
      </c>
      <c r="L92" s="90" t="s">
        <v>1062</v>
      </c>
      <c r="M92" s="90" t="s">
        <v>1063</v>
      </c>
      <c r="N92" s="101" t="s">
        <v>1223</v>
      </c>
      <c r="O92" s="105">
        <v>42053.041666666664</v>
      </c>
      <c r="P92" s="101" t="s">
        <v>1223</v>
      </c>
      <c r="Q92" s="106"/>
      <c r="R92" s="101" t="s">
        <v>1223</v>
      </c>
      <c r="S92">
        <v>272.5</v>
      </c>
      <c r="T92" s="101" t="s">
        <v>1223</v>
      </c>
      <c r="U92" t="s">
        <v>81</v>
      </c>
      <c r="V92">
        <v>12.33</v>
      </c>
    </row>
    <row r="93" spans="1:22" x14ac:dyDescent="0.3">
      <c r="A93" s="90" t="s">
        <v>1227</v>
      </c>
      <c r="B93" s="90" t="s">
        <v>149</v>
      </c>
      <c r="C93" s="90" t="s">
        <v>312</v>
      </c>
      <c r="D93" s="90" t="s">
        <v>1228</v>
      </c>
      <c r="E93" s="90" t="s">
        <v>727</v>
      </c>
      <c r="F93" s="91">
        <v>22281.041666666668</v>
      </c>
      <c r="G93" s="90" t="s">
        <v>929</v>
      </c>
      <c r="H93" s="90" t="s">
        <v>1229</v>
      </c>
      <c r="I93" s="90" t="s">
        <v>1230</v>
      </c>
      <c r="J93" s="90" t="s">
        <v>942</v>
      </c>
      <c r="K93" s="90" t="s">
        <v>741</v>
      </c>
      <c r="L93" s="90" t="s">
        <v>742</v>
      </c>
      <c r="M93" s="90" t="s">
        <v>741</v>
      </c>
      <c r="N93" s="101" t="s">
        <v>1227</v>
      </c>
      <c r="O93" s="105">
        <v>37641.041666666664</v>
      </c>
      <c r="P93" s="101" t="s">
        <v>1227</v>
      </c>
      <c r="Q93" s="106"/>
      <c r="R93" s="101" t="s">
        <v>1227</v>
      </c>
      <c r="S93">
        <v>145</v>
      </c>
      <c r="T93" s="101" t="s">
        <v>1227</v>
      </c>
      <c r="U93" t="s">
        <v>91</v>
      </c>
      <c r="V93">
        <v>12.2</v>
      </c>
    </row>
    <row r="94" spans="1:22" x14ac:dyDescent="0.3">
      <c r="A94" s="90" t="s">
        <v>1231</v>
      </c>
      <c r="B94" s="90" t="s">
        <v>1232</v>
      </c>
      <c r="C94" s="90" t="s">
        <v>448</v>
      </c>
      <c r="D94" s="90" t="s">
        <v>1233</v>
      </c>
      <c r="E94" s="90" t="s">
        <v>727</v>
      </c>
      <c r="F94" s="91">
        <v>28593.083333333332</v>
      </c>
      <c r="G94" s="90" t="s">
        <v>929</v>
      </c>
      <c r="H94" s="90" t="s">
        <v>1234</v>
      </c>
      <c r="I94" s="90" t="s">
        <v>1235</v>
      </c>
      <c r="J94" s="90" t="s">
        <v>815</v>
      </c>
      <c r="K94" s="90" t="s">
        <v>810</v>
      </c>
      <c r="L94" s="90" t="s">
        <v>809</v>
      </c>
      <c r="M94" s="90" t="s">
        <v>810</v>
      </c>
      <c r="N94" s="101" t="s">
        <v>1231</v>
      </c>
      <c r="O94" s="105">
        <v>41655.041666666664</v>
      </c>
      <c r="P94" s="101" t="s">
        <v>1231</v>
      </c>
      <c r="Q94" s="106"/>
      <c r="R94" s="101" t="s">
        <v>1231</v>
      </c>
      <c r="T94" s="101" t="s">
        <v>1231</v>
      </c>
      <c r="U94" t="s">
        <v>81</v>
      </c>
      <c r="V94">
        <v>10.119999999999999</v>
      </c>
    </row>
    <row r="95" spans="1:22" x14ac:dyDescent="0.3">
      <c r="A95" s="90" t="s">
        <v>1236</v>
      </c>
      <c r="B95" s="90" t="s">
        <v>158</v>
      </c>
      <c r="C95" s="90" t="s">
        <v>1237</v>
      </c>
      <c r="D95" s="90" t="s">
        <v>1238</v>
      </c>
      <c r="E95" s="90" t="s">
        <v>727</v>
      </c>
      <c r="F95" s="91">
        <v>20089.041666666668</v>
      </c>
      <c r="G95" s="90" t="s">
        <v>929</v>
      </c>
      <c r="H95" s="90" t="s">
        <v>754</v>
      </c>
      <c r="I95" s="90" t="s">
        <v>1239</v>
      </c>
      <c r="J95" s="90" t="s">
        <v>1240</v>
      </c>
      <c r="K95" s="90" t="s">
        <v>1241</v>
      </c>
      <c r="L95" s="90" t="s">
        <v>1242</v>
      </c>
      <c r="M95" s="90" t="s">
        <v>1241</v>
      </c>
      <c r="N95" s="101" t="s">
        <v>1236</v>
      </c>
      <c r="O95" s="105">
        <v>42465.083333333336</v>
      </c>
      <c r="P95" s="101" t="s">
        <v>1236</v>
      </c>
      <c r="Q95" s="106"/>
      <c r="R95" s="101" t="s">
        <v>1236</v>
      </c>
      <c r="T95" s="101" t="s">
        <v>1236</v>
      </c>
      <c r="U95" t="s">
        <v>87</v>
      </c>
      <c r="V95">
        <v>10.119999999999999</v>
      </c>
    </row>
    <row r="96" spans="1:22" x14ac:dyDescent="0.3">
      <c r="A96" s="90" t="s">
        <v>1243</v>
      </c>
      <c r="B96" s="90" t="s">
        <v>580</v>
      </c>
      <c r="C96" s="90" t="s">
        <v>222</v>
      </c>
      <c r="D96" s="90" t="s">
        <v>1244</v>
      </c>
      <c r="E96" s="90" t="s">
        <v>736</v>
      </c>
      <c r="F96" s="91">
        <v>21550.041666666668</v>
      </c>
      <c r="G96" s="90" t="s">
        <v>865</v>
      </c>
      <c r="H96" s="90" t="s">
        <v>754</v>
      </c>
      <c r="I96" s="90" t="s">
        <v>1245</v>
      </c>
      <c r="J96" s="90" t="s">
        <v>1246</v>
      </c>
      <c r="K96" s="90" t="s">
        <v>748</v>
      </c>
      <c r="L96" s="90" t="s">
        <v>1127</v>
      </c>
      <c r="M96" s="90" t="s">
        <v>748</v>
      </c>
      <c r="N96" s="101" t="s">
        <v>1243</v>
      </c>
      <c r="O96" s="105">
        <v>41825.083333333336</v>
      </c>
      <c r="P96" s="101" t="s">
        <v>1243</v>
      </c>
      <c r="Q96" s="106"/>
      <c r="R96" s="101" t="s">
        <v>1243</v>
      </c>
      <c r="T96" s="101" t="s">
        <v>1243</v>
      </c>
      <c r="U96" t="s">
        <v>81</v>
      </c>
      <c r="V96">
        <v>10.119999999999999</v>
      </c>
    </row>
    <row r="97" spans="1:22" x14ac:dyDescent="0.3">
      <c r="A97" s="90" t="s">
        <v>1247</v>
      </c>
      <c r="B97" s="90" t="s">
        <v>1249</v>
      </c>
      <c r="C97" s="90" t="s">
        <v>1248</v>
      </c>
      <c r="D97" s="90" t="s">
        <v>1250</v>
      </c>
      <c r="E97" s="90" t="s">
        <v>736</v>
      </c>
      <c r="F97" s="91">
        <v>19616.041666666668</v>
      </c>
      <c r="G97" s="90" t="s">
        <v>728</v>
      </c>
      <c r="H97" s="90" t="s">
        <v>1251</v>
      </c>
      <c r="I97" s="90" t="s">
        <v>1252</v>
      </c>
      <c r="J97" s="90" t="s">
        <v>849</v>
      </c>
      <c r="K97" s="90" t="s">
        <v>1253</v>
      </c>
      <c r="L97" s="90" t="s">
        <v>1254</v>
      </c>
      <c r="M97" s="90" t="s">
        <v>1253</v>
      </c>
      <c r="N97" s="101" t="s">
        <v>1247</v>
      </c>
      <c r="O97" s="105">
        <v>36192.041666666664</v>
      </c>
      <c r="P97" s="101" t="s">
        <v>1247</v>
      </c>
      <c r="Q97" s="106"/>
      <c r="R97" s="101" t="s">
        <v>1247</v>
      </c>
      <c r="T97" s="101" t="s">
        <v>1247</v>
      </c>
      <c r="U97" t="s">
        <v>83</v>
      </c>
      <c r="V97">
        <v>10.15</v>
      </c>
    </row>
    <row r="98" spans="1:22" x14ac:dyDescent="0.3">
      <c r="A98" s="90" t="s">
        <v>1255</v>
      </c>
      <c r="B98" s="90" t="s">
        <v>158</v>
      </c>
      <c r="C98" s="90" t="s">
        <v>159</v>
      </c>
      <c r="D98" s="90" t="s">
        <v>1256</v>
      </c>
      <c r="E98" s="90" t="s">
        <v>736</v>
      </c>
      <c r="F98" s="91">
        <v>21551.041666666668</v>
      </c>
      <c r="G98" s="90" t="s">
        <v>929</v>
      </c>
      <c r="H98" s="90" t="s">
        <v>754</v>
      </c>
      <c r="I98" s="90" t="s">
        <v>1257</v>
      </c>
      <c r="J98" s="90" t="s">
        <v>731</v>
      </c>
      <c r="K98" s="90" t="s">
        <v>1258</v>
      </c>
      <c r="L98" s="90" t="s">
        <v>1259</v>
      </c>
      <c r="M98" s="90" t="s">
        <v>1258</v>
      </c>
      <c r="N98" s="101" t="s">
        <v>1255</v>
      </c>
      <c r="O98" s="105">
        <v>36003.083333333336</v>
      </c>
      <c r="P98" s="101" t="s">
        <v>1255</v>
      </c>
      <c r="Q98" s="106"/>
      <c r="R98" s="101" t="s">
        <v>1255</v>
      </c>
      <c r="T98" s="101" t="s">
        <v>1255</v>
      </c>
      <c r="U98" t="s">
        <v>83</v>
      </c>
      <c r="V98">
        <v>10.15</v>
      </c>
    </row>
    <row r="99" spans="1:22" x14ac:dyDescent="0.3">
      <c r="A99" s="90" t="s">
        <v>1260</v>
      </c>
      <c r="B99" s="90" t="s">
        <v>438</v>
      </c>
      <c r="C99" s="90" t="s">
        <v>439</v>
      </c>
      <c r="D99" s="90" t="s">
        <v>1261</v>
      </c>
      <c r="E99" s="90" t="s">
        <v>736</v>
      </c>
      <c r="F99" s="91">
        <v>31670.083333333332</v>
      </c>
      <c r="G99" s="90" t="s">
        <v>745</v>
      </c>
      <c r="H99" s="90" t="s">
        <v>754</v>
      </c>
      <c r="I99" s="90" t="s">
        <v>1262</v>
      </c>
      <c r="J99" s="90" t="s">
        <v>771</v>
      </c>
      <c r="K99" s="90" t="s">
        <v>748</v>
      </c>
      <c r="L99" s="90" t="s">
        <v>919</v>
      </c>
      <c r="M99" s="90" t="s">
        <v>748</v>
      </c>
      <c r="N99" s="101" t="s">
        <v>1260</v>
      </c>
      <c r="O99" s="105">
        <v>40799.083333333336</v>
      </c>
      <c r="P99" s="101" t="s">
        <v>1260</v>
      </c>
      <c r="Q99" s="106"/>
      <c r="R99" s="101" t="s">
        <v>1260</v>
      </c>
      <c r="T99" s="101" t="s">
        <v>1260</v>
      </c>
      <c r="U99" t="s">
        <v>81</v>
      </c>
      <c r="V99">
        <v>10.119999999999999</v>
      </c>
    </row>
    <row r="100" spans="1:22" x14ac:dyDescent="0.3">
      <c r="A100" s="90" t="s">
        <v>1263</v>
      </c>
      <c r="B100" s="90" t="s">
        <v>611</v>
      </c>
      <c r="C100" s="90" t="s">
        <v>665</v>
      </c>
      <c r="D100" s="90" t="s">
        <v>1264</v>
      </c>
      <c r="E100" s="90" t="s">
        <v>727</v>
      </c>
      <c r="F100" s="91">
        <v>25569.041666666668</v>
      </c>
      <c r="G100" s="90" t="s">
        <v>929</v>
      </c>
      <c r="H100" s="90" t="s">
        <v>1265</v>
      </c>
      <c r="I100" s="90" t="s">
        <v>1266</v>
      </c>
      <c r="J100" s="90" t="s">
        <v>977</v>
      </c>
      <c r="K100" s="90" t="s">
        <v>994</v>
      </c>
      <c r="L100" s="90" t="s">
        <v>995</v>
      </c>
      <c r="M100" s="90" t="s">
        <v>994</v>
      </c>
      <c r="N100" s="101" t="s">
        <v>1263</v>
      </c>
      <c r="O100" s="105">
        <v>42430.041666666664</v>
      </c>
      <c r="P100" s="101" t="s">
        <v>1263</v>
      </c>
      <c r="Q100" s="106"/>
      <c r="R100" s="101" t="s">
        <v>1263</v>
      </c>
      <c r="T100" s="101" t="s">
        <v>1263</v>
      </c>
      <c r="U100" t="s">
        <v>81</v>
      </c>
      <c r="V100">
        <v>10.119999999999999</v>
      </c>
    </row>
    <row r="101" spans="1:22" x14ac:dyDescent="0.3">
      <c r="A101" s="90" t="s">
        <v>1267</v>
      </c>
      <c r="B101" s="90" t="s">
        <v>1269</v>
      </c>
      <c r="C101" s="90" t="s">
        <v>1268</v>
      </c>
      <c r="D101" s="90" t="s">
        <v>1270</v>
      </c>
      <c r="E101" s="90" t="s">
        <v>736</v>
      </c>
      <c r="F101" s="91">
        <v>20308.041666666668</v>
      </c>
      <c r="G101" s="90" t="s">
        <v>728</v>
      </c>
      <c r="H101" s="90" t="s">
        <v>1271</v>
      </c>
      <c r="I101" s="90" t="s">
        <v>1272</v>
      </c>
      <c r="J101" s="90" t="s">
        <v>740</v>
      </c>
      <c r="K101" s="90" t="s">
        <v>748</v>
      </c>
      <c r="L101" s="90" t="s">
        <v>1273</v>
      </c>
      <c r="M101" s="90" t="s">
        <v>748</v>
      </c>
      <c r="N101" s="101" t="s">
        <v>1267</v>
      </c>
      <c r="O101" s="105">
        <v>41939.041666666664</v>
      </c>
      <c r="P101" s="101" t="s">
        <v>1267</v>
      </c>
      <c r="Q101" s="106"/>
      <c r="R101" s="101" t="s">
        <v>1267</v>
      </c>
      <c r="T101" s="101" t="s">
        <v>1267</v>
      </c>
      <c r="U101" t="s">
        <v>81</v>
      </c>
      <c r="V101">
        <v>10.119999999999999</v>
      </c>
    </row>
    <row r="102" spans="1:22" x14ac:dyDescent="0.3">
      <c r="A102" s="90" t="s">
        <v>1274</v>
      </c>
      <c r="B102" s="90" t="s">
        <v>669</v>
      </c>
      <c r="C102" s="90" t="s">
        <v>670</v>
      </c>
      <c r="D102" s="90" t="s">
        <v>1275</v>
      </c>
      <c r="E102" s="90" t="s">
        <v>727</v>
      </c>
      <c r="F102" s="91">
        <v>24101.041666666668</v>
      </c>
      <c r="G102" s="90" t="s">
        <v>325</v>
      </c>
      <c r="H102" s="90" t="s">
        <v>1276</v>
      </c>
      <c r="I102" s="90" t="s">
        <v>1277</v>
      </c>
      <c r="J102" s="90" t="s">
        <v>925</v>
      </c>
      <c r="K102" s="90" t="s">
        <v>748</v>
      </c>
      <c r="L102" s="90" t="s">
        <v>796</v>
      </c>
      <c r="M102" s="90" t="s">
        <v>748</v>
      </c>
      <c r="N102" s="101" t="s">
        <v>1274</v>
      </c>
      <c r="O102" s="105">
        <v>40924.041666666664</v>
      </c>
      <c r="P102" s="101" t="s">
        <v>1274</v>
      </c>
      <c r="Q102" s="106"/>
      <c r="R102" s="101" t="s">
        <v>1274</v>
      </c>
      <c r="T102" s="101" t="s">
        <v>1274</v>
      </c>
      <c r="U102" t="s">
        <v>81</v>
      </c>
      <c r="V102">
        <v>10.119999999999999</v>
      </c>
    </row>
    <row r="103" spans="1:22" x14ac:dyDescent="0.3">
      <c r="A103" s="90" t="s">
        <v>1278</v>
      </c>
      <c r="B103" s="90" t="s">
        <v>156</v>
      </c>
      <c r="C103" s="90" t="s">
        <v>157</v>
      </c>
      <c r="D103" s="90" t="s">
        <v>1279</v>
      </c>
      <c r="E103" s="90" t="s">
        <v>727</v>
      </c>
      <c r="F103" s="91">
        <v>22756.041666666668</v>
      </c>
      <c r="G103" s="90" t="s">
        <v>728</v>
      </c>
      <c r="H103" s="90" t="s">
        <v>754</v>
      </c>
      <c r="I103" s="90" t="s">
        <v>1280</v>
      </c>
      <c r="J103" s="90" t="s">
        <v>874</v>
      </c>
      <c r="K103" s="90" t="s">
        <v>951</v>
      </c>
      <c r="L103" s="90" t="s">
        <v>950</v>
      </c>
      <c r="M103" s="90" t="s">
        <v>951</v>
      </c>
      <c r="N103" s="101" t="s">
        <v>1278</v>
      </c>
      <c r="O103" s="105">
        <v>33526.041666666664</v>
      </c>
      <c r="P103" s="101" t="s">
        <v>1278</v>
      </c>
      <c r="Q103" s="106"/>
      <c r="R103" s="101" t="s">
        <v>1278</v>
      </c>
      <c r="T103" s="101" t="s">
        <v>1278</v>
      </c>
      <c r="U103" t="s">
        <v>83</v>
      </c>
      <c r="V103">
        <v>10.15</v>
      </c>
    </row>
    <row r="104" spans="1:22" x14ac:dyDescent="0.3">
      <c r="A104" s="90" t="s">
        <v>1281</v>
      </c>
      <c r="B104" s="90" t="s">
        <v>155</v>
      </c>
      <c r="C104" s="90" t="s">
        <v>1282</v>
      </c>
      <c r="D104" s="90" t="s">
        <v>1283</v>
      </c>
      <c r="E104" s="90" t="s">
        <v>727</v>
      </c>
      <c r="F104" s="91">
        <v>25224.041666666668</v>
      </c>
      <c r="G104" s="90" t="s">
        <v>207</v>
      </c>
      <c r="H104" s="90" t="s">
        <v>754</v>
      </c>
      <c r="I104" s="90" t="s">
        <v>1284</v>
      </c>
      <c r="J104" s="90" t="s">
        <v>1285</v>
      </c>
      <c r="K104" s="90" t="s">
        <v>748</v>
      </c>
      <c r="L104" s="90" t="s">
        <v>1286</v>
      </c>
      <c r="M104" s="90" t="s">
        <v>748</v>
      </c>
      <c r="N104" s="101" t="s">
        <v>1281</v>
      </c>
      <c r="O104" s="105">
        <v>41000.083333333336</v>
      </c>
      <c r="P104" s="101" t="s">
        <v>1281</v>
      </c>
      <c r="Q104" s="106"/>
      <c r="R104" s="101" t="s">
        <v>1281</v>
      </c>
      <c r="T104" s="101" t="s">
        <v>1281</v>
      </c>
      <c r="U104" t="s">
        <v>83</v>
      </c>
      <c r="V104">
        <v>10.15</v>
      </c>
    </row>
    <row r="105" spans="1:22" x14ac:dyDescent="0.3">
      <c r="A105" s="90" t="s">
        <v>1287</v>
      </c>
      <c r="B105" s="90" t="s">
        <v>417</v>
      </c>
      <c r="C105" s="90" t="s">
        <v>418</v>
      </c>
      <c r="D105" s="90" t="s">
        <v>1288</v>
      </c>
      <c r="E105" s="90" t="s">
        <v>727</v>
      </c>
      <c r="F105" s="91">
        <v>22376.041666666668</v>
      </c>
      <c r="G105" s="90" t="s">
        <v>728</v>
      </c>
      <c r="H105" s="90" t="s">
        <v>754</v>
      </c>
      <c r="I105" s="90" t="s">
        <v>1289</v>
      </c>
      <c r="J105" s="90" t="s">
        <v>993</v>
      </c>
      <c r="K105" s="90" t="s">
        <v>748</v>
      </c>
      <c r="L105" s="90" t="s">
        <v>1290</v>
      </c>
      <c r="M105" s="90" t="s">
        <v>748</v>
      </c>
      <c r="N105" s="101" t="s">
        <v>1287</v>
      </c>
      <c r="O105" s="105">
        <v>41000.083333333336</v>
      </c>
      <c r="P105" s="101" t="s">
        <v>1287</v>
      </c>
      <c r="Q105" s="106"/>
      <c r="R105" s="101" t="s">
        <v>1287</v>
      </c>
      <c r="S105">
        <v>57.13</v>
      </c>
      <c r="T105" s="101" t="s">
        <v>1287</v>
      </c>
      <c r="U105" t="s">
        <v>85</v>
      </c>
      <c r="V105">
        <v>10.199999999999999</v>
      </c>
    </row>
    <row r="106" spans="1:22" x14ac:dyDescent="0.3">
      <c r="A106" s="90" t="s">
        <v>1291</v>
      </c>
      <c r="B106" s="90" t="s">
        <v>659</v>
      </c>
      <c r="C106" s="90" t="s">
        <v>660</v>
      </c>
      <c r="D106" s="90" t="s">
        <v>1292</v>
      </c>
      <c r="E106" s="90" t="s">
        <v>736</v>
      </c>
      <c r="F106" s="91">
        <v>27678.041666666668</v>
      </c>
      <c r="G106" s="90" t="s">
        <v>1182</v>
      </c>
      <c r="H106" s="90" t="s">
        <v>754</v>
      </c>
      <c r="I106" s="90" t="s">
        <v>1293</v>
      </c>
      <c r="J106" s="90" t="s">
        <v>1222</v>
      </c>
      <c r="K106" s="90" t="s">
        <v>748</v>
      </c>
      <c r="L106" s="90" t="s">
        <v>856</v>
      </c>
      <c r="M106" s="90" t="s">
        <v>748</v>
      </c>
      <c r="N106" s="101" t="s">
        <v>1291</v>
      </c>
      <c r="O106" s="105">
        <v>41610.041666666664</v>
      </c>
      <c r="P106" s="101" t="s">
        <v>1291</v>
      </c>
      <c r="Q106" s="106"/>
      <c r="R106" s="101" t="s">
        <v>1291</v>
      </c>
      <c r="T106" s="101" t="s">
        <v>1291</v>
      </c>
      <c r="U106" t="s">
        <v>81</v>
      </c>
      <c r="V106">
        <v>10.119999999999999</v>
      </c>
    </row>
    <row r="107" spans="1:22" x14ac:dyDescent="0.3">
      <c r="A107" s="90" t="s">
        <v>1294</v>
      </c>
      <c r="B107" s="90" t="s">
        <v>164</v>
      </c>
      <c r="C107" s="90" t="s">
        <v>165</v>
      </c>
      <c r="D107" s="90" t="s">
        <v>1295</v>
      </c>
      <c r="E107" s="90" t="s">
        <v>736</v>
      </c>
      <c r="F107" s="91">
        <v>26725.041666666668</v>
      </c>
      <c r="G107" s="90" t="s">
        <v>737</v>
      </c>
      <c r="H107" s="90" t="s">
        <v>1296</v>
      </c>
      <c r="I107" s="90" t="s">
        <v>1297</v>
      </c>
      <c r="J107" s="90" t="s">
        <v>815</v>
      </c>
      <c r="K107" s="90" t="s">
        <v>1298</v>
      </c>
      <c r="L107" s="90" t="s">
        <v>1299</v>
      </c>
      <c r="M107" s="90" t="s">
        <v>1298</v>
      </c>
      <c r="N107" s="101" t="s">
        <v>1294</v>
      </c>
      <c r="O107" s="105">
        <v>42248.083333333336</v>
      </c>
      <c r="P107" s="101" t="s">
        <v>1294</v>
      </c>
      <c r="Q107" s="106"/>
      <c r="R107" s="101" t="s">
        <v>1294</v>
      </c>
      <c r="T107" s="101" t="s">
        <v>1294</v>
      </c>
      <c r="U107" t="s">
        <v>81</v>
      </c>
      <c r="V107">
        <v>10.119999999999999</v>
      </c>
    </row>
    <row r="108" spans="1:22" x14ac:dyDescent="0.3">
      <c r="A108" s="90" t="s">
        <v>1300</v>
      </c>
      <c r="B108" s="90" t="s">
        <v>160</v>
      </c>
      <c r="C108" s="90" t="s">
        <v>1301</v>
      </c>
      <c r="D108" s="90" t="s">
        <v>1302</v>
      </c>
      <c r="E108" s="90" t="s">
        <v>736</v>
      </c>
      <c r="F108" s="91">
        <v>30991.041666666668</v>
      </c>
      <c r="G108" s="90" t="s">
        <v>737</v>
      </c>
      <c r="H108" s="90" t="s">
        <v>1303</v>
      </c>
      <c r="I108" s="90" t="s">
        <v>1304</v>
      </c>
      <c r="J108" s="90" t="s">
        <v>977</v>
      </c>
      <c r="K108" s="90" t="s">
        <v>754</v>
      </c>
      <c r="L108" s="90" t="s">
        <v>1242</v>
      </c>
      <c r="M108" s="90" t="s">
        <v>1241</v>
      </c>
      <c r="N108" s="101" t="s">
        <v>1300</v>
      </c>
      <c r="O108" s="105">
        <v>42248.083333333336</v>
      </c>
      <c r="P108" s="101" t="s">
        <v>1300</v>
      </c>
      <c r="Q108" s="106"/>
      <c r="R108" s="101" t="s">
        <v>1300</v>
      </c>
      <c r="T108" s="101" t="s">
        <v>1300</v>
      </c>
      <c r="U108" t="s">
        <v>81</v>
      </c>
      <c r="V108">
        <v>10.119999999999999</v>
      </c>
    </row>
    <row r="109" spans="1:22" x14ac:dyDescent="0.3">
      <c r="A109" s="90" t="s">
        <v>1305</v>
      </c>
      <c r="B109" s="90" t="s">
        <v>1307</v>
      </c>
      <c r="C109" s="90" t="s">
        <v>1306</v>
      </c>
      <c r="D109" s="90" t="s">
        <v>1308</v>
      </c>
      <c r="E109" s="90" t="s">
        <v>727</v>
      </c>
      <c r="F109" s="91">
        <v>23446.041666666668</v>
      </c>
      <c r="G109" s="90" t="s">
        <v>728</v>
      </c>
      <c r="H109" s="90" t="s">
        <v>754</v>
      </c>
      <c r="I109" s="90" t="s">
        <v>1309</v>
      </c>
      <c r="J109" s="90" t="s">
        <v>1210</v>
      </c>
      <c r="K109" s="90" t="s">
        <v>1310</v>
      </c>
      <c r="L109" s="90" t="s">
        <v>1311</v>
      </c>
      <c r="M109" s="90" t="s">
        <v>1310</v>
      </c>
      <c r="N109" s="101" t="s">
        <v>1305</v>
      </c>
      <c r="O109" s="105">
        <v>42248.083333333336</v>
      </c>
      <c r="P109" s="101" t="s">
        <v>1305</v>
      </c>
      <c r="Q109" s="106"/>
      <c r="R109" s="101" t="s">
        <v>1305</v>
      </c>
      <c r="T109" s="101" t="s">
        <v>1305</v>
      </c>
      <c r="U109" t="s">
        <v>81</v>
      </c>
      <c r="V109">
        <v>10.119999999999999</v>
      </c>
    </row>
    <row r="110" spans="1:22" x14ac:dyDescent="0.3">
      <c r="A110" s="90" t="s">
        <v>1312</v>
      </c>
      <c r="B110" s="90" t="s">
        <v>685</v>
      </c>
      <c r="C110" s="90" t="s">
        <v>1313</v>
      </c>
      <c r="D110" s="90" t="s">
        <v>1314</v>
      </c>
      <c r="E110" s="90" t="s">
        <v>736</v>
      </c>
      <c r="F110" s="91">
        <v>22443.041666666668</v>
      </c>
      <c r="G110" s="90" t="s">
        <v>728</v>
      </c>
      <c r="H110" s="90" t="s">
        <v>754</v>
      </c>
      <c r="I110" s="90" t="s">
        <v>1315</v>
      </c>
      <c r="J110" s="90" t="s">
        <v>1316</v>
      </c>
      <c r="K110" s="90" t="s">
        <v>861</v>
      </c>
      <c r="L110" s="90" t="s">
        <v>862</v>
      </c>
      <c r="M110" s="90" t="s">
        <v>861</v>
      </c>
      <c r="N110" s="101" t="s">
        <v>1312</v>
      </c>
      <c r="O110" s="105">
        <v>41141.083333333336</v>
      </c>
      <c r="P110" s="101" t="s">
        <v>1312</v>
      </c>
      <c r="Q110" s="106"/>
      <c r="R110" s="101" t="s">
        <v>1312</v>
      </c>
      <c r="T110" s="101" t="s">
        <v>1312</v>
      </c>
      <c r="U110" t="s">
        <v>81</v>
      </c>
      <c r="V110">
        <v>10.119999999999999</v>
      </c>
    </row>
    <row r="111" spans="1:22" x14ac:dyDescent="0.3">
      <c r="A111" s="90" t="s">
        <v>1317</v>
      </c>
      <c r="B111" s="90" t="s">
        <v>149</v>
      </c>
      <c r="C111" s="90" t="s">
        <v>150</v>
      </c>
      <c r="D111" s="90" t="s">
        <v>1318</v>
      </c>
      <c r="E111" s="90" t="s">
        <v>736</v>
      </c>
      <c r="F111" s="91">
        <v>29618.041666666668</v>
      </c>
      <c r="G111" s="90" t="s">
        <v>929</v>
      </c>
      <c r="H111" s="90" t="s">
        <v>754</v>
      </c>
      <c r="I111" s="90" t="s">
        <v>1319</v>
      </c>
      <c r="J111" s="90" t="s">
        <v>1320</v>
      </c>
      <c r="K111" s="90" t="s">
        <v>748</v>
      </c>
      <c r="L111" s="90" t="s">
        <v>749</v>
      </c>
      <c r="M111" s="90" t="s">
        <v>748</v>
      </c>
      <c r="N111" s="101" t="s">
        <v>1317</v>
      </c>
      <c r="O111" s="105">
        <v>41906.083333333336</v>
      </c>
      <c r="P111" s="101" t="s">
        <v>1317</v>
      </c>
      <c r="Q111" s="106"/>
      <c r="R111" s="101" t="s">
        <v>1317</v>
      </c>
      <c r="T111" s="101" t="s">
        <v>1317</v>
      </c>
      <c r="U111" t="s">
        <v>81</v>
      </c>
      <c r="V111">
        <v>10.119999999999999</v>
      </c>
    </row>
    <row r="112" spans="1:22" x14ac:dyDescent="0.3">
      <c r="A112" s="90" t="s">
        <v>1321</v>
      </c>
      <c r="B112" s="90" t="s">
        <v>1322</v>
      </c>
      <c r="C112" s="90" t="s">
        <v>568</v>
      </c>
      <c r="D112" s="90" t="s">
        <v>1323</v>
      </c>
      <c r="E112" s="90" t="s">
        <v>736</v>
      </c>
      <c r="F112" s="91">
        <v>27614.041666666668</v>
      </c>
      <c r="G112" s="90" t="s">
        <v>885</v>
      </c>
      <c r="H112" s="90" t="s">
        <v>1324</v>
      </c>
      <c r="I112" s="90" t="s">
        <v>1325</v>
      </c>
      <c r="J112" s="90" t="s">
        <v>1326</v>
      </c>
      <c r="K112" s="90" t="s">
        <v>1327</v>
      </c>
      <c r="L112" s="90" t="s">
        <v>1328</v>
      </c>
      <c r="M112" s="90" t="s">
        <v>1327</v>
      </c>
      <c r="N112" s="101" t="s">
        <v>1321</v>
      </c>
      <c r="O112" s="105">
        <v>41181.083333333336</v>
      </c>
      <c r="P112" s="101" t="s">
        <v>1321</v>
      </c>
      <c r="Q112" s="106"/>
      <c r="R112" s="101" t="s">
        <v>1321</v>
      </c>
      <c r="T112" s="101" t="s">
        <v>1321</v>
      </c>
      <c r="U112" t="s">
        <v>81</v>
      </c>
      <c r="V112">
        <v>10.119999999999999</v>
      </c>
    </row>
    <row r="113" spans="1:22" x14ac:dyDescent="0.3">
      <c r="A113" s="90" t="s">
        <v>1329</v>
      </c>
      <c r="B113" s="90" t="s">
        <v>1331</v>
      </c>
      <c r="C113" s="90" t="s">
        <v>1330</v>
      </c>
      <c r="D113" s="90" t="s">
        <v>1332</v>
      </c>
      <c r="E113" s="90" t="s">
        <v>736</v>
      </c>
      <c r="F113" s="91">
        <v>25578.041666666668</v>
      </c>
      <c r="G113" s="90" t="s">
        <v>776</v>
      </c>
      <c r="H113" s="90" t="s">
        <v>1333</v>
      </c>
      <c r="I113" s="90" t="s">
        <v>1334</v>
      </c>
      <c r="J113" s="90" t="s">
        <v>815</v>
      </c>
      <c r="K113" s="90" t="s">
        <v>1335</v>
      </c>
      <c r="L113" s="90" t="s">
        <v>1336</v>
      </c>
      <c r="M113" s="90" t="s">
        <v>1335</v>
      </c>
      <c r="N113" s="101" t="s">
        <v>1329</v>
      </c>
      <c r="O113" s="105">
        <v>42466.083333333336</v>
      </c>
      <c r="P113" s="101" t="s">
        <v>1329</v>
      </c>
      <c r="Q113" s="106"/>
      <c r="R113" s="101" t="s">
        <v>1329</v>
      </c>
      <c r="T113" s="101" t="s">
        <v>1329</v>
      </c>
      <c r="U113" t="s">
        <v>81</v>
      </c>
      <c r="V113">
        <v>10.119999999999999</v>
      </c>
    </row>
    <row r="114" spans="1:22" x14ac:dyDescent="0.3">
      <c r="A114" s="90" t="s">
        <v>1337</v>
      </c>
      <c r="B114" s="90" t="s">
        <v>390</v>
      </c>
      <c r="C114" s="90" t="s">
        <v>312</v>
      </c>
      <c r="D114" s="90" t="s">
        <v>1338</v>
      </c>
      <c r="E114" s="90" t="s">
        <v>727</v>
      </c>
      <c r="F114" s="91">
        <v>23743.041666666668</v>
      </c>
      <c r="G114" s="90" t="s">
        <v>929</v>
      </c>
      <c r="H114" s="90" t="s">
        <v>1339</v>
      </c>
      <c r="I114" s="90" t="s">
        <v>1340</v>
      </c>
      <c r="J114" s="90" t="s">
        <v>1341</v>
      </c>
      <c r="K114" s="90" t="s">
        <v>994</v>
      </c>
      <c r="L114" s="90" t="s">
        <v>995</v>
      </c>
      <c r="M114" s="90" t="s">
        <v>994</v>
      </c>
      <c r="N114" s="101" t="s">
        <v>1337</v>
      </c>
      <c r="O114" s="105">
        <v>38735.041666666664</v>
      </c>
      <c r="P114" s="101" t="s">
        <v>1337</v>
      </c>
      <c r="Q114" s="106"/>
      <c r="R114" s="101" t="s">
        <v>1337</v>
      </c>
      <c r="T114" s="101" t="s">
        <v>1337</v>
      </c>
      <c r="U114" t="s">
        <v>83</v>
      </c>
      <c r="V114">
        <v>10.26</v>
      </c>
    </row>
    <row r="115" spans="1:22" x14ac:dyDescent="0.3">
      <c r="A115" s="90" t="s">
        <v>1342</v>
      </c>
      <c r="B115" s="90" t="s">
        <v>649</v>
      </c>
      <c r="C115" s="90" t="s">
        <v>650</v>
      </c>
      <c r="D115" s="90" t="s">
        <v>1343</v>
      </c>
      <c r="E115" s="90" t="s">
        <v>736</v>
      </c>
      <c r="F115" s="91">
        <v>21082.041666666668</v>
      </c>
      <c r="G115" s="90" t="s">
        <v>947</v>
      </c>
      <c r="H115" s="90" t="s">
        <v>1344</v>
      </c>
      <c r="I115" s="90" t="s">
        <v>1345</v>
      </c>
      <c r="J115" s="90" t="s">
        <v>754</v>
      </c>
      <c r="K115" s="90" t="s">
        <v>754</v>
      </c>
      <c r="L115" s="90" t="s">
        <v>950</v>
      </c>
      <c r="M115" s="90" t="s">
        <v>951</v>
      </c>
      <c r="N115" s="101" t="s">
        <v>1342</v>
      </c>
      <c r="O115" s="105">
        <v>36864.041666666664</v>
      </c>
      <c r="P115" s="101" t="s">
        <v>1342</v>
      </c>
      <c r="Q115" s="106"/>
      <c r="R115" s="101" t="s">
        <v>1342</v>
      </c>
      <c r="T115" s="101" t="s">
        <v>1342</v>
      </c>
      <c r="U115" t="s">
        <v>83</v>
      </c>
      <c r="V115">
        <v>10.15</v>
      </c>
    </row>
    <row r="116" spans="1:22" x14ac:dyDescent="0.3">
      <c r="A116" s="90" t="s">
        <v>1346</v>
      </c>
      <c r="B116" s="90" t="s">
        <v>1348</v>
      </c>
      <c r="C116" s="90" t="s">
        <v>1347</v>
      </c>
      <c r="D116" s="90" t="s">
        <v>1349</v>
      </c>
      <c r="E116" s="90" t="s">
        <v>727</v>
      </c>
      <c r="F116" s="91">
        <v>30681.041666666668</v>
      </c>
      <c r="G116" s="90" t="s">
        <v>846</v>
      </c>
      <c r="H116" s="90" t="s">
        <v>1350</v>
      </c>
      <c r="I116" s="90" t="s">
        <v>814</v>
      </c>
      <c r="J116" s="90" t="s">
        <v>1351</v>
      </c>
      <c r="K116" s="90" t="s">
        <v>816</v>
      </c>
      <c r="L116" s="90" t="s">
        <v>817</v>
      </c>
      <c r="M116" s="90" t="s">
        <v>816</v>
      </c>
      <c r="N116" s="101" t="s">
        <v>1346</v>
      </c>
      <c r="O116" s="105">
        <v>42541.083333333336</v>
      </c>
      <c r="P116" s="101" t="s">
        <v>1346</v>
      </c>
      <c r="Q116" s="106"/>
      <c r="R116" s="101" t="s">
        <v>1346</v>
      </c>
      <c r="T116" s="101" t="s">
        <v>1346</v>
      </c>
      <c r="U116" t="s">
        <v>81</v>
      </c>
      <c r="V116">
        <v>10.119999999999999</v>
      </c>
    </row>
    <row r="117" spans="1:22" x14ac:dyDescent="0.3">
      <c r="A117" s="90" t="s">
        <v>1352</v>
      </c>
      <c r="B117" s="90" t="s">
        <v>1353</v>
      </c>
      <c r="C117" s="90" t="s">
        <v>636</v>
      </c>
      <c r="D117" s="90" t="s">
        <v>1354</v>
      </c>
      <c r="E117" s="90" t="s">
        <v>727</v>
      </c>
      <c r="F117" s="91">
        <v>24334.041666666668</v>
      </c>
      <c r="G117" s="90" t="s">
        <v>1355</v>
      </c>
      <c r="H117" s="90" t="s">
        <v>754</v>
      </c>
      <c r="I117" s="90" t="s">
        <v>1356</v>
      </c>
      <c r="J117" s="90" t="s">
        <v>1051</v>
      </c>
      <c r="K117" s="90" t="s">
        <v>1115</v>
      </c>
      <c r="L117" s="90" t="s">
        <v>1114</v>
      </c>
      <c r="M117" s="90" t="s">
        <v>1115</v>
      </c>
      <c r="N117" s="101" t="s">
        <v>1352</v>
      </c>
      <c r="O117" s="105">
        <v>36661.083333333336</v>
      </c>
      <c r="P117" s="101" t="s">
        <v>1352</v>
      </c>
      <c r="Q117" s="106"/>
      <c r="R117" s="101" t="s">
        <v>1352</v>
      </c>
      <c r="T117" s="101" t="s">
        <v>1352</v>
      </c>
      <c r="U117" t="s">
        <v>37</v>
      </c>
      <c r="V117">
        <v>11.66</v>
      </c>
    </row>
    <row r="118" spans="1:22" x14ac:dyDescent="0.3">
      <c r="A118" s="90" t="s">
        <v>1357</v>
      </c>
      <c r="B118" s="90" t="s">
        <v>646</v>
      </c>
      <c r="C118" s="90" t="s">
        <v>388</v>
      </c>
      <c r="D118" s="90" t="s">
        <v>1358</v>
      </c>
      <c r="E118" s="90" t="s">
        <v>727</v>
      </c>
      <c r="F118" s="91">
        <v>26442.041666666668</v>
      </c>
      <c r="G118" s="90" t="s">
        <v>985</v>
      </c>
      <c r="H118" s="90" t="s">
        <v>1359</v>
      </c>
      <c r="I118" s="90" t="s">
        <v>1360</v>
      </c>
      <c r="J118" s="90" t="s">
        <v>1316</v>
      </c>
      <c r="K118" s="90" t="s">
        <v>1361</v>
      </c>
      <c r="L118" s="90" t="s">
        <v>1362</v>
      </c>
      <c r="M118" s="90" t="s">
        <v>1361</v>
      </c>
      <c r="N118" s="101" t="s">
        <v>1357</v>
      </c>
      <c r="O118" s="105">
        <v>38568.083333333336</v>
      </c>
      <c r="P118" s="101" t="s">
        <v>1357</v>
      </c>
      <c r="Q118" s="106"/>
      <c r="R118" s="101" t="s">
        <v>1357</v>
      </c>
      <c r="T118" s="101" t="s">
        <v>1357</v>
      </c>
      <c r="U118" t="s">
        <v>89</v>
      </c>
      <c r="V118">
        <v>11.66</v>
      </c>
    </row>
    <row r="119" spans="1:22" x14ac:dyDescent="0.3">
      <c r="A119" s="90" t="s">
        <v>1363</v>
      </c>
      <c r="B119" s="90" t="s">
        <v>1364</v>
      </c>
      <c r="C119" s="90" t="s">
        <v>639</v>
      </c>
      <c r="D119" s="90" t="s">
        <v>1365</v>
      </c>
      <c r="E119" s="90" t="s">
        <v>727</v>
      </c>
      <c r="F119" s="91">
        <v>20455.041666666668</v>
      </c>
      <c r="G119" s="90" t="s">
        <v>929</v>
      </c>
      <c r="H119" s="90" t="s">
        <v>1366</v>
      </c>
      <c r="I119" s="90" t="s">
        <v>1367</v>
      </c>
      <c r="J119" s="90" t="s">
        <v>1368</v>
      </c>
      <c r="K119" s="90" t="s">
        <v>1145</v>
      </c>
      <c r="L119" s="90" t="s">
        <v>1146</v>
      </c>
      <c r="M119" s="90" t="s">
        <v>1145</v>
      </c>
      <c r="N119" s="101" t="s">
        <v>1363</v>
      </c>
      <c r="O119" s="105">
        <v>34904.083333333336</v>
      </c>
      <c r="P119" s="101" t="s">
        <v>1363</v>
      </c>
      <c r="Q119" s="106"/>
      <c r="R119" s="101" t="s">
        <v>1363</v>
      </c>
      <c r="T119" s="101" t="s">
        <v>1363</v>
      </c>
      <c r="U119" t="s">
        <v>83</v>
      </c>
      <c r="V119">
        <v>10.15</v>
      </c>
    </row>
    <row r="120" spans="1:22" x14ac:dyDescent="0.3">
      <c r="A120" s="90" t="s">
        <v>1369</v>
      </c>
      <c r="B120" s="90" t="s">
        <v>643</v>
      </c>
      <c r="C120" s="90" t="s">
        <v>644</v>
      </c>
      <c r="D120" s="90" t="s">
        <v>1370</v>
      </c>
      <c r="E120" s="90" t="s">
        <v>727</v>
      </c>
      <c r="F120" s="91">
        <v>25211.041666666668</v>
      </c>
      <c r="G120" s="90" t="s">
        <v>728</v>
      </c>
      <c r="H120" s="90" t="s">
        <v>1371</v>
      </c>
      <c r="I120" s="90" t="s">
        <v>1372</v>
      </c>
      <c r="J120" s="90" t="s">
        <v>960</v>
      </c>
      <c r="K120" s="90" t="s">
        <v>994</v>
      </c>
      <c r="L120" s="90" t="s">
        <v>995</v>
      </c>
      <c r="M120" s="90" t="s">
        <v>994</v>
      </c>
      <c r="N120" s="101" t="s">
        <v>1369</v>
      </c>
      <c r="O120" s="105">
        <v>39760.041666666664</v>
      </c>
      <c r="P120" s="101" t="s">
        <v>1369</v>
      </c>
      <c r="Q120" s="106"/>
      <c r="R120" s="101" t="s">
        <v>1369</v>
      </c>
      <c r="T120" s="101" t="s">
        <v>1369</v>
      </c>
      <c r="U120" t="s">
        <v>81</v>
      </c>
      <c r="V120">
        <v>10.119999999999999</v>
      </c>
    </row>
    <row r="121" spans="1:22" x14ac:dyDescent="0.3">
      <c r="A121" s="90" t="s">
        <v>1373</v>
      </c>
      <c r="B121" s="90" t="s">
        <v>164</v>
      </c>
      <c r="C121" s="90" t="s">
        <v>312</v>
      </c>
      <c r="D121" s="90" t="s">
        <v>1374</v>
      </c>
      <c r="E121" s="90" t="s">
        <v>727</v>
      </c>
      <c r="F121" s="91">
        <v>21186.041666666668</v>
      </c>
      <c r="G121" s="90" t="s">
        <v>745</v>
      </c>
      <c r="H121" s="90" t="s">
        <v>1375</v>
      </c>
      <c r="I121" s="90" t="s">
        <v>1376</v>
      </c>
      <c r="J121" s="90" t="s">
        <v>740</v>
      </c>
      <c r="K121" s="90" t="s">
        <v>741</v>
      </c>
      <c r="L121" s="90" t="s">
        <v>742</v>
      </c>
      <c r="M121" s="90" t="s">
        <v>842</v>
      </c>
      <c r="N121" s="101" t="s">
        <v>1373</v>
      </c>
      <c r="O121" s="105">
        <v>37102.083333333336</v>
      </c>
      <c r="P121" s="101" t="s">
        <v>1373</v>
      </c>
      <c r="Q121" s="106"/>
      <c r="R121" s="101" t="s">
        <v>1373</v>
      </c>
      <c r="T121" s="101" t="s">
        <v>1373</v>
      </c>
      <c r="U121" t="s">
        <v>37</v>
      </c>
      <c r="V121">
        <v>11.66</v>
      </c>
    </row>
    <row r="122" spans="1:22" x14ac:dyDescent="0.3">
      <c r="A122" s="90" t="s">
        <v>1377</v>
      </c>
      <c r="B122" s="90" t="s">
        <v>1379</v>
      </c>
      <c r="C122" s="90" t="s">
        <v>1378</v>
      </c>
      <c r="D122" s="90" t="s">
        <v>1380</v>
      </c>
      <c r="E122" s="90" t="s">
        <v>727</v>
      </c>
      <c r="F122" s="91">
        <v>19079.041666666668</v>
      </c>
      <c r="G122" s="90" t="s">
        <v>1381</v>
      </c>
      <c r="H122" s="90" t="s">
        <v>754</v>
      </c>
      <c r="I122" s="90" t="s">
        <v>1382</v>
      </c>
      <c r="J122" s="90" t="s">
        <v>855</v>
      </c>
      <c r="K122" s="90" t="s">
        <v>1383</v>
      </c>
      <c r="L122" s="90" t="s">
        <v>1384</v>
      </c>
      <c r="M122" s="90" t="s">
        <v>1383</v>
      </c>
      <c r="N122" s="101" t="s">
        <v>1377</v>
      </c>
      <c r="O122" s="105">
        <v>42248.083333333336</v>
      </c>
      <c r="P122" s="101" t="s">
        <v>1377</v>
      </c>
      <c r="Q122" s="106"/>
      <c r="R122" s="101" t="s">
        <v>1377</v>
      </c>
      <c r="T122" s="101" t="s">
        <v>1377</v>
      </c>
      <c r="U122" t="s">
        <v>83</v>
      </c>
      <c r="V122">
        <v>10.119999999999999</v>
      </c>
    </row>
    <row r="123" spans="1:22" x14ac:dyDescent="0.3">
      <c r="A123" s="90" t="s">
        <v>1385</v>
      </c>
      <c r="B123" s="90" t="s">
        <v>1387</v>
      </c>
      <c r="C123" s="90" t="s">
        <v>1386</v>
      </c>
      <c r="D123" s="90" t="s">
        <v>1388</v>
      </c>
      <c r="E123" s="90" t="s">
        <v>736</v>
      </c>
      <c r="F123" s="91">
        <v>28095.041666666668</v>
      </c>
      <c r="G123" s="90" t="s">
        <v>776</v>
      </c>
      <c r="H123" s="90" t="s">
        <v>754</v>
      </c>
      <c r="I123" s="90" t="s">
        <v>1389</v>
      </c>
      <c r="J123" s="90" t="s">
        <v>731</v>
      </c>
      <c r="K123" s="90" t="s">
        <v>1390</v>
      </c>
      <c r="L123" s="90" t="s">
        <v>1391</v>
      </c>
      <c r="M123" s="90" t="s">
        <v>1390</v>
      </c>
      <c r="N123" s="101" t="s">
        <v>1385</v>
      </c>
      <c r="O123" s="105">
        <v>41306.041666666664</v>
      </c>
      <c r="P123" s="101" t="s">
        <v>1385</v>
      </c>
      <c r="Q123" s="106"/>
      <c r="R123" s="101" t="s">
        <v>1385</v>
      </c>
      <c r="T123" s="101" t="s">
        <v>1385</v>
      </c>
      <c r="U123" t="s">
        <v>81</v>
      </c>
      <c r="V123">
        <v>10.119999999999999</v>
      </c>
    </row>
    <row r="124" spans="1:22" x14ac:dyDescent="0.3">
      <c r="A124" s="90" t="s">
        <v>1392</v>
      </c>
      <c r="B124" s="90" t="s">
        <v>590</v>
      </c>
      <c r="C124" s="90" t="s">
        <v>314</v>
      </c>
      <c r="D124" s="90" t="s">
        <v>1393</v>
      </c>
      <c r="E124" s="90" t="s">
        <v>727</v>
      </c>
      <c r="F124" s="91">
        <v>21186.041666666668</v>
      </c>
      <c r="G124" s="90" t="s">
        <v>929</v>
      </c>
      <c r="H124" s="90" t="s">
        <v>754</v>
      </c>
      <c r="I124" s="90" t="s">
        <v>1394</v>
      </c>
      <c r="J124" s="90" t="s">
        <v>892</v>
      </c>
      <c r="K124" s="90" t="s">
        <v>748</v>
      </c>
      <c r="L124" s="90" t="s">
        <v>772</v>
      </c>
      <c r="M124" s="90" t="s">
        <v>748</v>
      </c>
      <c r="N124" s="101" t="s">
        <v>1392</v>
      </c>
      <c r="O124" s="105">
        <v>41306.041666666664</v>
      </c>
      <c r="P124" s="101" t="s">
        <v>1392</v>
      </c>
      <c r="Q124" s="106"/>
      <c r="R124" s="101" t="s">
        <v>1392</v>
      </c>
      <c r="T124" s="101" t="s">
        <v>1392</v>
      </c>
      <c r="U124" t="s">
        <v>81</v>
      </c>
      <c r="V124">
        <v>10.119999999999999</v>
      </c>
    </row>
    <row r="125" spans="1:22" x14ac:dyDescent="0.3">
      <c r="A125" s="90" t="s">
        <v>1395</v>
      </c>
      <c r="B125" s="90" t="s">
        <v>667</v>
      </c>
      <c r="C125" s="90" t="s">
        <v>1396</v>
      </c>
      <c r="D125" s="90" t="s">
        <v>1397</v>
      </c>
      <c r="E125" s="90" t="s">
        <v>727</v>
      </c>
      <c r="F125" s="91">
        <v>23717.041666666668</v>
      </c>
      <c r="G125" s="90" t="s">
        <v>728</v>
      </c>
      <c r="H125" s="90" t="s">
        <v>754</v>
      </c>
      <c r="I125" s="90" t="s">
        <v>1398</v>
      </c>
      <c r="J125" s="90" t="s">
        <v>1218</v>
      </c>
      <c r="K125" s="90" t="s">
        <v>1021</v>
      </c>
      <c r="L125" s="90" t="s">
        <v>1022</v>
      </c>
      <c r="M125" s="90" t="s">
        <v>1021</v>
      </c>
      <c r="N125" s="101" t="s">
        <v>1395</v>
      </c>
      <c r="O125" s="105">
        <v>41306.041666666664</v>
      </c>
      <c r="P125" s="101" t="s">
        <v>1395</v>
      </c>
      <c r="Q125" s="106"/>
      <c r="R125" s="101" t="s">
        <v>1395</v>
      </c>
      <c r="T125" s="101" t="s">
        <v>1395</v>
      </c>
      <c r="U125" t="s">
        <v>37</v>
      </c>
      <c r="V125">
        <v>11.66</v>
      </c>
    </row>
    <row r="126" spans="1:22" x14ac:dyDescent="0.3">
      <c r="A126" s="90" t="s">
        <v>1399</v>
      </c>
      <c r="B126" s="90" t="s">
        <v>290</v>
      </c>
      <c r="C126" s="90" t="s">
        <v>291</v>
      </c>
      <c r="D126" s="90" t="s">
        <v>1400</v>
      </c>
      <c r="E126" s="90" t="s">
        <v>727</v>
      </c>
      <c r="F126" s="91">
        <v>28174.041666666668</v>
      </c>
      <c r="G126" s="90" t="s">
        <v>207</v>
      </c>
      <c r="H126" s="90" t="s">
        <v>754</v>
      </c>
      <c r="I126" s="90" t="s">
        <v>1401</v>
      </c>
      <c r="J126" s="90" t="s">
        <v>1402</v>
      </c>
      <c r="K126" s="90" t="s">
        <v>1403</v>
      </c>
      <c r="L126" s="90" t="s">
        <v>1404</v>
      </c>
      <c r="M126" s="90" t="s">
        <v>1403</v>
      </c>
      <c r="N126" s="101" t="s">
        <v>1399</v>
      </c>
      <c r="O126" s="105">
        <v>41306.041666666664</v>
      </c>
      <c r="P126" s="101" t="s">
        <v>1399</v>
      </c>
      <c r="Q126" s="106"/>
      <c r="R126" s="101" t="s">
        <v>1399</v>
      </c>
      <c r="S126">
        <v>200</v>
      </c>
      <c r="T126" s="101" t="s">
        <v>1399</v>
      </c>
      <c r="U126" t="s">
        <v>37</v>
      </c>
      <c r="V126">
        <v>12.33</v>
      </c>
    </row>
    <row r="127" spans="1:22" x14ac:dyDescent="0.3">
      <c r="A127" s="90" t="s">
        <v>1405</v>
      </c>
      <c r="B127" s="90" t="s">
        <v>601</v>
      </c>
      <c r="C127" s="90" t="s">
        <v>602</v>
      </c>
      <c r="D127" s="90" t="s">
        <v>1406</v>
      </c>
      <c r="E127" s="90" t="s">
        <v>727</v>
      </c>
      <c r="F127" s="91">
        <v>23471.041666666668</v>
      </c>
      <c r="G127" s="90" t="s">
        <v>728</v>
      </c>
      <c r="H127" s="90" t="s">
        <v>754</v>
      </c>
      <c r="I127" s="90" t="s">
        <v>1407</v>
      </c>
      <c r="J127" s="90" t="s">
        <v>874</v>
      </c>
      <c r="K127" s="90" t="s">
        <v>748</v>
      </c>
      <c r="L127" s="90" t="s">
        <v>772</v>
      </c>
      <c r="M127" s="90" t="s">
        <v>748</v>
      </c>
      <c r="N127" s="101" t="s">
        <v>1405</v>
      </c>
      <c r="O127" s="105">
        <v>41308.041666666664</v>
      </c>
      <c r="P127" s="101" t="s">
        <v>1405</v>
      </c>
      <c r="Q127" s="106"/>
      <c r="R127" s="101" t="s">
        <v>1405</v>
      </c>
      <c r="T127" s="101" t="s">
        <v>1405</v>
      </c>
      <c r="U127" t="s">
        <v>81</v>
      </c>
      <c r="V127">
        <v>10.119999999999999</v>
      </c>
    </row>
    <row r="128" spans="1:22" x14ac:dyDescent="0.3">
      <c r="A128" s="90" t="s">
        <v>1408</v>
      </c>
      <c r="B128" s="90" t="s">
        <v>1410</v>
      </c>
      <c r="C128" s="90" t="s">
        <v>1409</v>
      </c>
      <c r="D128" s="90" t="s">
        <v>1411</v>
      </c>
      <c r="E128" s="90" t="s">
        <v>736</v>
      </c>
      <c r="F128" s="91">
        <v>27909.083333333332</v>
      </c>
      <c r="G128" s="90" t="s">
        <v>776</v>
      </c>
      <c r="H128" s="90" t="s">
        <v>754</v>
      </c>
      <c r="I128" s="90" t="s">
        <v>1412</v>
      </c>
      <c r="J128" s="90" t="s">
        <v>887</v>
      </c>
      <c r="K128" s="90" t="s">
        <v>842</v>
      </c>
      <c r="L128" s="90" t="s">
        <v>742</v>
      </c>
      <c r="M128" s="90" t="s">
        <v>842</v>
      </c>
      <c r="N128" s="101" t="s">
        <v>1408</v>
      </c>
      <c r="O128" s="105">
        <v>42569.083333333336</v>
      </c>
      <c r="P128" s="101" t="s">
        <v>1408</v>
      </c>
      <c r="Q128" s="106"/>
      <c r="R128" s="101" t="s">
        <v>1408</v>
      </c>
      <c r="T128" s="101" t="s">
        <v>1408</v>
      </c>
      <c r="U128" t="s">
        <v>81</v>
      </c>
      <c r="V128">
        <v>10.119999999999999</v>
      </c>
    </row>
    <row r="129" spans="1:22" x14ac:dyDescent="0.3">
      <c r="A129" s="90" t="s">
        <v>1413</v>
      </c>
      <c r="B129" s="90" t="s">
        <v>661</v>
      </c>
      <c r="C129" s="90" t="s">
        <v>662</v>
      </c>
      <c r="D129" s="90" t="s">
        <v>1414</v>
      </c>
      <c r="E129" s="90" t="s">
        <v>736</v>
      </c>
      <c r="F129" s="91">
        <v>24931.041666666668</v>
      </c>
      <c r="G129" s="90" t="s">
        <v>776</v>
      </c>
      <c r="H129" s="90" t="s">
        <v>1415</v>
      </c>
      <c r="I129" s="90" t="s">
        <v>1416</v>
      </c>
      <c r="J129" s="90" t="s">
        <v>1210</v>
      </c>
      <c r="K129" s="90" t="s">
        <v>821</v>
      </c>
      <c r="L129" s="90" t="s">
        <v>822</v>
      </c>
      <c r="M129" s="90" t="s">
        <v>821</v>
      </c>
      <c r="N129" s="101" t="s">
        <v>1413</v>
      </c>
      <c r="O129" s="105">
        <v>41334.041666666664</v>
      </c>
      <c r="P129" s="101" t="s">
        <v>1413</v>
      </c>
      <c r="Q129" s="106"/>
      <c r="R129" s="101" t="s">
        <v>1413</v>
      </c>
      <c r="T129" s="101" t="s">
        <v>1413</v>
      </c>
      <c r="U129" t="s">
        <v>81</v>
      </c>
      <c r="V129">
        <v>10.119999999999999</v>
      </c>
    </row>
    <row r="130" spans="1:22" x14ac:dyDescent="0.3">
      <c r="A130" s="90" t="s">
        <v>1417</v>
      </c>
      <c r="B130" s="90" t="s">
        <v>663</v>
      </c>
      <c r="C130" s="90" t="s">
        <v>664</v>
      </c>
      <c r="D130" s="90" t="s">
        <v>1418</v>
      </c>
      <c r="E130" s="90" t="s">
        <v>736</v>
      </c>
      <c r="F130" s="91">
        <v>21775.041666666668</v>
      </c>
      <c r="G130" s="90" t="s">
        <v>728</v>
      </c>
      <c r="H130" s="90" t="s">
        <v>754</v>
      </c>
      <c r="I130" s="90" t="s">
        <v>1235</v>
      </c>
      <c r="J130" s="90" t="s">
        <v>841</v>
      </c>
      <c r="K130" s="90" t="s">
        <v>1419</v>
      </c>
      <c r="L130" s="90" t="s">
        <v>950</v>
      </c>
      <c r="M130" s="90" t="s">
        <v>1419</v>
      </c>
      <c r="N130" s="101" t="s">
        <v>1417</v>
      </c>
      <c r="O130" s="105">
        <v>41334.041666666664</v>
      </c>
      <c r="P130" s="101" t="s">
        <v>1417</v>
      </c>
      <c r="Q130" s="106"/>
      <c r="R130" s="101" t="s">
        <v>1417</v>
      </c>
      <c r="T130" s="101" t="s">
        <v>1417</v>
      </c>
      <c r="U130" t="s">
        <v>81</v>
      </c>
      <c r="V130">
        <v>10.119999999999999</v>
      </c>
    </row>
    <row r="131" spans="1:22" x14ac:dyDescent="0.3">
      <c r="A131" s="90" t="s">
        <v>1420</v>
      </c>
      <c r="B131" s="90" t="s">
        <v>572</v>
      </c>
      <c r="C131" s="90" t="s">
        <v>573</v>
      </c>
      <c r="D131" s="90" t="s">
        <v>1421</v>
      </c>
      <c r="E131" s="90" t="s">
        <v>736</v>
      </c>
      <c r="F131" s="91">
        <v>24135.041666666668</v>
      </c>
      <c r="G131" s="90" t="s">
        <v>728</v>
      </c>
      <c r="H131" s="90" t="s">
        <v>754</v>
      </c>
      <c r="I131" s="90" t="s">
        <v>1422</v>
      </c>
      <c r="J131" s="90" t="s">
        <v>1423</v>
      </c>
      <c r="K131" s="90" t="s">
        <v>1335</v>
      </c>
      <c r="L131" s="90" t="s">
        <v>1336</v>
      </c>
      <c r="M131" s="90" t="s">
        <v>1335</v>
      </c>
      <c r="N131" s="101" t="s">
        <v>1420</v>
      </c>
      <c r="O131" s="105">
        <v>41365.083333333336</v>
      </c>
      <c r="P131" s="101" t="s">
        <v>1420</v>
      </c>
      <c r="Q131" s="106">
        <v>154.70333333333335</v>
      </c>
      <c r="R131" s="101" t="s">
        <v>1420</v>
      </c>
      <c r="S131">
        <v>130</v>
      </c>
      <c r="T131" s="101" t="s">
        <v>1420</v>
      </c>
      <c r="U131" t="s">
        <v>83</v>
      </c>
      <c r="V131">
        <v>12.47</v>
      </c>
    </row>
    <row r="132" spans="1:22" x14ac:dyDescent="0.3">
      <c r="A132" s="90" t="s">
        <v>1424</v>
      </c>
      <c r="B132" s="90" t="s">
        <v>594</v>
      </c>
      <c r="C132" s="90" t="s">
        <v>595</v>
      </c>
      <c r="D132" s="90" t="s">
        <v>1425</v>
      </c>
      <c r="E132" s="90" t="s">
        <v>736</v>
      </c>
      <c r="F132" s="91">
        <v>30431.083333333332</v>
      </c>
      <c r="G132" s="90" t="s">
        <v>929</v>
      </c>
      <c r="H132" s="90" t="s">
        <v>1426</v>
      </c>
      <c r="I132" s="90" t="s">
        <v>1427</v>
      </c>
      <c r="J132" s="90" t="s">
        <v>855</v>
      </c>
      <c r="K132" s="90" t="s">
        <v>1428</v>
      </c>
      <c r="L132" s="90" t="s">
        <v>1429</v>
      </c>
      <c r="M132" s="90" t="s">
        <v>1428</v>
      </c>
      <c r="N132" s="101" t="s">
        <v>1424</v>
      </c>
      <c r="O132" s="105">
        <v>41365.083333333336</v>
      </c>
      <c r="P132" s="101" t="s">
        <v>1424</v>
      </c>
      <c r="Q132" s="106"/>
      <c r="R132" s="101" t="s">
        <v>1424</v>
      </c>
      <c r="T132" s="101" t="s">
        <v>1424</v>
      </c>
      <c r="U132" t="s">
        <v>85</v>
      </c>
      <c r="V132">
        <v>10.199999999999999</v>
      </c>
    </row>
    <row r="133" spans="1:22" x14ac:dyDescent="0.3">
      <c r="A133" s="90" t="s">
        <v>1430</v>
      </c>
      <c r="B133" s="90" t="s">
        <v>591</v>
      </c>
      <c r="C133" s="90" t="s">
        <v>592</v>
      </c>
      <c r="D133" s="90" t="s">
        <v>1431</v>
      </c>
      <c r="E133" s="90" t="s">
        <v>736</v>
      </c>
      <c r="F133" s="91">
        <v>30150.083333333332</v>
      </c>
      <c r="G133" s="90" t="s">
        <v>947</v>
      </c>
      <c r="H133" s="90" t="s">
        <v>754</v>
      </c>
      <c r="I133" s="90" t="s">
        <v>1432</v>
      </c>
      <c r="J133" s="90" t="s">
        <v>1433</v>
      </c>
      <c r="K133" s="90" t="s">
        <v>1434</v>
      </c>
      <c r="L133" s="90" t="s">
        <v>1435</v>
      </c>
      <c r="M133" s="90" t="s">
        <v>1434</v>
      </c>
      <c r="N133" s="101" t="s">
        <v>1430</v>
      </c>
      <c r="O133" s="105">
        <v>41759.083333333336</v>
      </c>
      <c r="P133" s="101" t="s">
        <v>1430</v>
      </c>
      <c r="Q133" s="106"/>
      <c r="R133" s="101" t="s">
        <v>1430</v>
      </c>
      <c r="T133" s="101" t="s">
        <v>1430</v>
      </c>
      <c r="U133" t="s">
        <v>81</v>
      </c>
      <c r="V133">
        <v>10.119999999999999</v>
      </c>
    </row>
    <row r="134" spans="1:22" x14ac:dyDescent="0.3">
      <c r="A134" s="90" t="s">
        <v>1436</v>
      </c>
      <c r="B134" s="90" t="s">
        <v>466</v>
      </c>
      <c r="C134" s="90" t="s">
        <v>467</v>
      </c>
      <c r="D134" s="90" t="s">
        <v>1437</v>
      </c>
      <c r="E134" s="90" t="s">
        <v>736</v>
      </c>
      <c r="F134" s="91">
        <v>20446.041666666668</v>
      </c>
      <c r="G134" s="90" t="s">
        <v>728</v>
      </c>
      <c r="H134" s="90" t="s">
        <v>754</v>
      </c>
      <c r="I134" s="90" t="s">
        <v>1438</v>
      </c>
      <c r="J134" s="90" t="s">
        <v>1083</v>
      </c>
      <c r="K134" s="90" t="s">
        <v>1439</v>
      </c>
      <c r="L134" s="90" t="s">
        <v>1440</v>
      </c>
      <c r="M134" s="90" t="s">
        <v>1439</v>
      </c>
      <c r="N134" s="101" t="s">
        <v>1436</v>
      </c>
      <c r="O134" s="105">
        <v>41400.083333333336</v>
      </c>
      <c r="P134" s="101" t="s">
        <v>1436</v>
      </c>
      <c r="Q134" s="106"/>
      <c r="R134" s="101" t="s">
        <v>1436</v>
      </c>
      <c r="T134" s="101" t="s">
        <v>1436</v>
      </c>
      <c r="U134" t="s">
        <v>83</v>
      </c>
      <c r="V134">
        <v>10.15</v>
      </c>
    </row>
    <row r="135" spans="1:22" x14ac:dyDescent="0.3">
      <c r="A135" s="90" t="s">
        <v>1441</v>
      </c>
      <c r="B135" s="90" t="s">
        <v>464</v>
      </c>
      <c r="C135" s="90" t="s">
        <v>465</v>
      </c>
      <c r="D135" s="90" t="s">
        <v>1442</v>
      </c>
      <c r="E135" s="90" t="s">
        <v>727</v>
      </c>
      <c r="F135" s="91">
        <v>24377.041666666668</v>
      </c>
      <c r="G135" s="90" t="s">
        <v>728</v>
      </c>
      <c r="H135" s="90" t="s">
        <v>754</v>
      </c>
      <c r="I135" s="90" t="s">
        <v>1443</v>
      </c>
      <c r="J135" s="90" t="s">
        <v>942</v>
      </c>
      <c r="K135" s="90" t="s">
        <v>1439</v>
      </c>
      <c r="L135" s="90" t="s">
        <v>1440</v>
      </c>
      <c r="M135" s="90" t="s">
        <v>1439</v>
      </c>
      <c r="N135" s="101" t="s">
        <v>1441</v>
      </c>
      <c r="O135" s="105">
        <v>41400.083333333336</v>
      </c>
      <c r="P135" s="101" t="s">
        <v>1441</v>
      </c>
      <c r="Q135" s="106"/>
      <c r="R135" s="101" t="s">
        <v>1441</v>
      </c>
      <c r="S135">
        <v>120</v>
      </c>
      <c r="T135" s="101" t="s">
        <v>1441</v>
      </c>
      <c r="U135" t="s">
        <v>83</v>
      </c>
      <c r="V135">
        <v>10.15</v>
      </c>
    </row>
    <row r="136" spans="1:22" x14ac:dyDescent="0.3">
      <c r="A136" s="90" t="s">
        <v>1444</v>
      </c>
      <c r="B136" s="90" t="s">
        <v>629</v>
      </c>
      <c r="C136" s="90" t="s">
        <v>630</v>
      </c>
      <c r="D136" s="90" t="s">
        <v>1445</v>
      </c>
      <c r="E136" s="90" t="s">
        <v>736</v>
      </c>
      <c r="F136" s="91">
        <v>29469.083333333332</v>
      </c>
      <c r="G136" s="90" t="s">
        <v>225</v>
      </c>
      <c r="H136" s="90" t="s">
        <v>1446</v>
      </c>
      <c r="I136" s="90" t="s">
        <v>1447</v>
      </c>
      <c r="J136" s="90" t="s">
        <v>815</v>
      </c>
      <c r="K136" s="90" t="s">
        <v>1448</v>
      </c>
      <c r="L136" s="90" t="s">
        <v>1449</v>
      </c>
      <c r="M136" s="90" t="s">
        <v>1448</v>
      </c>
      <c r="N136" s="101" t="s">
        <v>1444</v>
      </c>
      <c r="O136" s="105">
        <v>41641.041666666664</v>
      </c>
      <c r="P136" s="101" t="s">
        <v>1444</v>
      </c>
      <c r="Q136" s="106"/>
      <c r="R136" s="101" t="s">
        <v>1444</v>
      </c>
      <c r="T136" s="101" t="s">
        <v>1444</v>
      </c>
      <c r="U136" t="s">
        <v>81</v>
      </c>
      <c r="V136">
        <v>10.119999999999999</v>
      </c>
    </row>
    <row r="137" spans="1:22" x14ac:dyDescent="0.3">
      <c r="A137" s="90" t="s">
        <v>1450</v>
      </c>
      <c r="B137" s="90" t="s">
        <v>1452</v>
      </c>
      <c r="C137" s="90" t="s">
        <v>1451</v>
      </c>
      <c r="D137" s="90" t="s">
        <v>1453</v>
      </c>
      <c r="E137" s="90" t="s">
        <v>736</v>
      </c>
      <c r="F137" s="91">
        <v>31310.083333333332</v>
      </c>
      <c r="G137" s="90" t="s">
        <v>745</v>
      </c>
      <c r="H137" s="90" t="s">
        <v>754</v>
      </c>
      <c r="I137" s="90" t="s">
        <v>1454</v>
      </c>
      <c r="J137" s="90" t="s">
        <v>1455</v>
      </c>
      <c r="K137" s="90" t="s">
        <v>748</v>
      </c>
      <c r="L137" s="90" t="s">
        <v>772</v>
      </c>
      <c r="M137" s="90" t="s">
        <v>748</v>
      </c>
      <c r="N137" s="101" t="s">
        <v>1450</v>
      </c>
      <c r="O137" s="105">
        <v>41641.041666666664</v>
      </c>
      <c r="P137" s="101" t="s">
        <v>1450</v>
      </c>
      <c r="Q137" s="106"/>
      <c r="R137" s="101" t="s">
        <v>1450</v>
      </c>
      <c r="T137" s="101" t="s">
        <v>1450</v>
      </c>
      <c r="U137" t="s">
        <v>81</v>
      </c>
      <c r="V137">
        <v>10.119999999999999</v>
      </c>
    </row>
    <row r="138" spans="1:22" x14ac:dyDescent="0.3">
      <c r="A138" s="90" t="s">
        <v>1456</v>
      </c>
      <c r="B138" s="90" t="s">
        <v>351</v>
      </c>
      <c r="C138" s="90" t="s">
        <v>633</v>
      </c>
      <c r="D138" s="90" t="s">
        <v>1457</v>
      </c>
      <c r="E138" s="90" t="s">
        <v>727</v>
      </c>
      <c r="F138" s="91">
        <v>19613.041666666668</v>
      </c>
      <c r="G138" s="90" t="s">
        <v>728</v>
      </c>
      <c r="H138" s="90" t="s">
        <v>754</v>
      </c>
      <c r="I138" s="90" t="s">
        <v>1458</v>
      </c>
      <c r="J138" s="90" t="s">
        <v>828</v>
      </c>
      <c r="K138" s="90" t="s">
        <v>1459</v>
      </c>
      <c r="L138" s="90" t="s">
        <v>1460</v>
      </c>
      <c r="M138" s="90" t="s">
        <v>1459</v>
      </c>
      <c r="N138" s="101" t="s">
        <v>1456</v>
      </c>
      <c r="O138" s="105">
        <v>41533.083333333336</v>
      </c>
      <c r="P138" s="101" t="s">
        <v>1456</v>
      </c>
      <c r="Q138" s="106">
        <v>9.8141666666666669</v>
      </c>
      <c r="R138" s="101" t="s">
        <v>1456</v>
      </c>
      <c r="T138" s="101" t="s">
        <v>1456</v>
      </c>
      <c r="U138" t="s">
        <v>37</v>
      </c>
      <c r="V138">
        <v>11.66</v>
      </c>
    </row>
    <row r="139" spans="1:22" x14ac:dyDescent="0.3">
      <c r="A139" s="90" t="s">
        <v>1461</v>
      </c>
      <c r="B139" s="90" t="s">
        <v>569</v>
      </c>
      <c r="C139" s="90" t="s">
        <v>570</v>
      </c>
      <c r="D139" s="90" t="s">
        <v>1462</v>
      </c>
      <c r="E139" s="90" t="s">
        <v>736</v>
      </c>
      <c r="F139" s="91">
        <v>25204.041666666668</v>
      </c>
      <c r="G139" s="90" t="s">
        <v>1182</v>
      </c>
      <c r="H139" s="90" t="s">
        <v>1463</v>
      </c>
      <c r="I139" s="90" t="s">
        <v>1464</v>
      </c>
      <c r="J139" s="90" t="s">
        <v>855</v>
      </c>
      <c r="K139" s="90" t="s">
        <v>748</v>
      </c>
      <c r="L139" s="90" t="s">
        <v>796</v>
      </c>
      <c r="M139" s="90" t="s">
        <v>748</v>
      </c>
      <c r="N139" s="101" t="s">
        <v>1461</v>
      </c>
      <c r="O139" s="105">
        <v>41533.083333333336</v>
      </c>
      <c r="P139" s="101" t="s">
        <v>1461</v>
      </c>
      <c r="Q139" s="106">
        <v>7.8508333333333331</v>
      </c>
      <c r="R139" s="101" t="s">
        <v>1461</v>
      </c>
      <c r="T139" s="101" t="s">
        <v>1461</v>
      </c>
      <c r="U139" t="s">
        <v>81</v>
      </c>
      <c r="V139">
        <v>10.119999999999999</v>
      </c>
    </row>
    <row r="140" spans="1:22" x14ac:dyDescent="0.3">
      <c r="A140" s="90" t="s">
        <v>1465</v>
      </c>
      <c r="B140" s="90" t="s">
        <v>440</v>
      </c>
      <c r="C140" s="90" t="s">
        <v>1466</v>
      </c>
      <c r="D140" s="90" t="s">
        <v>1467</v>
      </c>
      <c r="E140" s="90" t="s">
        <v>736</v>
      </c>
      <c r="F140" s="91">
        <v>27029.041666666668</v>
      </c>
      <c r="G140" s="90" t="s">
        <v>728</v>
      </c>
      <c r="H140" s="90" t="s">
        <v>1468</v>
      </c>
      <c r="I140" s="90" t="s">
        <v>1469</v>
      </c>
      <c r="J140" s="90" t="s">
        <v>731</v>
      </c>
      <c r="K140" s="90" t="s">
        <v>748</v>
      </c>
      <c r="L140" s="90" t="s">
        <v>772</v>
      </c>
      <c r="M140" s="90" t="s">
        <v>748</v>
      </c>
      <c r="N140" s="101" t="s">
        <v>1465</v>
      </c>
      <c r="O140" s="105">
        <v>41533.083333333336</v>
      </c>
      <c r="P140" s="101" t="s">
        <v>1465</v>
      </c>
      <c r="Q140" s="106"/>
      <c r="R140" s="101" t="s">
        <v>1465</v>
      </c>
      <c r="T140" s="101" t="s">
        <v>1465</v>
      </c>
      <c r="U140" t="s">
        <v>81</v>
      </c>
      <c r="V140">
        <v>10.119999999999999</v>
      </c>
    </row>
    <row r="141" spans="1:22" x14ac:dyDescent="0.3">
      <c r="A141" s="90" t="s">
        <v>1470</v>
      </c>
      <c r="B141" s="90" t="s">
        <v>227</v>
      </c>
      <c r="C141" s="90" t="s">
        <v>152</v>
      </c>
      <c r="D141" s="90" t="s">
        <v>1471</v>
      </c>
      <c r="E141" s="90" t="s">
        <v>736</v>
      </c>
      <c r="F141" s="91">
        <v>21562.041666666668</v>
      </c>
      <c r="G141" s="90" t="s">
        <v>207</v>
      </c>
      <c r="H141" s="90" t="s">
        <v>1472</v>
      </c>
      <c r="I141" s="90" t="s">
        <v>1473</v>
      </c>
      <c r="J141" s="90" t="s">
        <v>942</v>
      </c>
      <c r="K141" s="90" t="s">
        <v>1474</v>
      </c>
      <c r="L141" s="90" t="s">
        <v>1475</v>
      </c>
      <c r="M141" s="90" t="s">
        <v>1474</v>
      </c>
      <c r="N141" s="101" t="s">
        <v>1470</v>
      </c>
      <c r="O141" s="105">
        <v>41533.083333333336</v>
      </c>
      <c r="P141" s="101" t="s">
        <v>1470</v>
      </c>
      <c r="Q141" s="106">
        <v>5.8875000000000002</v>
      </c>
      <c r="R141" s="101" t="s">
        <v>1470</v>
      </c>
      <c r="T141" s="101" t="s">
        <v>1470</v>
      </c>
      <c r="U141" t="s">
        <v>83</v>
      </c>
      <c r="V141">
        <v>10.15</v>
      </c>
    </row>
    <row r="142" spans="1:22" x14ac:dyDescent="0.3">
      <c r="A142" s="90" t="s">
        <v>1476</v>
      </c>
      <c r="B142" s="90" t="s">
        <v>390</v>
      </c>
      <c r="C142" s="90" t="s">
        <v>1477</v>
      </c>
      <c r="D142" s="90" t="s">
        <v>1478</v>
      </c>
      <c r="E142" s="90" t="s">
        <v>727</v>
      </c>
      <c r="F142" s="91">
        <v>33603.041666666664</v>
      </c>
      <c r="G142" s="90" t="s">
        <v>929</v>
      </c>
      <c r="H142" s="90" t="s">
        <v>1479</v>
      </c>
      <c r="I142" s="90" t="s">
        <v>1480</v>
      </c>
      <c r="J142" s="90" t="s">
        <v>815</v>
      </c>
      <c r="K142" s="90" t="s">
        <v>754</v>
      </c>
      <c r="L142" s="90" t="s">
        <v>1151</v>
      </c>
      <c r="M142" s="90" t="s">
        <v>1152</v>
      </c>
      <c r="N142" s="101" t="s">
        <v>1476</v>
      </c>
      <c r="O142" s="105">
        <v>42618.083333333336</v>
      </c>
      <c r="P142" s="101" t="s">
        <v>1476</v>
      </c>
      <c r="Q142" s="106"/>
      <c r="R142" s="101" t="s">
        <v>1476</v>
      </c>
      <c r="T142" s="101" t="s">
        <v>1476</v>
      </c>
      <c r="U142" t="s">
        <v>81</v>
      </c>
      <c r="V142">
        <v>10.26</v>
      </c>
    </row>
    <row r="143" spans="1:22" x14ac:dyDescent="0.3">
      <c r="A143" s="90" t="s">
        <v>1481</v>
      </c>
      <c r="B143" s="90" t="s">
        <v>160</v>
      </c>
      <c r="C143" s="90" t="s">
        <v>161</v>
      </c>
      <c r="D143" s="90" t="s">
        <v>1482</v>
      </c>
      <c r="E143" s="90" t="s">
        <v>736</v>
      </c>
      <c r="F143" s="91">
        <v>23710.041666666668</v>
      </c>
      <c r="G143" s="90" t="s">
        <v>728</v>
      </c>
      <c r="H143" s="90" t="s">
        <v>754</v>
      </c>
      <c r="I143" s="90" t="s">
        <v>1483</v>
      </c>
      <c r="J143" s="90" t="s">
        <v>892</v>
      </c>
      <c r="K143" s="90" t="s">
        <v>836</v>
      </c>
      <c r="L143" s="90" t="s">
        <v>837</v>
      </c>
      <c r="M143" s="90" t="s">
        <v>836</v>
      </c>
      <c r="N143" s="101" t="s">
        <v>1481</v>
      </c>
      <c r="O143" s="105">
        <v>41673.041666666664</v>
      </c>
      <c r="P143" s="101" t="s">
        <v>1481</v>
      </c>
      <c r="Q143" s="106"/>
      <c r="R143" s="101" t="s">
        <v>1481</v>
      </c>
      <c r="T143" s="101" t="s">
        <v>1481</v>
      </c>
      <c r="U143" t="s">
        <v>81</v>
      </c>
      <c r="V143">
        <v>10.119999999999999</v>
      </c>
    </row>
    <row r="144" spans="1:22" x14ac:dyDescent="0.3">
      <c r="A144" s="90" t="s">
        <v>1484</v>
      </c>
      <c r="B144" s="90" t="s">
        <v>1485</v>
      </c>
      <c r="C144" s="90" t="s">
        <v>232</v>
      </c>
      <c r="D144" s="90" t="s">
        <v>1486</v>
      </c>
      <c r="E144" s="90" t="s">
        <v>736</v>
      </c>
      <c r="F144" s="91">
        <v>20933.041666666668</v>
      </c>
      <c r="G144" s="90" t="s">
        <v>1487</v>
      </c>
      <c r="H144" s="90" t="s">
        <v>754</v>
      </c>
      <c r="I144" s="90" t="s">
        <v>1488</v>
      </c>
      <c r="J144" s="90" t="s">
        <v>1489</v>
      </c>
      <c r="K144" s="90" t="s">
        <v>748</v>
      </c>
      <c r="L144" s="90" t="s">
        <v>1273</v>
      </c>
      <c r="M144" s="90" t="s">
        <v>748</v>
      </c>
      <c r="N144" s="101" t="s">
        <v>1484</v>
      </c>
      <c r="O144" s="105">
        <v>41623.041666666664</v>
      </c>
      <c r="P144" s="101" t="s">
        <v>1484</v>
      </c>
      <c r="Q144" s="106"/>
      <c r="R144" s="101" t="s">
        <v>1484</v>
      </c>
      <c r="T144" s="101" t="s">
        <v>1484</v>
      </c>
      <c r="U144" t="s">
        <v>81</v>
      </c>
      <c r="V144">
        <v>10.119999999999999</v>
      </c>
    </row>
    <row r="145" spans="1:22" x14ac:dyDescent="0.3">
      <c r="A145" s="90" t="s">
        <v>1490</v>
      </c>
      <c r="B145" s="90" t="s">
        <v>451</v>
      </c>
      <c r="C145" s="90" t="s">
        <v>452</v>
      </c>
      <c r="D145" s="90" t="s">
        <v>1491</v>
      </c>
      <c r="E145" s="90" t="s">
        <v>727</v>
      </c>
      <c r="F145" s="91">
        <v>27116.041666666668</v>
      </c>
      <c r="G145" s="90" t="s">
        <v>885</v>
      </c>
      <c r="H145" s="90" t="s">
        <v>1492</v>
      </c>
      <c r="I145" s="90" t="s">
        <v>1493</v>
      </c>
      <c r="J145" s="90" t="s">
        <v>835</v>
      </c>
      <c r="K145" s="90" t="s">
        <v>1494</v>
      </c>
      <c r="L145" s="90" t="s">
        <v>1495</v>
      </c>
      <c r="M145" s="90" t="s">
        <v>1494</v>
      </c>
      <c r="N145" s="101" t="s">
        <v>1490</v>
      </c>
      <c r="O145" s="105">
        <v>42040.041666666664</v>
      </c>
      <c r="P145" s="101" t="s">
        <v>1490</v>
      </c>
      <c r="Q145" s="106"/>
      <c r="R145" s="101" t="s">
        <v>1490</v>
      </c>
      <c r="T145" s="101" t="s">
        <v>1490</v>
      </c>
      <c r="U145" t="s">
        <v>81</v>
      </c>
      <c r="V145">
        <v>10.119999999999999</v>
      </c>
    </row>
    <row r="146" spans="1:22" x14ac:dyDescent="0.3">
      <c r="A146" s="90" t="s">
        <v>1496</v>
      </c>
      <c r="B146" s="90" t="s">
        <v>162</v>
      </c>
      <c r="C146" s="90" t="s">
        <v>163</v>
      </c>
      <c r="D146" s="90" t="s">
        <v>1497</v>
      </c>
      <c r="E146" s="90" t="s">
        <v>736</v>
      </c>
      <c r="F146" s="91">
        <v>23243.041666666668</v>
      </c>
      <c r="G146" s="90" t="s">
        <v>737</v>
      </c>
      <c r="H146" s="90" t="s">
        <v>754</v>
      </c>
      <c r="I146" s="90" t="s">
        <v>1498</v>
      </c>
      <c r="J146" s="90" t="s">
        <v>1499</v>
      </c>
      <c r="K146" s="90" t="s">
        <v>875</v>
      </c>
      <c r="L146" s="90" t="s">
        <v>876</v>
      </c>
      <c r="M146" s="90" t="s">
        <v>875</v>
      </c>
      <c r="N146" s="101" t="s">
        <v>1496</v>
      </c>
      <c r="O146" s="105">
        <v>41673.041666666664</v>
      </c>
      <c r="P146" s="101" t="s">
        <v>1496</v>
      </c>
      <c r="Q146" s="106"/>
      <c r="R146" s="101" t="s">
        <v>1496</v>
      </c>
      <c r="T146" s="101" t="s">
        <v>1496</v>
      </c>
      <c r="U146" t="s">
        <v>81</v>
      </c>
      <c r="V146">
        <v>10.119999999999999</v>
      </c>
    </row>
    <row r="147" spans="1:22" x14ac:dyDescent="0.3">
      <c r="A147" s="90" t="s">
        <v>1500</v>
      </c>
      <c r="B147" s="90" t="s">
        <v>464</v>
      </c>
      <c r="C147" s="90" t="s">
        <v>1501</v>
      </c>
      <c r="D147" s="90" t="s">
        <v>1502</v>
      </c>
      <c r="E147" s="90" t="s">
        <v>736</v>
      </c>
      <c r="F147" s="91">
        <v>27671.041666666668</v>
      </c>
      <c r="G147" s="90" t="s">
        <v>728</v>
      </c>
      <c r="H147" s="90" t="s">
        <v>754</v>
      </c>
      <c r="I147" s="90" t="s">
        <v>1443</v>
      </c>
      <c r="J147" s="90" t="s">
        <v>942</v>
      </c>
      <c r="K147" s="90" t="s">
        <v>1439</v>
      </c>
      <c r="L147" s="90" t="s">
        <v>1440</v>
      </c>
      <c r="M147" s="90" t="s">
        <v>1439</v>
      </c>
      <c r="N147" s="101" t="s">
        <v>1500</v>
      </c>
      <c r="O147" s="105">
        <v>42576.083333333336</v>
      </c>
      <c r="P147" s="101" t="s">
        <v>1500</v>
      </c>
      <c r="Q147" s="106"/>
      <c r="R147" s="101" t="s">
        <v>1500</v>
      </c>
      <c r="T147" s="101" t="s">
        <v>1500</v>
      </c>
      <c r="U147" t="s">
        <v>81</v>
      </c>
      <c r="V147">
        <v>10.119999999999999</v>
      </c>
    </row>
    <row r="148" spans="1:22" x14ac:dyDescent="0.3">
      <c r="A148" s="90" t="s">
        <v>1503</v>
      </c>
      <c r="B148" s="90" t="s">
        <v>709</v>
      </c>
      <c r="C148" s="90" t="s">
        <v>224</v>
      </c>
      <c r="D148" s="90" t="s">
        <v>1504</v>
      </c>
      <c r="E148" s="90" t="s">
        <v>736</v>
      </c>
      <c r="F148" s="91">
        <v>26243.041666666668</v>
      </c>
      <c r="G148" s="90" t="s">
        <v>985</v>
      </c>
      <c r="H148" s="90" t="s">
        <v>754</v>
      </c>
      <c r="I148" s="90" t="s">
        <v>1505</v>
      </c>
      <c r="J148" s="90" t="s">
        <v>740</v>
      </c>
      <c r="K148" s="90" t="s">
        <v>1045</v>
      </c>
      <c r="L148" s="90" t="s">
        <v>1046</v>
      </c>
      <c r="M148" s="90" t="s">
        <v>1045</v>
      </c>
      <c r="N148" s="101" t="s">
        <v>1503</v>
      </c>
      <c r="O148" s="105">
        <v>41953.041666666664</v>
      </c>
      <c r="P148" s="101" t="s">
        <v>1503</v>
      </c>
      <c r="Q148" s="106"/>
      <c r="R148" s="101" t="s">
        <v>1503</v>
      </c>
      <c r="T148" s="101" t="s">
        <v>1503</v>
      </c>
      <c r="U148" t="s">
        <v>81</v>
      </c>
      <c r="V148">
        <v>10.119999999999999</v>
      </c>
    </row>
    <row r="149" spans="1:22" x14ac:dyDescent="0.3">
      <c r="A149" s="90" t="s">
        <v>1506</v>
      </c>
      <c r="B149" s="90" t="s">
        <v>1507</v>
      </c>
      <c r="C149" s="90" t="s">
        <v>412</v>
      </c>
      <c r="D149" s="90" t="s">
        <v>1508</v>
      </c>
      <c r="E149" s="90" t="s">
        <v>727</v>
      </c>
      <c r="F149" s="91">
        <v>25876.041666666668</v>
      </c>
      <c r="G149" s="90" t="s">
        <v>985</v>
      </c>
      <c r="H149" s="90" t="s">
        <v>1509</v>
      </c>
      <c r="I149" s="90" t="s">
        <v>1225</v>
      </c>
      <c r="J149" s="90" t="s">
        <v>1510</v>
      </c>
      <c r="K149" s="90" t="s">
        <v>1152</v>
      </c>
      <c r="L149" s="90" t="s">
        <v>1151</v>
      </c>
      <c r="M149" s="90" t="s">
        <v>1152</v>
      </c>
      <c r="N149" s="101" t="s">
        <v>1506</v>
      </c>
      <c r="O149" s="105">
        <v>42121.083333333336</v>
      </c>
      <c r="P149" s="101" t="s">
        <v>1506</v>
      </c>
      <c r="Q149" s="106"/>
      <c r="R149" s="101" t="s">
        <v>1506</v>
      </c>
      <c r="T149" s="101" t="s">
        <v>1506</v>
      </c>
      <c r="U149" t="s">
        <v>81</v>
      </c>
      <c r="V149">
        <v>10.119999999999999</v>
      </c>
    </row>
    <row r="150" spans="1:22" x14ac:dyDescent="0.3">
      <c r="A150" s="90" t="s">
        <v>1511</v>
      </c>
      <c r="B150" s="90" t="s">
        <v>390</v>
      </c>
      <c r="C150" s="90" t="s">
        <v>574</v>
      </c>
      <c r="D150" s="90" t="s">
        <v>1512</v>
      </c>
      <c r="E150" s="90" t="s">
        <v>736</v>
      </c>
      <c r="F150" s="91">
        <v>29226.041666666668</v>
      </c>
      <c r="G150" s="90" t="s">
        <v>745</v>
      </c>
      <c r="H150" s="90" t="s">
        <v>1513</v>
      </c>
      <c r="I150" s="90" t="s">
        <v>1514</v>
      </c>
      <c r="J150" s="90" t="s">
        <v>740</v>
      </c>
      <c r="K150" s="90" t="s">
        <v>1515</v>
      </c>
      <c r="L150" s="90" t="s">
        <v>1516</v>
      </c>
      <c r="M150" s="90" t="s">
        <v>1515</v>
      </c>
      <c r="N150" s="101" t="s">
        <v>1511</v>
      </c>
      <c r="O150" s="105">
        <v>42156.083333333336</v>
      </c>
      <c r="P150" s="101" t="s">
        <v>1511</v>
      </c>
      <c r="Q150" s="106"/>
      <c r="R150" s="101" t="s">
        <v>1511</v>
      </c>
      <c r="T150" s="101" t="s">
        <v>1511</v>
      </c>
      <c r="U150" t="s">
        <v>81</v>
      </c>
      <c r="V150">
        <v>10.119999999999999</v>
      </c>
    </row>
    <row r="151" spans="1:22" x14ac:dyDescent="0.3">
      <c r="A151" s="90" t="s">
        <v>1517</v>
      </c>
      <c r="B151" s="90" t="s">
        <v>1518</v>
      </c>
      <c r="C151" s="90" t="s">
        <v>415</v>
      </c>
      <c r="D151" s="90" t="s">
        <v>1519</v>
      </c>
      <c r="E151" s="90" t="s">
        <v>727</v>
      </c>
      <c r="F151" s="91">
        <v>30545.083333333332</v>
      </c>
      <c r="G151" s="90" t="s">
        <v>985</v>
      </c>
      <c r="H151" s="90" t="s">
        <v>754</v>
      </c>
      <c r="I151" s="90" t="s">
        <v>1520</v>
      </c>
      <c r="J151" s="90" t="s">
        <v>874</v>
      </c>
      <c r="K151" s="90" t="s">
        <v>1241</v>
      </c>
      <c r="L151" s="90" t="s">
        <v>1242</v>
      </c>
      <c r="M151" s="90" t="s">
        <v>1241</v>
      </c>
      <c r="N151" s="101" t="s">
        <v>1517</v>
      </c>
      <c r="O151" s="105">
        <v>42604.083333333336</v>
      </c>
      <c r="P151" s="101" t="s">
        <v>1517</v>
      </c>
      <c r="Q151" s="106"/>
      <c r="R151" s="101" t="s">
        <v>1517</v>
      </c>
      <c r="T151" s="101" t="s">
        <v>1517</v>
      </c>
      <c r="U151" t="s">
        <v>81</v>
      </c>
      <c r="V151">
        <v>10.119999999999999</v>
      </c>
    </row>
    <row r="152" spans="1:22" x14ac:dyDescent="0.3">
      <c r="A152" s="90" t="s">
        <v>1521</v>
      </c>
      <c r="B152" s="90" t="s">
        <v>623</v>
      </c>
      <c r="C152" s="90" t="s">
        <v>593</v>
      </c>
      <c r="D152" s="90" t="s">
        <v>1522</v>
      </c>
      <c r="E152" s="90" t="s">
        <v>736</v>
      </c>
      <c r="F152" s="91">
        <v>22125.041666666668</v>
      </c>
      <c r="G152" s="90" t="s">
        <v>885</v>
      </c>
      <c r="H152" s="90" t="s">
        <v>754</v>
      </c>
      <c r="I152" s="90" t="s">
        <v>1523</v>
      </c>
      <c r="J152" s="90" t="s">
        <v>942</v>
      </c>
      <c r="K152" s="90" t="s">
        <v>1494</v>
      </c>
      <c r="L152" s="90" t="s">
        <v>1495</v>
      </c>
      <c r="M152" s="90" t="s">
        <v>1494</v>
      </c>
      <c r="N152" s="101" t="s">
        <v>1521</v>
      </c>
      <c r="O152" s="105">
        <v>42041.041666666664</v>
      </c>
      <c r="P152" s="101" t="s">
        <v>1521</v>
      </c>
      <c r="Q152" s="106"/>
      <c r="R152" s="101" t="s">
        <v>1521</v>
      </c>
      <c r="T152" s="101" t="s">
        <v>1521</v>
      </c>
      <c r="U152" t="s">
        <v>81</v>
      </c>
      <c r="V152">
        <v>10.119999999999999</v>
      </c>
    </row>
    <row r="153" spans="1:22" x14ac:dyDescent="0.3">
      <c r="A153" s="90" t="s">
        <v>1524</v>
      </c>
      <c r="B153" s="90" t="s">
        <v>1525</v>
      </c>
      <c r="C153" s="90" t="s">
        <v>600</v>
      </c>
      <c r="D153" s="90" t="s">
        <v>1526</v>
      </c>
      <c r="E153" s="90" t="s">
        <v>727</v>
      </c>
      <c r="F153" s="91">
        <v>20820.041666666668</v>
      </c>
      <c r="G153" s="90" t="s">
        <v>728</v>
      </c>
      <c r="H153" s="90" t="s">
        <v>754</v>
      </c>
      <c r="I153" s="90" t="s">
        <v>1527</v>
      </c>
      <c r="J153" s="90" t="s">
        <v>815</v>
      </c>
      <c r="K153" s="90" t="s">
        <v>748</v>
      </c>
      <c r="L153" s="90" t="s">
        <v>749</v>
      </c>
      <c r="M153" s="90" t="s">
        <v>748</v>
      </c>
      <c r="N153" s="101" t="s">
        <v>1524</v>
      </c>
      <c r="O153" s="105">
        <v>41806.083333333336</v>
      </c>
      <c r="P153" s="101" t="s">
        <v>1524</v>
      </c>
      <c r="Q153" s="106">
        <v>5.8875000000000002</v>
      </c>
      <c r="R153" s="101" t="s">
        <v>1524</v>
      </c>
      <c r="S153">
        <v>75</v>
      </c>
      <c r="T153" s="101" t="s">
        <v>1524</v>
      </c>
      <c r="U153" t="s">
        <v>87</v>
      </c>
      <c r="V153">
        <v>11.66</v>
      </c>
    </row>
    <row r="154" spans="1:22" x14ac:dyDescent="0.3">
      <c r="A154" s="90" t="s">
        <v>1528</v>
      </c>
      <c r="B154" s="90" t="s">
        <v>599</v>
      </c>
      <c r="C154" s="90" t="s">
        <v>421</v>
      </c>
      <c r="D154" s="90" t="s">
        <v>1529</v>
      </c>
      <c r="E154" s="90" t="s">
        <v>736</v>
      </c>
      <c r="F154" s="91">
        <v>22647.041666666668</v>
      </c>
      <c r="G154" s="90" t="s">
        <v>985</v>
      </c>
      <c r="H154" s="90" t="s">
        <v>1530</v>
      </c>
      <c r="I154" s="90" t="s">
        <v>1531</v>
      </c>
      <c r="J154" s="90" t="s">
        <v>795</v>
      </c>
      <c r="K154" s="90" t="s">
        <v>754</v>
      </c>
      <c r="L154" s="90" t="s">
        <v>1449</v>
      </c>
      <c r="M154" s="90" t="s">
        <v>1448</v>
      </c>
      <c r="N154" s="101" t="s">
        <v>1528</v>
      </c>
      <c r="O154" s="105">
        <v>41806.083333333336</v>
      </c>
      <c r="P154" s="101" t="s">
        <v>1528</v>
      </c>
      <c r="Q154" s="106"/>
      <c r="R154" s="101" t="s">
        <v>1528</v>
      </c>
      <c r="T154" s="101" t="s">
        <v>1528</v>
      </c>
      <c r="U154" t="s">
        <v>83</v>
      </c>
      <c r="V154">
        <v>10.15</v>
      </c>
    </row>
    <row r="155" spans="1:22" x14ac:dyDescent="0.3">
      <c r="A155" s="90" t="s">
        <v>1532</v>
      </c>
      <c r="B155" s="90" t="s">
        <v>640</v>
      </c>
      <c r="C155" s="90" t="s">
        <v>641</v>
      </c>
      <c r="D155" s="90" t="s">
        <v>1533</v>
      </c>
      <c r="E155" s="90" t="s">
        <v>727</v>
      </c>
      <c r="F155" s="91">
        <v>24464.041666666668</v>
      </c>
      <c r="G155" s="90" t="s">
        <v>985</v>
      </c>
      <c r="H155" s="90" t="s">
        <v>1534</v>
      </c>
      <c r="I155" s="90" t="s">
        <v>1535</v>
      </c>
      <c r="J155" s="90" t="s">
        <v>1536</v>
      </c>
      <c r="K155" s="90" t="s">
        <v>748</v>
      </c>
      <c r="L155" s="90" t="s">
        <v>772</v>
      </c>
      <c r="M155" s="90" t="s">
        <v>748</v>
      </c>
      <c r="N155" s="101" t="s">
        <v>1532</v>
      </c>
      <c r="O155" s="105">
        <v>41806.083333333336</v>
      </c>
      <c r="P155" s="101" t="s">
        <v>1532</v>
      </c>
      <c r="Q155" s="106"/>
      <c r="R155" s="101" t="s">
        <v>1532</v>
      </c>
      <c r="T155" s="101" t="s">
        <v>1532</v>
      </c>
      <c r="U155" t="s">
        <v>37</v>
      </c>
      <c r="V155">
        <v>11.66</v>
      </c>
    </row>
    <row r="156" spans="1:22" x14ac:dyDescent="0.3">
      <c r="A156" s="90" t="s">
        <v>1537</v>
      </c>
      <c r="B156" s="90" t="s">
        <v>217</v>
      </c>
      <c r="C156" s="90" t="s">
        <v>1538</v>
      </c>
      <c r="D156" s="90" t="s">
        <v>1539</v>
      </c>
      <c r="E156" s="90" t="s">
        <v>727</v>
      </c>
      <c r="F156" s="91">
        <v>25062.041666666668</v>
      </c>
      <c r="G156" s="90" t="s">
        <v>865</v>
      </c>
      <c r="H156" s="90" t="s">
        <v>754</v>
      </c>
      <c r="I156" s="90" t="s">
        <v>1540</v>
      </c>
      <c r="J156" s="90" t="s">
        <v>874</v>
      </c>
      <c r="K156" s="90" t="s">
        <v>748</v>
      </c>
      <c r="L156" s="90" t="s">
        <v>796</v>
      </c>
      <c r="M156" s="90" t="s">
        <v>748</v>
      </c>
      <c r="N156" s="101" t="s">
        <v>1537</v>
      </c>
      <c r="O156" s="105">
        <v>41883.083333333336</v>
      </c>
      <c r="P156" s="101" t="s">
        <v>1537</v>
      </c>
      <c r="Q156" s="106"/>
      <c r="R156" s="101" t="s">
        <v>1537</v>
      </c>
      <c r="T156" s="101" t="s">
        <v>1537</v>
      </c>
      <c r="U156" t="s">
        <v>83</v>
      </c>
      <c r="V156">
        <v>10.15</v>
      </c>
    </row>
    <row r="157" spans="1:22" x14ac:dyDescent="0.3">
      <c r="A157" s="90" t="s">
        <v>1541</v>
      </c>
      <c r="B157" s="90" t="s">
        <v>390</v>
      </c>
      <c r="C157" s="90" t="s">
        <v>1542</v>
      </c>
      <c r="D157" s="90" t="s">
        <v>1543</v>
      </c>
      <c r="E157" s="90" t="s">
        <v>727</v>
      </c>
      <c r="F157" s="91">
        <v>23377.041666666668</v>
      </c>
      <c r="G157" s="90" t="s">
        <v>929</v>
      </c>
      <c r="H157" s="90" t="s">
        <v>1544</v>
      </c>
      <c r="I157" s="90" t="s">
        <v>1545</v>
      </c>
      <c r="J157" s="90" t="s">
        <v>993</v>
      </c>
      <c r="K157" s="90" t="s">
        <v>1258</v>
      </c>
      <c r="L157" s="90" t="s">
        <v>1259</v>
      </c>
      <c r="M157" s="90" t="s">
        <v>1258</v>
      </c>
      <c r="N157" s="101" t="s">
        <v>1541</v>
      </c>
      <c r="O157" s="105">
        <v>41883.083333333336</v>
      </c>
      <c r="P157" s="101" t="s">
        <v>1541</v>
      </c>
      <c r="Q157" s="106"/>
      <c r="R157" s="101" t="s">
        <v>1541</v>
      </c>
      <c r="T157" s="101" t="s">
        <v>1541</v>
      </c>
      <c r="U157" t="s">
        <v>83</v>
      </c>
      <c r="V157">
        <v>10.15</v>
      </c>
    </row>
    <row r="158" spans="1:22" x14ac:dyDescent="0.3">
      <c r="A158" s="90" t="s">
        <v>1546</v>
      </c>
      <c r="B158" s="90" t="s">
        <v>440</v>
      </c>
      <c r="C158" s="90" t="s">
        <v>312</v>
      </c>
      <c r="D158" s="90" t="s">
        <v>1547</v>
      </c>
      <c r="E158" s="90" t="s">
        <v>727</v>
      </c>
      <c r="F158" s="91">
        <v>28676.083333333332</v>
      </c>
      <c r="G158" s="90" t="s">
        <v>737</v>
      </c>
      <c r="H158" s="90" t="s">
        <v>1548</v>
      </c>
      <c r="I158" s="90" t="s">
        <v>1549</v>
      </c>
      <c r="J158" s="90" t="s">
        <v>1550</v>
      </c>
      <c r="K158" s="90" t="s">
        <v>1551</v>
      </c>
      <c r="L158" s="90" t="s">
        <v>1552</v>
      </c>
      <c r="M158" s="90" t="s">
        <v>1551</v>
      </c>
      <c r="N158" s="101" t="s">
        <v>1546</v>
      </c>
      <c r="O158" s="105">
        <v>41883.083333333336</v>
      </c>
      <c r="P158" s="101" t="s">
        <v>1546</v>
      </c>
      <c r="Q158" s="106"/>
      <c r="R158" s="101" t="s">
        <v>1546</v>
      </c>
      <c r="T158" s="101" t="s">
        <v>1546</v>
      </c>
      <c r="U158" t="s">
        <v>85</v>
      </c>
      <c r="V158">
        <v>10.199999999999999</v>
      </c>
    </row>
    <row r="159" spans="1:22" x14ac:dyDescent="0.3">
      <c r="A159" s="90" t="s">
        <v>1553</v>
      </c>
      <c r="B159" s="90" t="s">
        <v>426</v>
      </c>
      <c r="C159" s="90" t="s">
        <v>1554</v>
      </c>
      <c r="D159" s="90" t="s">
        <v>1555</v>
      </c>
      <c r="E159" s="90" t="s">
        <v>727</v>
      </c>
      <c r="F159" s="91">
        <v>25628.041666666668</v>
      </c>
      <c r="G159" s="90" t="s">
        <v>985</v>
      </c>
      <c r="H159" s="90" t="s">
        <v>754</v>
      </c>
      <c r="I159" s="90" t="s">
        <v>1556</v>
      </c>
      <c r="J159" s="90" t="s">
        <v>1210</v>
      </c>
      <c r="K159" s="90" t="s">
        <v>829</v>
      </c>
      <c r="L159" s="90" t="s">
        <v>830</v>
      </c>
      <c r="M159" s="90" t="s">
        <v>829</v>
      </c>
      <c r="N159" s="101" t="s">
        <v>1553</v>
      </c>
      <c r="O159" s="105">
        <v>41883.083333333336</v>
      </c>
      <c r="P159" s="101" t="s">
        <v>1553</v>
      </c>
      <c r="Q159" s="106"/>
      <c r="R159" s="101" t="s">
        <v>1553</v>
      </c>
      <c r="T159" s="101" t="s">
        <v>1553</v>
      </c>
      <c r="U159" t="s">
        <v>81</v>
      </c>
      <c r="V159">
        <v>10.119999999999999</v>
      </c>
    </row>
    <row r="160" spans="1:22" x14ac:dyDescent="0.3">
      <c r="A160" s="90" t="s">
        <v>1557</v>
      </c>
      <c r="B160" s="90" t="s">
        <v>428</v>
      </c>
      <c r="C160" s="90" t="s">
        <v>412</v>
      </c>
      <c r="D160" s="90" t="s">
        <v>1558</v>
      </c>
      <c r="E160" s="90" t="s">
        <v>727</v>
      </c>
      <c r="F160" s="91">
        <v>18359.041666666668</v>
      </c>
      <c r="G160" s="90" t="s">
        <v>985</v>
      </c>
      <c r="H160" s="90" t="s">
        <v>1559</v>
      </c>
      <c r="I160" s="90" t="s">
        <v>1560</v>
      </c>
      <c r="J160" s="90" t="s">
        <v>1210</v>
      </c>
      <c r="K160" s="90" t="s">
        <v>850</v>
      </c>
      <c r="L160" s="90" t="s">
        <v>851</v>
      </c>
      <c r="M160" s="90" t="s">
        <v>850</v>
      </c>
      <c r="N160" s="101" t="s">
        <v>1557</v>
      </c>
      <c r="O160" s="105">
        <v>41883.083333333336</v>
      </c>
      <c r="P160" s="101" t="s">
        <v>1557</v>
      </c>
      <c r="Q160" s="106"/>
      <c r="R160" s="101" t="s">
        <v>1557</v>
      </c>
      <c r="T160" s="101" t="s">
        <v>1557</v>
      </c>
      <c r="U160" t="s">
        <v>83</v>
      </c>
      <c r="V160">
        <v>10.15</v>
      </c>
    </row>
    <row r="161" spans="1:22" x14ac:dyDescent="0.3">
      <c r="A161" s="90" t="s">
        <v>1561</v>
      </c>
      <c r="B161" s="90" t="s">
        <v>425</v>
      </c>
      <c r="C161" s="90" t="s">
        <v>1562</v>
      </c>
      <c r="D161" s="90" t="s">
        <v>1563</v>
      </c>
      <c r="E161" s="90" t="s">
        <v>736</v>
      </c>
      <c r="F161" s="91">
        <v>23908.041666666668</v>
      </c>
      <c r="G161" s="90" t="s">
        <v>885</v>
      </c>
      <c r="H161" s="90" t="s">
        <v>754</v>
      </c>
      <c r="I161" s="90" t="s">
        <v>1564</v>
      </c>
      <c r="J161" s="90" t="s">
        <v>1565</v>
      </c>
      <c r="K161" s="90" t="s">
        <v>1327</v>
      </c>
      <c r="L161" s="90" t="s">
        <v>1328</v>
      </c>
      <c r="M161" s="90" t="s">
        <v>1327</v>
      </c>
      <c r="N161" s="101" t="s">
        <v>1561</v>
      </c>
      <c r="O161" s="105">
        <v>41883.083333333336</v>
      </c>
      <c r="P161" s="101" t="s">
        <v>1561</v>
      </c>
      <c r="Q161" s="106"/>
      <c r="R161" s="101" t="s">
        <v>1561</v>
      </c>
      <c r="T161" s="101" t="s">
        <v>1561</v>
      </c>
      <c r="U161" t="s">
        <v>81</v>
      </c>
      <c r="V161">
        <v>10.119999999999999</v>
      </c>
    </row>
    <row r="162" spans="1:22" x14ac:dyDescent="0.3">
      <c r="A162" s="90" t="s">
        <v>1566</v>
      </c>
      <c r="B162" s="90" t="s">
        <v>429</v>
      </c>
      <c r="C162" s="90" t="s">
        <v>1322</v>
      </c>
      <c r="D162" s="90" t="s">
        <v>1567</v>
      </c>
      <c r="E162" s="90" t="s">
        <v>727</v>
      </c>
      <c r="F162" s="91">
        <v>20089.041666666668</v>
      </c>
      <c r="G162" s="90" t="s">
        <v>728</v>
      </c>
      <c r="H162" s="90" t="s">
        <v>754</v>
      </c>
      <c r="I162" s="90" t="s">
        <v>1568</v>
      </c>
      <c r="J162" s="90" t="s">
        <v>828</v>
      </c>
      <c r="K162" s="90" t="s">
        <v>1569</v>
      </c>
      <c r="L162" s="90" t="s">
        <v>1570</v>
      </c>
      <c r="M162" s="90" t="s">
        <v>1569</v>
      </c>
      <c r="N162" s="101" t="s">
        <v>1566</v>
      </c>
      <c r="O162" s="105">
        <v>41883.083333333336</v>
      </c>
      <c r="P162" s="101" t="s">
        <v>1566</v>
      </c>
      <c r="Q162" s="106"/>
      <c r="R162" s="101" t="s">
        <v>1566</v>
      </c>
      <c r="T162" s="101" t="s">
        <v>1566</v>
      </c>
      <c r="U162" t="s">
        <v>37</v>
      </c>
      <c r="V162">
        <v>12.33</v>
      </c>
    </row>
    <row r="163" spans="1:22" x14ac:dyDescent="0.3">
      <c r="A163" s="90" t="s">
        <v>1571</v>
      </c>
      <c r="B163" s="90" t="s">
        <v>401</v>
      </c>
      <c r="C163" s="90" t="s">
        <v>402</v>
      </c>
      <c r="D163" s="90" t="s">
        <v>1572</v>
      </c>
      <c r="E163" s="90" t="s">
        <v>736</v>
      </c>
      <c r="F163" s="91">
        <v>21287.041666666668</v>
      </c>
      <c r="G163" s="90" t="s">
        <v>207</v>
      </c>
      <c r="H163" s="90" t="s">
        <v>1573</v>
      </c>
      <c r="I163" s="90" t="s">
        <v>1574</v>
      </c>
      <c r="J163" s="90" t="s">
        <v>1051</v>
      </c>
      <c r="K163" s="90" t="s">
        <v>1575</v>
      </c>
      <c r="L163" s="90" t="s">
        <v>1576</v>
      </c>
      <c r="M163" s="90" t="s">
        <v>1575</v>
      </c>
      <c r="N163" s="101" t="s">
        <v>1571</v>
      </c>
      <c r="O163" s="105">
        <v>41883.083333333336</v>
      </c>
      <c r="P163" s="101" t="s">
        <v>1571</v>
      </c>
      <c r="Q163" s="106"/>
      <c r="R163" s="101" t="s">
        <v>1571</v>
      </c>
      <c r="T163" s="101" t="s">
        <v>1571</v>
      </c>
      <c r="U163" t="s">
        <v>81</v>
      </c>
      <c r="V163">
        <v>10.119999999999999</v>
      </c>
    </row>
    <row r="164" spans="1:22" x14ac:dyDescent="0.3">
      <c r="A164" s="90" t="s">
        <v>1577</v>
      </c>
      <c r="B164" s="90" t="s">
        <v>435</v>
      </c>
      <c r="C164" s="90" t="s">
        <v>436</v>
      </c>
      <c r="D164" s="90" t="s">
        <v>1578</v>
      </c>
      <c r="E164" s="90" t="s">
        <v>736</v>
      </c>
      <c r="F164" s="91">
        <v>32713.083333333332</v>
      </c>
      <c r="G164" s="90" t="s">
        <v>207</v>
      </c>
      <c r="H164" s="90" t="s">
        <v>754</v>
      </c>
      <c r="I164" s="90" t="s">
        <v>1579</v>
      </c>
      <c r="J164" s="90" t="s">
        <v>855</v>
      </c>
      <c r="K164" s="90" t="s">
        <v>754</v>
      </c>
      <c r="L164" s="90" t="s">
        <v>1580</v>
      </c>
      <c r="M164" s="90" t="s">
        <v>1581</v>
      </c>
      <c r="N164" s="101" t="s">
        <v>1577</v>
      </c>
      <c r="O164" s="105">
        <v>41883.083333333336</v>
      </c>
      <c r="P164" s="101" t="s">
        <v>1577</v>
      </c>
      <c r="Q164" s="106"/>
      <c r="R164" s="101" t="s">
        <v>1577</v>
      </c>
      <c r="T164" s="101" t="s">
        <v>1577</v>
      </c>
      <c r="U164" t="s">
        <v>81</v>
      </c>
      <c r="V164">
        <v>10.119999999999999</v>
      </c>
    </row>
    <row r="165" spans="1:22" x14ac:dyDescent="0.3">
      <c r="A165" s="90" t="s">
        <v>1582</v>
      </c>
      <c r="B165" s="90" t="s">
        <v>252</v>
      </c>
      <c r="C165" s="90" t="s">
        <v>180</v>
      </c>
      <c r="D165" s="90" t="s">
        <v>1583</v>
      </c>
      <c r="E165" s="90" t="s">
        <v>736</v>
      </c>
      <c r="F165" s="91">
        <v>24320.041666666668</v>
      </c>
      <c r="G165" s="90" t="s">
        <v>728</v>
      </c>
      <c r="H165" s="90" t="s">
        <v>1584</v>
      </c>
      <c r="I165" s="90" t="s">
        <v>1585</v>
      </c>
      <c r="J165" s="90" t="s">
        <v>1586</v>
      </c>
      <c r="K165" s="90" t="s">
        <v>1587</v>
      </c>
      <c r="L165" s="90" t="s">
        <v>1588</v>
      </c>
      <c r="M165" s="90" t="s">
        <v>1587</v>
      </c>
      <c r="N165" s="101" t="s">
        <v>1582</v>
      </c>
      <c r="O165" s="105">
        <v>41883.083333333336</v>
      </c>
      <c r="P165" s="101" t="s">
        <v>1582</v>
      </c>
      <c r="Q165" s="106"/>
      <c r="R165" s="101" t="s">
        <v>1582</v>
      </c>
      <c r="T165" s="101" t="s">
        <v>1582</v>
      </c>
      <c r="U165" t="s">
        <v>81</v>
      </c>
      <c r="V165">
        <v>10.119999999999999</v>
      </c>
    </row>
    <row r="166" spans="1:22" x14ac:dyDescent="0.3">
      <c r="A166" s="90" t="s">
        <v>1589</v>
      </c>
      <c r="B166" s="90" t="s">
        <v>419</v>
      </c>
      <c r="C166" s="90" t="s">
        <v>314</v>
      </c>
      <c r="D166" s="90" t="s">
        <v>1590</v>
      </c>
      <c r="E166" s="90" t="s">
        <v>727</v>
      </c>
      <c r="F166" s="91">
        <v>23012.041666666668</v>
      </c>
      <c r="G166" s="90" t="s">
        <v>846</v>
      </c>
      <c r="H166" s="90" t="s">
        <v>1591</v>
      </c>
      <c r="I166" s="90" t="s">
        <v>1592</v>
      </c>
      <c r="J166" s="90" t="s">
        <v>1101</v>
      </c>
      <c r="K166" s="90" t="s">
        <v>741</v>
      </c>
      <c r="L166" s="90" t="s">
        <v>742</v>
      </c>
      <c r="M166" s="90" t="s">
        <v>741</v>
      </c>
      <c r="N166" s="101" t="s">
        <v>1589</v>
      </c>
      <c r="O166" s="105">
        <v>41883.083333333336</v>
      </c>
      <c r="P166" s="101" t="s">
        <v>1589</v>
      </c>
      <c r="Q166" s="106"/>
      <c r="R166" s="101" t="s">
        <v>1589</v>
      </c>
      <c r="T166" s="101" t="s">
        <v>1589</v>
      </c>
      <c r="U166" t="s">
        <v>81</v>
      </c>
      <c r="V166">
        <v>10.119999999999999</v>
      </c>
    </row>
    <row r="167" spans="1:22" x14ac:dyDescent="0.3">
      <c r="A167" s="90" t="s">
        <v>1593</v>
      </c>
      <c r="B167" s="90" t="s">
        <v>409</v>
      </c>
      <c r="C167" s="90" t="s">
        <v>410</v>
      </c>
      <c r="D167" s="90" t="s">
        <v>1594</v>
      </c>
      <c r="E167" s="90" t="s">
        <v>736</v>
      </c>
      <c r="F167" s="91">
        <v>20124.041666666668</v>
      </c>
      <c r="G167" s="90" t="s">
        <v>207</v>
      </c>
      <c r="H167" s="90" t="s">
        <v>754</v>
      </c>
      <c r="I167" s="90" t="s">
        <v>1595</v>
      </c>
      <c r="J167" s="90" t="s">
        <v>977</v>
      </c>
      <c r="K167" s="90" t="s">
        <v>748</v>
      </c>
      <c r="L167" s="90" t="s">
        <v>796</v>
      </c>
      <c r="M167" s="90" t="s">
        <v>748</v>
      </c>
      <c r="N167" s="101" t="s">
        <v>1593</v>
      </c>
      <c r="O167" s="105">
        <v>41883.083333333336</v>
      </c>
      <c r="P167" s="101" t="s">
        <v>1593</v>
      </c>
      <c r="Q167" s="106"/>
      <c r="R167" s="101" t="s">
        <v>1593</v>
      </c>
      <c r="T167" s="101" t="s">
        <v>1593</v>
      </c>
      <c r="U167" t="s">
        <v>83</v>
      </c>
      <c r="V167">
        <v>10.15</v>
      </c>
    </row>
    <row r="168" spans="1:22" x14ac:dyDescent="0.3">
      <c r="A168" s="90" t="s">
        <v>1596</v>
      </c>
      <c r="B168" s="90" t="s">
        <v>35</v>
      </c>
      <c r="C168" s="90" t="s">
        <v>700</v>
      </c>
      <c r="D168" s="90" t="s">
        <v>1597</v>
      </c>
      <c r="E168" s="90" t="s">
        <v>727</v>
      </c>
      <c r="F168" s="91">
        <v>23964.041666666668</v>
      </c>
      <c r="G168" s="90" t="s">
        <v>1182</v>
      </c>
      <c r="H168" s="90" t="s">
        <v>1598</v>
      </c>
      <c r="I168" s="90" t="s">
        <v>1599</v>
      </c>
      <c r="J168" s="90" t="s">
        <v>1600</v>
      </c>
      <c r="K168" s="90" t="s">
        <v>748</v>
      </c>
      <c r="L168" s="90" t="s">
        <v>1037</v>
      </c>
      <c r="M168" s="90" t="s">
        <v>748</v>
      </c>
      <c r="N168" s="101" t="s">
        <v>1596</v>
      </c>
      <c r="O168" s="105">
        <v>41883.083333333336</v>
      </c>
      <c r="P168" s="101" t="s">
        <v>1596</v>
      </c>
      <c r="Q168" s="106"/>
      <c r="R168" s="101" t="s">
        <v>1596</v>
      </c>
      <c r="T168" s="101" t="s">
        <v>1596</v>
      </c>
      <c r="U168" t="s">
        <v>81</v>
      </c>
      <c r="V168">
        <v>10.119999999999999</v>
      </c>
    </row>
    <row r="169" spans="1:22" x14ac:dyDescent="0.3">
      <c r="A169" s="90" t="s">
        <v>1601</v>
      </c>
      <c r="B169" s="90" t="s">
        <v>241</v>
      </c>
      <c r="C169" s="90" t="s">
        <v>222</v>
      </c>
      <c r="D169" s="90" t="s">
        <v>1602</v>
      </c>
      <c r="E169" s="90" t="s">
        <v>736</v>
      </c>
      <c r="F169" s="91">
        <v>22046.041666666668</v>
      </c>
      <c r="G169" s="90" t="s">
        <v>728</v>
      </c>
      <c r="H169" s="90" t="s">
        <v>754</v>
      </c>
      <c r="I169" s="90" t="s">
        <v>1603</v>
      </c>
      <c r="J169" s="90" t="s">
        <v>1489</v>
      </c>
      <c r="K169" s="90" t="s">
        <v>748</v>
      </c>
      <c r="L169" s="90" t="s">
        <v>1037</v>
      </c>
      <c r="M169" s="90" t="s">
        <v>748</v>
      </c>
      <c r="N169" s="101" t="s">
        <v>1601</v>
      </c>
      <c r="O169" s="105">
        <v>41883.083333333336</v>
      </c>
      <c r="P169" s="101" t="s">
        <v>1601</v>
      </c>
      <c r="Q169" s="106"/>
      <c r="R169" s="101" t="s">
        <v>1601</v>
      </c>
      <c r="T169" s="101" t="s">
        <v>1601</v>
      </c>
      <c r="U169" t="s">
        <v>83</v>
      </c>
      <c r="V169">
        <v>10.15</v>
      </c>
    </row>
    <row r="170" spans="1:22" x14ac:dyDescent="0.3">
      <c r="A170" s="90" t="s">
        <v>1604</v>
      </c>
      <c r="B170" s="90" t="s">
        <v>399</v>
      </c>
      <c r="C170" s="90" t="s">
        <v>400</v>
      </c>
      <c r="D170" s="90" t="s">
        <v>1605</v>
      </c>
      <c r="E170" s="90" t="s">
        <v>736</v>
      </c>
      <c r="F170" s="91">
        <v>18994.041666666668</v>
      </c>
      <c r="G170" s="90" t="s">
        <v>985</v>
      </c>
      <c r="H170" s="90" t="s">
        <v>1606</v>
      </c>
      <c r="I170" s="90" t="s">
        <v>1607</v>
      </c>
      <c r="J170" s="90" t="s">
        <v>740</v>
      </c>
      <c r="K170" s="90" t="s">
        <v>748</v>
      </c>
      <c r="L170" s="90" t="s">
        <v>749</v>
      </c>
      <c r="M170" s="90" t="s">
        <v>748</v>
      </c>
      <c r="N170" s="101" t="s">
        <v>1604</v>
      </c>
      <c r="O170" s="105">
        <v>41883.083333333336</v>
      </c>
      <c r="P170" s="101" t="s">
        <v>1604</v>
      </c>
      <c r="Q170" s="106"/>
      <c r="R170" s="101" t="s">
        <v>1604</v>
      </c>
      <c r="T170" s="101" t="s">
        <v>1604</v>
      </c>
      <c r="U170" t="s">
        <v>83</v>
      </c>
      <c r="V170">
        <v>10.15</v>
      </c>
    </row>
    <row r="171" spans="1:22" x14ac:dyDescent="0.3">
      <c r="A171" s="90" t="s">
        <v>1608</v>
      </c>
      <c r="B171" s="90" t="s">
        <v>403</v>
      </c>
      <c r="C171" s="90" t="s">
        <v>404</v>
      </c>
      <c r="D171" s="90" t="s">
        <v>1609</v>
      </c>
      <c r="E171" s="90" t="s">
        <v>727</v>
      </c>
      <c r="F171" s="91">
        <v>23401.041666666668</v>
      </c>
      <c r="G171" s="90" t="s">
        <v>207</v>
      </c>
      <c r="H171" s="90" t="s">
        <v>754</v>
      </c>
      <c r="I171" s="90" t="s">
        <v>1610</v>
      </c>
      <c r="J171" s="90" t="s">
        <v>841</v>
      </c>
      <c r="K171" s="90" t="s">
        <v>1611</v>
      </c>
      <c r="L171" s="90" t="s">
        <v>1007</v>
      </c>
      <c r="M171" s="90" t="s">
        <v>1611</v>
      </c>
      <c r="N171" s="101" t="s">
        <v>1608</v>
      </c>
      <c r="O171" s="105">
        <v>41883.083333333336</v>
      </c>
      <c r="P171" s="101" t="s">
        <v>1608</v>
      </c>
      <c r="Q171" s="106"/>
      <c r="R171" s="101" t="s">
        <v>1608</v>
      </c>
      <c r="T171" s="101" t="s">
        <v>1608</v>
      </c>
      <c r="U171" t="s">
        <v>97</v>
      </c>
      <c r="V171">
        <v>12.08</v>
      </c>
    </row>
    <row r="172" spans="1:22" x14ac:dyDescent="0.3">
      <c r="A172" s="90" t="s">
        <v>1612</v>
      </c>
      <c r="B172" s="90" t="s">
        <v>405</v>
      </c>
      <c r="C172" s="90" t="s">
        <v>406</v>
      </c>
      <c r="D172" s="90" t="s">
        <v>1613</v>
      </c>
      <c r="E172" s="90" t="s">
        <v>727</v>
      </c>
      <c r="F172" s="91">
        <v>20441.041666666668</v>
      </c>
      <c r="G172" s="90" t="s">
        <v>728</v>
      </c>
      <c r="H172" s="90" t="s">
        <v>754</v>
      </c>
      <c r="I172" s="90" t="s">
        <v>1614</v>
      </c>
      <c r="J172" s="90" t="s">
        <v>1351</v>
      </c>
      <c r="K172" s="90" t="s">
        <v>1615</v>
      </c>
      <c r="L172" s="90" t="s">
        <v>1616</v>
      </c>
      <c r="M172" s="90" t="s">
        <v>1615</v>
      </c>
      <c r="N172" s="101" t="s">
        <v>1612</v>
      </c>
      <c r="O172" s="105">
        <v>41883.083333333336</v>
      </c>
      <c r="P172" s="101" t="s">
        <v>1612</v>
      </c>
      <c r="Q172" s="106"/>
      <c r="R172" s="101" t="s">
        <v>1612</v>
      </c>
      <c r="T172" s="101" t="s">
        <v>1612</v>
      </c>
      <c r="U172" t="s">
        <v>99</v>
      </c>
      <c r="V172">
        <v>13</v>
      </c>
    </row>
    <row r="173" spans="1:22" x14ac:dyDescent="0.3">
      <c r="A173" s="90" t="s">
        <v>1617</v>
      </c>
      <c r="B173" s="90" t="s">
        <v>1618</v>
      </c>
      <c r="C173" s="90" t="s">
        <v>152</v>
      </c>
      <c r="D173" s="90" t="s">
        <v>1619</v>
      </c>
      <c r="E173" s="90" t="s">
        <v>736</v>
      </c>
      <c r="F173" s="91">
        <v>21830.041666666668</v>
      </c>
      <c r="G173" s="90" t="s">
        <v>207</v>
      </c>
      <c r="H173" s="90" t="s">
        <v>754</v>
      </c>
      <c r="I173" s="90" t="s">
        <v>1620</v>
      </c>
      <c r="J173" s="90" t="s">
        <v>731</v>
      </c>
      <c r="K173" s="90" t="s">
        <v>748</v>
      </c>
      <c r="L173" s="90" t="s">
        <v>796</v>
      </c>
      <c r="M173" s="90" t="s">
        <v>748</v>
      </c>
      <c r="N173" s="101" t="s">
        <v>1617</v>
      </c>
      <c r="O173" s="105">
        <v>41883.083333333336</v>
      </c>
      <c r="P173" s="101" t="s">
        <v>1617</v>
      </c>
      <c r="Q173" s="106"/>
      <c r="R173" s="101" t="s">
        <v>1617</v>
      </c>
      <c r="T173" s="101" t="s">
        <v>1617</v>
      </c>
      <c r="U173" t="s">
        <v>83</v>
      </c>
      <c r="V173">
        <v>10.15</v>
      </c>
    </row>
    <row r="174" spans="1:22" x14ac:dyDescent="0.3">
      <c r="A174" s="90" t="s">
        <v>1621</v>
      </c>
      <c r="B174" s="90" t="s">
        <v>442</v>
      </c>
      <c r="C174" s="90" t="s">
        <v>443</v>
      </c>
      <c r="D174" s="90" t="s">
        <v>1622</v>
      </c>
      <c r="E174" s="90" t="s">
        <v>736</v>
      </c>
      <c r="F174" s="91">
        <v>22230.041666666668</v>
      </c>
      <c r="G174" s="90" t="s">
        <v>728</v>
      </c>
      <c r="H174" s="90" t="s">
        <v>1623</v>
      </c>
      <c r="I174" s="90" t="s">
        <v>1624</v>
      </c>
      <c r="J174" s="90" t="s">
        <v>925</v>
      </c>
      <c r="K174" s="90" t="s">
        <v>1494</v>
      </c>
      <c r="L174" s="90" t="s">
        <v>1495</v>
      </c>
      <c r="M174" s="90" t="s">
        <v>1494</v>
      </c>
      <c r="N174" s="101" t="s">
        <v>1621</v>
      </c>
      <c r="O174" s="105">
        <v>41883.083333333336</v>
      </c>
      <c r="P174" s="101" t="s">
        <v>1621</v>
      </c>
      <c r="Q174" s="106"/>
      <c r="R174" s="101" t="s">
        <v>1621</v>
      </c>
      <c r="S174">
        <v>70</v>
      </c>
      <c r="T174" s="101" t="s">
        <v>1621</v>
      </c>
      <c r="U174" t="s">
        <v>85</v>
      </c>
      <c r="V174">
        <v>10.199999999999999</v>
      </c>
    </row>
    <row r="175" spans="1:22" x14ac:dyDescent="0.3">
      <c r="A175" s="90" t="s">
        <v>1625</v>
      </c>
      <c r="B175" s="90" t="s">
        <v>392</v>
      </c>
      <c r="C175" s="90" t="s">
        <v>628</v>
      </c>
      <c r="D175" s="90" t="s">
        <v>1626</v>
      </c>
      <c r="E175" s="90" t="s">
        <v>727</v>
      </c>
      <c r="F175" s="91">
        <v>25487.041666666668</v>
      </c>
      <c r="G175" s="90" t="s">
        <v>929</v>
      </c>
      <c r="H175" s="90" t="s">
        <v>1627</v>
      </c>
      <c r="I175" s="90" t="s">
        <v>1628</v>
      </c>
      <c r="J175" s="90" t="s">
        <v>887</v>
      </c>
      <c r="K175" s="90" t="s">
        <v>1138</v>
      </c>
      <c r="L175" s="90" t="s">
        <v>1139</v>
      </c>
      <c r="M175" s="90" t="s">
        <v>1138</v>
      </c>
      <c r="N175" s="101" t="s">
        <v>1625</v>
      </c>
      <c r="O175" s="105">
        <v>41883.083333333336</v>
      </c>
      <c r="P175" s="101" t="s">
        <v>1625</v>
      </c>
      <c r="Q175" s="106"/>
      <c r="R175" s="101" t="s">
        <v>1625</v>
      </c>
      <c r="T175" s="101" t="s">
        <v>1625</v>
      </c>
      <c r="U175" t="s">
        <v>81</v>
      </c>
      <c r="V175">
        <v>10.119999999999999</v>
      </c>
    </row>
    <row r="176" spans="1:22" x14ac:dyDescent="0.3">
      <c r="A176" s="90" t="s">
        <v>1629</v>
      </c>
      <c r="B176" s="90" t="s">
        <v>431</v>
      </c>
      <c r="C176" s="90" t="s">
        <v>1630</v>
      </c>
      <c r="D176" s="90" t="s">
        <v>1631</v>
      </c>
      <c r="E176" s="90" t="s">
        <v>736</v>
      </c>
      <c r="F176" s="91">
        <v>28173.041666666668</v>
      </c>
      <c r="G176" s="90" t="s">
        <v>902</v>
      </c>
      <c r="H176" s="90" t="s">
        <v>1632</v>
      </c>
      <c r="I176" s="90" t="s">
        <v>1633</v>
      </c>
      <c r="J176" s="90" t="s">
        <v>1634</v>
      </c>
      <c r="K176" s="90" t="s">
        <v>869</v>
      </c>
      <c r="L176" s="90" t="s">
        <v>870</v>
      </c>
      <c r="M176" s="90" t="s">
        <v>869</v>
      </c>
      <c r="N176" s="101" t="s">
        <v>1629</v>
      </c>
      <c r="O176" s="105">
        <v>41883.083333333336</v>
      </c>
      <c r="P176" s="101" t="s">
        <v>1629</v>
      </c>
      <c r="Q176" s="106"/>
      <c r="R176" s="101" t="s">
        <v>1629</v>
      </c>
      <c r="T176" s="101" t="s">
        <v>1629</v>
      </c>
      <c r="U176" t="s">
        <v>81</v>
      </c>
      <c r="V176">
        <v>10.119999999999999</v>
      </c>
    </row>
    <row r="177" spans="1:22" x14ac:dyDescent="0.3">
      <c r="A177" s="90" t="s">
        <v>1635</v>
      </c>
      <c r="B177" s="90" t="s">
        <v>434</v>
      </c>
      <c r="C177" s="90" t="s">
        <v>1636</v>
      </c>
      <c r="D177" s="90" t="s">
        <v>1637</v>
      </c>
      <c r="E177" s="90" t="s">
        <v>727</v>
      </c>
      <c r="F177" s="91">
        <v>22769.041666666668</v>
      </c>
      <c r="G177" s="90" t="s">
        <v>728</v>
      </c>
      <c r="H177" s="90" t="s">
        <v>1638</v>
      </c>
      <c r="I177" s="90" t="s">
        <v>1639</v>
      </c>
      <c r="J177" s="90" t="s">
        <v>1640</v>
      </c>
      <c r="K177" s="90" t="s">
        <v>748</v>
      </c>
      <c r="L177" s="90" t="s">
        <v>772</v>
      </c>
      <c r="M177" s="90" t="s">
        <v>748</v>
      </c>
      <c r="N177" s="101" t="s">
        <v>1635</v>
      </c>
      <c r="O177" s="105">
        <v>41883.083333333336</v>
      </c>
      <c r="P177" s="101" t="s">
        <v>1635</v>
      </c>
      <c r="Q177" s="106"/>
      <c r="R177" s="101" t="s">
        <v>1635</v>
      </c>
      <c r="T177" s="101" t="s">
        <v>1635</v>
      </c>
      <c r="U177" t="s">
        <v>85</v>
      </c>
      <c r="V177">
        <v>10.199999999999999</v>
      </c>
    </row>
    <row r="178" spans="1:22" x14ac:dyDescent="0.3">
      <c r="A178" s="90" t="s">
        <v>1641</v>
      </c>
      <c r="B178" s="90" t="s">
        <v>447</v>
      </c>
      <c r="C178" s="90" t="s">
        <v>638</v>
      </c>
      <c r="D178" s="90" t="s">
        <v>1642</v>
      </c>
      <c r="E178" s="90" t="s">
        <v>736</v>
      </c>
      <c r="F178" s="91">
        <v>22119.041666666668</v>
      </c>
      <c r="G178" s="90" t="s">
        <v>1487</v>
      </c>
      <c r="H178" s="90" t="s">
        <v>754</v>
      </c>
      <c r="I178" s="90" t="s">
        <v>1643</v>
      </c>
      <c r="J178" s="90" t="s">
        <v>808</v>
      </c>
      <c r="K178" s="90" t="s">
        <v>748</v>
      </c>
      <c r="L178" s="90" t="s">
        <v>772</v>
      </c>
      <c r="M178" s="90" t="s">
        <v>748</v>
      </c>
      <c r="N178" s="101" t="s">
        <v>1641</v>
      </c>
      <c r="O178" s="105">
        <v>41883.083333333336</v>
      </c>
      <c r="P178" s="101" t="s">
        <v>1641</v>
      </c>
      <c r="Q178" s="106"/>
      <c r="R178" s="101" t="s">
        <v>1641</v>
      </c>
      <c r="T178" s="101" t="s">
        <v>1641</v>
      </c>
      <c r="U178" t="s">
        <v>81</v>
      </c>
      <c r="V178">
        <v>10.119999999999999</v>
      </c>
    </row>
    <row r="179" spans="1:22" x14ac:dyDescent="0.3">
      <c r="A179" s="90" t="s">
        <v>1644</v>
      </c>
      <c r="B179" s="90" t="s">
        <v>398</v>
      </c>
      <c r="C179" s="90" t="s">
        <v>1645</v>
      </c>
      <c r="D179" s="90" t="s">
        <v>1646</v>
      </c>
      <c r="E179" s="90" t="s">
        <v>727</v>
      </c>
      <c r="F179" s="91">
        <v>21989.041666666668</v>
      </c>
      <c r="G179" s="90" t="s">
        <v>728</v>
      </c>
      <c r="H179" s="90" t="s">
        <v>1647</v>
      </c>
      <c r="I179" s="90" t="s">
        <v>1648</v>
      </c>
      <c r="J179" s="90" t="s">
        <v>1051</v>
      </c>
      <c r="K179" s="90" t="s">
        <v>1298</v>
      </c>
      <c r="L179" s="90" t="s">
        <v>1299</v>
      </c>
      <c r="M179" s="90" t="s">
        <v>1298</v>
      </c>
      <c r="N179" s="101" t="s">
        <v>1644</v>
      </c>
      <c r="O179" s="105">
        <v>41883.083333333336</v>
      </c>
      <c r="P179" s="101" t="s">
        <v>1644</v>
      </c>
      <c r="Q179" s="106"/>
      <c r="R179" s="101" t="s">
        <v>1644</v>
      </c>
      <c r="T179" s="101" t="s">
        <v>1644</v>
      </c>
      <c r="U179" t="s">
        <v>83</v>
      </c>
      <c r="V179">
        <v>10.15</v>
      </c>
    </row>
    <row r="180" spans="1:22" x14ac:dyDescent="0.3">
      <c r="A180" s="90" t="s">
        <v>1649</v>
      </c>
      <c r="B180" s="90" t="s">
        <v>153</v>
      </c>
      <c r="C180" s="90" t="s">
        <v>1650</v>
      </c>
      <c r="D180" s="90" t="s">
        <v>1651</v>
      </c>
      <c r="E180" s="90" t="s">
        <v>727</v>
      </c>
      <c r="F180" s="91">
        <v>25355.041666666668</v>
      </c>
      <c r="G180" s="90" t="s">
        <v>728</v>
      </c>
      <c r="H180" s="90" t="s">
        <v>754</v>
      </c>
      <c r="I180" s="90" t="s">
        <v>1334</v>
      </c>
      <c r="J180" s="90" t="s">
        <v>731</v>
      </c>
      <c r="K180" s="90" t="s">
        <v>1335</v>
      </c>
      <c r="L180" s="90" t="s">
        <v>1336</v>
      </c>
      <c r="M180" s="90" t="s">
        <v>1335</v>
      </c>
      <c r="N180" s="101" t="s">
        <v>1649</v>
      </c>
      <c r="O180" s="105">
        <v>41883.083333333336</v>
      </c>
      <c r="P180" s="101" t="s">
        <v>1649</v>
      </c>
      <c r="Q180" s="106"/>
      <c r="R180" s="101" t="s">
        <v>1649</v>
      </c>
      <c r="T180" s="101" t="s">
        <v>1649</v>
      </c>
      <c r="U180" t="s">
        <v>97</v>
      </c>
      <c r="V180">
        <v>12.08</v>
      </c>
    </row>
    <row r="181" spans="1:22" x14ac:dyDescent="0.3">
      <c r="A181" s="90" t="s">
        <v>1652</v>
      </c>
      <c r="B181" s="90" t="s">
        <v>430</v>
      </c>
      <c r="C181" s="90" t="s">
        <v>1653</v>
      </c>
      <c r="D181" s="90" t="s">
        <v>1654</v>
      </c>
      <c r="E181" s="90" t="s">
        <v>727</v>
      </c>
      <c r="F181" s="91">
        <v>23670.041666666668</v>
      </c>
      <c r="G181" s="90" t="s">
        <v>1655</v>
      </c>
      <c r="H181" s="90" t="s">
        <v>754</v>
      </c>
      <c r="I181" s="90" t="s">
        <v>1656</v>
      </c>
      <c r="J181" s="90" t="s">
        <v>808</v>
      </c>
      <c r="K181" s="90" t="s">
        <v>1657</v>
      </c>
      <c r="L181" s="90" t="s">
        <v>1658</v>
      </c>
      <c r="M181" s="90" t="s">
        <v>1657</v>
      </c>
      <c r="N181" s="101" t="s">
        <v>1652</v>
      </c>
      <c r="O181" s="105">
        <v>41883.083333333336</v>
      </c>
      <c r="P181" s="101" t="s">
        <v>1652</v>
      </c>
      <c r="Q181" s="106"/>
      <c r="R181" s="101" t="s">
        <v>1652</v>
      </c>
      <c r="T181" s="101" t="s">
        <v>1652</v>
      </c>
      <c r="U181" t="s">
        <v>81</v>
      </c>
      <c r="V181">
        <v>10.119999999999999</v>
      </c>
    </row>
    <row r="182" spans="1:22" x14ac:dyDescent="0.3">
      <c r="A182" s="90" t="s">
        <v>1659</v>
      </c>
      <c r="B182" s="90" t="s">
        <v>427</v>
      </c>
      <c r="C182" s="90" t="s">
        <v>172</v>
      </c>
      <c r="D182" s="90" t="s">
        <v>1660</v>
      </c>
      <c r="E182" s="90" t="s">
        <v>736</v>
      </c>
      <c r="F182" s="91">
        <v>19725.041666666668</v>
      </c>
      <c r="G182" s="90" t="s">
        <v>728</v>
      </c>
      <c r="H182" s="90" t="s">
        <v>1661</v>
      </c>
      <c r="I182" s="90" t="s">
        <v>1079</v>
      </c>
      <c r="J182" s="90" t="s">
        <v>1662</v>
      </c>
      <c r="K182" s="90" t="s">
        <v>1663</v>
      </c>
      <c r="L182" s="90" t="s">
        <v>961</v>
      </c>
      <c r="M182" s="90" t="s">
        <v>1663</v>
      </c>
      <c r="N182" s="101" t="s">
        <v>1659</v>
      </c>
      <c r="O182" s="105">
        <v>41883.083333333336</v>
      </c>
      <c r="P182" s="101" t="s">
        <v>1659</v>
      </c>
      <c r="Q182" s="106"/>
      <c r="R182" s="101" t="s">
        <v>1659</v>
      </c>
      <c r="T182" s="101" t="s">
        <v>1659</v>
      </c>
      <c r="U182" t="s">
        <v>83</v>
      </c>
      <c r="V182">
        <v>10.15</v>
      </c>
    </row>
    <row r="183" spans="1:22" x14ac:dyDescent="0.3">
      <c r="A183" s="90" t="s">
        <v>1664</v>
      </c>
      <c r="B183" s="90" t="s">
        <v>441</v>
      </c>
      <c r="C183" s="90" t="s">
        <v>1665</v>
      </c>
      <c r="D183" s="90" t="s">
        <v>1666</v>
      </c>
      <c r="E183" s="90" t="s">
        <v>736</v>
      </c>
      <c r="F183" s="91">
        <v>19290.041666666668</v>
      </c>
      <c r="G183" s="90" t="s">
        <v>207</v>
      </c>
      <c r="H183" s="90" t="s">
        <v>754</v>
      </c>
      <c r="I183" s="90" t="s">
        <v>1667</v>
      </c>
      <c r="J183" s="90" t="s">
        <v>1668</v>
      </c>
      <c r="K183" s="90" t="s">
        <v>748</v>
      </c>
      <c r="L183" s="90" t="s">
        <v>796</v>
      </c>
      <c r="M183" s="90" t="s">
        <v>748</v>
      </c>
      <c r="N183" s="101" t="s">
        <v>1664</v>
      </c>
      <c r="O183" s="105">
        <v>41883.083333333336</v>
      </c>
      <c r="P183" s="101" t="s">
        <v>1664</v>
      </c>
      <c r="Q183" s="106"/>
      <c r="R183" s="101" t="s">
        <v>1664</v>
      </c>
      <c r="S183">
        <v>48.8</v>
      </c>
      <c r="T183" s="101" t="s">
        <v>1664</v>
      </c>
      <c r="U183" t="s">
        <v>83</v>
      </c>
      <c r="V183">
        <v>10.15</v>
      </c>
    </row>
    <row r="184" spans="1:22" x14ac:dyDescent="0.3">
      <c r="A184" s="90" t="s">
        <v>1669</v>
      </c>
      <c r="B184" s="90" t="s">
        <v>423</v>
      </c>
      <c r="C184" s="90" t="s">
        <v>180</v>
      </c>
      <c r="D184" s="90" t="s">
        <v>1670</v>
      </c>
      <c r="E184" s="90" t="s">
        <v>736</v>
      </c>
      <c r="F184" s="91">
        <v>28219.083333333332</v>
      </c>
      <c r="G184" s="90" t="s">
        <v>728</v>
      </c>
      <c r="H184" s="90" t="s">
        <v>754</v>
      </c>
      <c r="I184" s="90" t="s">
        <v>1671</v>
      </c>
      <c r="J184" s="90" t="s">
        <v>1600</v>
      </c>
      <c r="K184" s="90" t="s">
        <v>1672</v>
      </c>
      <c r="L184" s="90" t="s">
        <v>1673</v>
      </c>
      <c r="M184" s="90" t="s">
        <v>1672</v>
      </c>
      <c r="N184" s="101" t="s">
        <v>1669</v>
      </c>
      <c r="O184" s="105">
        <v>41883.083333333336</v>
      </c>
      <c r="P184" s="101" t="s">
        <v>1669</v>
      </c>
      <c r="Q184" s="106"/>
      <c r="R184" s="101" t="s">
        <v>1669</v>
      </c>
      <c r="T184" s="101" t="s">
        <v>1669</v>
      </c>
      <c r="U184" t="s">
        <v>81</v>
      </c>
      <c r="V184">
        <v>10.119999999999999</v>
      </c>
    </row>
    <row r="185" spans="1:22" x14ac:dyDescent="0.3">
      <c r="A185" s="90" t="s">
        <v>1674</v>
      </c>
      <c r="B185" s="90" t="s">
        <v>437</v>
      </c>
      <c r="C185" s="90" t="s">
        <v>1675</v>
      </c>
      <c r="D185" s="90" t="s">
        <v>1676</v>
      </c>
      <c r="E185" s="90" t="s">
        <v>727</v>
      </c>
      <c r="F185" s="91">
        <v>18264.041666666668</v>
      </c>
      <c r="G185" s="90" t="s">
        <v>985</v>
      </c>
      <c r="H185" s="90" t="s">
        <v>754</v>
      </c>
      <c r="I185" s="90" t="s">
        <v>1677</v>
      </c>
      <c r="J185" s="90" t="s">
        <v>925</v>
      </c>
      <c r="K185" s="90" t="s">
        <v>748</v>
      </c>
      <c r="L185" s="90" t="s">
        <v>796</v>
      </c>
      <c r="M185" s="90" t="s">
        <v>748</v>
      </c>
      <c r="N185" s="101" t="s">
        <v>1674</v>
      </c>
      <c r="O185" s="105">
        <v>41883.083333333336</v>
      </c>
      <c r="P185" s="101" t="s">
        <v>1674</v>
      </c>
      <c r="Q185" s="106"/>
      <c r="R185" s="101" t="s">
        <v>1674</v>
      </c>
      <c r="T185" s="101" t="s">
        <v>1674</v>
      </c>
      <c r="U185" t="s">
        <v>83</v>
      </c>
      <c r="V185">
        <v>10.15</v>
      </c>
    </row>
    <row r="186" spans="1:22" x14ac:dyDescent="0.3">
      <c r="A186" s="90" t="s">
        <v>1678</v>
      </c>
      <c r="B186" s="90" t="s">
        <v>444</v>
      </c>
      <c r="C186" s="90" t="s">
        <v>1679</v>
      </c>
      <c r="D186" s="90" t="s">
        <v>1680</v>
      </c>
      <c r="E186" s="90" t="s">
        <v>736</v>
      </c>
      <c r="F186" s="91">
        <v>23093.041666666668</v>
      </c>
      <c r="G186" s="90" t="s">
        <v>728</v>
      </c>
      <c r="H186" s="90" t="s">
        <v>1681</v>
      </c>
      <c r="I186" s="90" t="s">
        <v>1682</v>
      </c>
      <c r="J186" s="90" t="s">
        <v>1246</v>
      </c>
      <c r="K186" s="90" t="s">
        <v>836</v>
      </c>
      <c r="L186" s="90" t="s">
        <v>837</v>
      </c>
      <c r="M186" s="90" t="s">
        <v>836</v>
      </c>
      <c r="N186" s="101" t="s">
        <v>1678</v>
      </c>
      <c r="O186" s="105">
        <v>41883.083333333336</v>
      </c>
      <c r="P186" s="101" t="s">
        <v>1678</v>
      </c>
      <c r="Q186" s="106"/>
      <c r="R186" s="101" t="s">
        <v>1678</v>
      </c>
      <c r="T186" s="101" t="s">
        <v>1678</v>
      </c>
      <c r="U186" t="s">
        <v>83</v>
      </c>
      <c r="V186">
        <v>10.15</v>
      </c>
    </row>
    <row r="187" spans="1:22" x14ac:dyDescent="0.3">
      <c r="A187" s="90" t="s">
        <v>1683</v>
      </c>
      <c r="B187" s="90" t="s">
        <v>35</v>
      </c>
      <c r="C187" s="90" t="s">
        <v>340</v>
      </c>
      <c r="D187" s="90" t="s">
        <v>1684</v>
      </c>
      <c r="E187" s="90" t="s">
        <v>727</v>
      </c>
      <c r="F187" s="91">
        <v>21857.041666666668</v>
      </c>
      <c r="G187" s="90" t="s">
        <v>728</v>
      </c>
      <c r="H187" s="90" t="s">
        <v>754</v>
      </c>
      <c r="I187" s="90" t="s">
        <v>1685</v>
      </c>
      <c r="J187" s="90" t="s">
        <v>1051</v>
      </c>
      <c r="K187" s="90" t="s">
        <v>748</v>
      </c>
      <c r="L187" s="90" t="s">
        <v>1273</v>
      </c>
      <c r="M187" s="90" t="s">
        <v>748</v>
      </c>
      <c r="N187" s="101" t="s">
        <v>1683</v>
      </c>
      <c r="O187" s="105">
        <v>41883.083333333336</v>
      </c>
      <c r="P187" s="101" t="s">
        <v>1683</v>
      </c>
      <c r="Q187" s="106"/>
      <c r="R187" s="101" t="s">
        <v>1683</v>
      </c>
      <c r="T187" s="101" t="s">
        <v>1683</v>
      </c>
      <c r="U187" t="s">
        <v>81</v>
      </c>
      <c r="V187">
        <v>10.119999999999999</v>
      </c>
    </row>
    <row r="188" spans="1:22" x14ac:dyDescent="0.3">
      <c r="A188" s="90" t="s">
        <v>1686</v>
      </c>
      <c r="B188" s="90" t="s">
        <v>424</v>
      </c>
      <c r="C188" s="90" t="s">
        <v>1687</v>
      </c>
      <c r="D188" s="90" t="s">
        <v>1688</v>
      </c>
      <c r="E188" s="90" t="s">
        <v>736</v>
      </c>
      <c r="F188" s="91">
        <v>18428.041666666668</v>
      </c>
      <c r="G188" s="90" t="s">
        <v>885</v>
      </c>
      <c r="H188" s="90" t="s">
        <v>1689</v>
      </c>
      <c r="I188" s="90" t="s">
        <v>1690</v>
      </c>
      <c r="J188" s="90" t="s">
        <v>1316</v>
      </c>
      <c r="K188" s="90" t="s">
        <v>951</v>
      </c>
      <c r="L188" s="90" t="s">
        <v>950</v>
      </c>
      <c r="M188" s="90" t="s">
        <v>951</v>
      </c>
      <c r="N188" s="101" t="s">
        <v>1686</v>
      </c>
      <c r="O188" s="105">
        <v>41883.083333333336</v>
      </c>
      <c r="P188" s="101" t="s">
        <v>1686</v>
      </c>
      <c r="Q188" s="106"/>
      <c r="R188" s="101" t="s">
        <v>1686</v>
      </c>
      <c r="T188" s="101" t="s">
        <v>1686</v>
      </c>
      <c r="U188" t="s">
        <v>83</v>
      </c>
      <c r="V188">
        <v>10.15</v>
      </c>
    </row>
    <row r="189" spans="1:22" x14ac:dyDescent="0.3">
      <c r="A189" s="90" t="s">
        <v>1691</v>
      </c>
      <c r="B189" s="90" t="s">
        <v>555</v>
      </c>
      <c r="C189" s="90" t="s">
        <v>1692</v>
      </c>
      <c r="D189" s="90" t="s">
        <v>1693</v>
      </c>
      <c r="E189" s="90" t="s">
        <v>736</v>
      </c>
      <c r="F189" s="91">
        <v>30317.041666666668</v>
      </c>
      <c r="G189" s="90" t="s">
        <v>885</v>
      </c>
      <c r="H189" s="90" t="s">
        <v>754</v>
      </c>
      <c r="I189" s="90" t="s">
        <v>1694</v>
      </c>
      <c r="J189" s="90" t="s">
        <v>1190</v>
      </c>
      <c r="K189" s="90" t="s">
        <v>754</v>
      </c>
      <c r="L189" s="90" t="s">
        <v>822</v>
      </c>
      <c r="M189" s="90" t="s">
        <v>821</v>
      </c>
      <c r="N189" s="101" t="s">
        <v>1691</v>
      </c>
      <c r="O189" s="105">
        <v>41883.083333333336</v>
      </c>
      <c r="P189" s="101" t="s">
        <v>1691</v>
      </c>
      <c r="Q189" s="106"/>
      <c r="R189" s="101" t="s">
        <v>1691</v>
      </c>
      <c r="T189" s="101" t="s">
        <v>1691</v>
      </c>
      <c r="U189" t="s">
        <v>83</v>
      </c>
      <c r="V189">
        <v>10.15</v>
      </c>
    </row>
    <row r="190" spans="1:22" x14ac:dyDescent="0.3">
      <c r="A190" s="90" t="s">
        <v>1695</v>
      </c>
      <c r="B190" s="90" t="s">
        <v>1525</v>
      </c>
      <c r="C190" s="90" t="s">
        <v>453</v>
      </c>
      <c r="D190" s="90" t="s">
        <v>1696</v>
      </c>
      <c r="E190" s="90" t="s">
        <v>727</v>
      </c>
      <c r="F190" s="91">
        <v>25501.041666666668</v>
      </c>
      <c r="G190" s="90" t="s">
        <v>846</v>
      </c>
      <c r="H190" s="90" t="s">
        <v>754</v>
      </c>
      <c r="I190" s="90" t="s">
        <v>1697</v>
      </c>
      <c r="J190" s="90" t="s">
        <v>815</v>
      </c>
      <c r="K190" s="90" t="s">
        <v>754</v>
      </c>
      <c r="L190" s="90" t="s">
        <v>870</v>
      </c>
      <c r="M190" s="90" t="s">
        <v>869</v>
      </c>
      <c r="N190" s="101" t="s">
        <v>1695</v>
      </c>
      <c r="O190" s="105">
        <v>41883.083333333336</v>
      </c>
      <c r="P190" s="101" t="s">
        <v>1695</v>
      </c>
      <c r="Q190" s="106"/>
      <c r="R190" s="101" t="s">
        <v>1695</v>
      </c>
      <c r="T190" s="101" t="s">
        <v>1695</v>
      </c>
      <c r="U190" t="s">
        <v>83</v>
      </c>
      <c r="V190">
        <v>10.15</v>
      </c>
    </row>
    <row r="191" spans="1:22" x14ac:dyDescent="0.3">
      <c r="A191" s="90" t="s">
        <v>1698</v>
      </c>
      <c r="B191" s="90" t="s">
        <v>1322</v>
      </c>
      <c r="C191" s="90" t="s">
        <v>465</v>
      </c>
      <c r="D191" s="90" t="s">
        <v>1699</v>
      </c>
      <c r="E191" s="90" t="s">
        <v>727</v>
      </c>
      <c r="F191" s="91">
        <v>30680.041666666668</v>
      </c>
      <c r="G191" s="90" t="s">
        <v>885</v>
      </c>
      <c r="H191" s="90" t="s">
        <v>1700</v>
      </c>
      <c r="I191" s="90" t="s">
        <v>1701</v>
      </c>
      <c r="J191" s="90" t="s">
        <v>1702</v>
      </c>
      <c r="K191" s="90" t="s">
        <v>754</v>
      </c>
      <c r="L191" s="90" t="s">
        <v>862</v>
      </c>
      <c r="M191" s="90" t="s">
        <v>861</v>
      </c>
      <c r="N191" s="101" t="s">
        <v>1698</v>
      </c>
      <c r="O191" s="105">
        <v>41883.083333333336</v>
      </c>
      <c r="P191" s="101" t="s">
        <v>1698</v>
      </c>
      <c r="Q191" s="106"/>
      <c r="R191" s="101" t="s">
        <v>1698</v>
      </c>
      <c r="T191" s="101" t="s">
        <v>1698</v>
      </c>
      <c r="U191" t="s">
        <v>83</v>
      </c>
      <c r="V191">
        <v>10.15</v>
      </c>
    </row>
    <row r="192" spans="1:22" x14ac:dyDescent="0.3">
      <c r="A192" s="90" t="s">
        <v>1703</v>
      </c>
      <c r="B192" s="90" t="s">
        <v>203</v>
      </c>
      <c r="C192" s="90" t="s">
        <v>1704</v>
      </c>
      <c r="D192" s="90" t="s">
        <v>1705</v>
      </c>
      <c r="E192" s="90" t="s">
        <v>727</v>
      </c>
      <c r="F192" s="91">
        <v>27375.041666666668</v>
      </c>
      <c r="G192" s="90" t="s">
        <v>846</v>
      </c>
      <c r="H192" s="90" t="s">
        <v>1706</v>
      </c>
      <c r="I192" s="90" t="s">
        <v>1707</v>
      </c>
      <c r="J192" s="90" t="s">
        <v>1708</v>
      </c>
      <c r="K192" s="90" t="s">
        <v>754</v>
      </c>
      <c r="L192" s="90" t="s">
        <v>851</v>
      </c>
      <c r="M192" s="90" t="s">
        <v>850</v>
      </c>
      <c r="N192" s="101" t="s">
        <v>1703</v>
      </c>
      <c r="O192" s="105">
        <v>41883.083333333336</v>
      </c>
      <c r="P192" s="101" t="s">
        <v>1703</v>
      </c>
      <c r="Q192" s="106"/>
      <c r="R192" s="101" t="s">
        <v>1703</v>
      </c>
      <c r="T192" s="101" t="s">
        <v>1703</v>
      </c>
      <c r="U192" t="s">
        <v>81</v>
      </c>
      <c r="V192">
        <v>10.119999999999999</v>
      </c>
    </row>
    <row r="193" spans="1:22" x14ac:dyDescent="0.3">
      <c r="A193" s="90" t="s">
        <v>1709</v>
      </c>
      <c r="B193" s="90" t="s">
        <v>311</v>
      </c>
      <c r="C193" s="90" t="s">
        <v>273</v>
      </c>
      <c r="D193" s="90" t="s">
        <v>1710</v>
      </c>
      <c r="E193" s="90" t="s">
        <v>727</v>
      </c>
      <c r="F193" s="91">
        <v>26299.041666666668</v>
      </c>
      <c r="G193" s="90" t="s">
        <v>929</v>
      </c>
      <c r="H193" s="90" t="s">
        <v>754</v>
      </c>
      <c r="I193" s="90" t="s">
        <v>1454</v>
      </c>
      <c r="J193" s="90" t="s">
        <v>1711</v>
      </c>
      <c r="K193" s="90" t="s">
        <v>748</v>
      </c>
      <c r="L193" s="90" t="s">
        <v>772</v>
      </c>
      <c r="M193" s="90" t="s">
        <v>748</v>
      </c>
      <c r="N193" s="101" t="s">
        <v>1709</v>
      </c>
      <c r="O193" s="105">
        <v>41883.083333333336</v>
      </c>
      <c r="P193" s="101" t="s">
        <v>1709</v>
      </c>
      <c r="Q193" s="106"/>
      <c r="R193" s="101" t="s">
        <v>1709</v>
      </c>
      <c r="T193" s="101" t="s">
        <v>1709</v>
      </c>
      <c r="U193" t="s">
        <v>81</v>
      </c>
      <c r="V193">
        <v>10.119999999999999</v>
      </c>
    </row>
    <row r="194" spans="1:22" x14ac:dyDescent="0.3">
      <c r="A194" s="90" t="s">
        <v>1712</v>
      </c>
      <c r="B194" s="90" t="s">
        <v>328</v>
      </c>
      <c r="C194" s="90" t="s">
        <v>312</v>
      </c>
      <c r="D194" s="90" t="s">
        <v>1713</v>
      </c>
      <c r="E194" s="90" t="s">
        <v>727</v>
      </c>
      <c r="F194" s="91">
        <v>30182.083333333332</v>
      </c>
      <c r="G194" s="90" t="s">
        <v>929</v>
      </c>
      <c r="H194" s="90" t="s">
        <v>1714</v>
      </c>
      <c r="I194" s="90" t="s">
        <v>1715</v>
      </c>
      <c r="J194" s="90" t="s">
        <v>756</v>
      </c>
      <c r="K194" s="90" t="s">
        <v>1716</v>
      </c>
      <c r="L194" s="90" t="s">
        <v>830</v>
      </c>
      <c r="M194" s="90" t="s">
        <v>1716</v>
      </c>
      <c r="N194" s="101" t="s">
        <v>1712</v>
      </c>
      <c r="O194" s="105">
        <v>41883.083333333336</v>
      </c>
      <c r="P194" s="101" t="s">
        <v>1712</v>
      </c>
      <c r="Q194" s="106"/>
      <c r="R194" s="101" t="s">
        <v>1712</v>
      </c>
      <c r="T194" s="101" t="s">
        <v>1712</v>
      </c>
      <c r="U194" t="s">
        <v>81</v>
      </c>
      <c r="V194">
        <v>10.26</v>
      </c>
    </row>
    <row r="195" spans="1:22" x14ac:dyDescent="0.3">
      <c r="A195" s="90" t="s">
        <v>1717</v>
      </c>
      <c r="B195" s="90" t="s">
        <v>411</v>
      </c>
      <c r="C195" s="90" t="s">
        <v>412</v>
      </c>
      <c r="D195" s="90" t="s">
        <v>1718</v>
      </c>
      <c r="E195" s="90" t="s">
        <v>727</v>
      </c>
      <c r="F195" s="91">
        <v>20211.041666666668</v>
      </c>
      <c r="G195" s="90" t="s">
        <v>728</v>
      </c>
      <c r="H195" s="90" t="s">
        <v>754</v>
      </c>
      <c r="I195" s="90" t="s">
        <v>1719</v>
      </c>
      <c r="J195" s="90" t="s">
        <v>993</v>
      </c>
      <c r="K195" s="90" t="s">
        <v>748</v>
      </c>
      <c r="L195" s="90" t="s">
        <v>1720</v>
      </c>
      <c r="M195" s="90" t="s">
        <v>748</v>
      </c>
      <c r="N195" s="101" t="s">
        <v>1717</v>
      </c>
      <c r="O195" s="105">
        <v>41883.083333333336</v>
      </c>
      <c r="P195" s="101" t="s">
        <v>1717</v>
      </c>
      <c r="Q195" s="106"/>
      <c r="R195" s="101" t="s">
        <v>1717</v>
      </c>
      <c r="T195" s="101" t="s">
        <v>1717</v>
      </c>
      <c r="U195" t="s">
        <v>81</v>
      </c>
      <c r="V195">
        <v>10.119999999999999</v>
      </c>
    </row>
    <row r="196" spans="1:22" x14ac:dyDescent="0.3">
      <c r="A196" s="90" t="s">
        <v>1721</v>
      </c>
      <c r="B196" s="90" t="s">
        <v>311</v>
      </c>
      <c r="C196" s="90" t="s">
        <v>416</v>
      </c>
      <c r="D196" s="90" t="s">
        <v>1722</v>
      </c>
      <c r="E196" s="90" t="s">
        <v>727</v>
      </c>
      <c r="F196" s="91">
        <v>25892.041666666668</v>
      </c>
      <c r="G196" s="90" t="s">
        <v>1381</v>
      </c>
      <c r="H196" s="90" t="s">
        <v>1723</v>
      </c>
      <c r="I196" s="90" t="s">
        <v>1724</v>
      </c>
      <c r="J196" s="90" t="s">
        <v>815</v>
      </c>
      <c r="K196" s="90" t="s">
        <v>850</v>
      </c>
      <c r="L196" s="90" t="s">
        <v>851</v>
      </c>
      <c r="M196" s="90" t="s">
        <v>850</v>
      </c>
      <c r="N196" s="101" t="s">
        <v>1721</v>
      </c>
      <c r="O196" s="105">
        <v>41892.083333333336</v>
      </c>
      <c r="P196" s="101" t="s">
        <v>1721</v>
      </c>
      <c r="Q196" s="106"/>
      <c r="R196" s="101" t="s">
        <v>1721</v>
      </c>
      <c r="T196" s="101" t="s">
        <v>1721</v>
      </c>
      <c r="U196" t="s">
        <v>81</v>
      </c>
      <c r="V196">
        <v>10.119999999999999</v>
      </c>
    </row>
    <row r="197" spans="1:22" x14ac:dyDescent="0.3">
      <c r="A197" s="90" t="s">
        <v>1725</v>
      </c>
      <c r="B197" s="90" t="s">
        <v>642</v>
      </c>
      <c r="C197" s="90" t="s">
        <v>630</v>
      </c>
      <c r="D197" s="90" t="s">
        <v>1726</v>
      </c>
      <c r="E197" s="90" t="s">
        <v>736</v>
      </c>
      <c r="F197" s="91">
        <v>28126.041666666668</v>
      </c>
      <c r="G197" s="90" t="s">
        <v>728</v>
      </c>
      <c r="H197" s="90" t="s">
        <v>1727</v>
      </c>
      <c r="I197" s="90" t="s">
        <v>1728</v>
      </c>
      <c r="J197" s="90" t="s">
        <v>849</v>
      </c>
      <c r="K197" s="90" t="s">
        <v>748</v>
      </c>
      <c r="L197" s="90" t="s">
        <v>1037</v>
      </c>
      <c r="M197" s="90" t="s">
        <v>748</v>
      </c>
      <c r="N197" s="101" t="s">
        <v>1725</v>
      </c>
      <c r="O197" s="105">
        <v>41458.083333333336</v>
      </c>
      <c r="P197" s="101" t="s">
        <v>1725</v>
      </c>
      <c r="Q197" s="106"/>
      <c r="R197" s="101" t="s">
        <v>1725</v>
      </c>
      <c r="T197" s="101" t="s">
        <v>1725</v>
      </c>
      <c r="U197" t="s">
        <v>81</v>
      </c>
      <c r="V197">
        <v>10.119999999999999</v>
      </c>
    </row>
    <row r="198" spans="1:22" x14ac:dyDescent="0.3">
      <c r="A198" s="90" t="s">
        <v>1729</v>
      </c>
      <c r="B198" s="90" t="s">
        <v>166</v>
      </c>
      <c r="C198" s="90" t="s">
        <v>167</v>
      </c>
      <c r="D198" s="90" t="s">
        <v>1730</v>
      </c>
      <c r="E198" s="90" t="s">
        <v>736</v>
      </c>
      <c r="F198" s="91">
        <v>25324.041666666668</v>
      </c>
      <c r="G198" s="90" t="s">
        <v>1130</v>
      </c>
      <c r="H198" s="90" t="s">
        <v>754</v>
      </c>
      <c r="I198" s="90" t="s">
        <v>1731</v>
      </c>
      <c r="J198" s="90" t="s">
        <v>855</v>
      </c>
      <c r="K198" s="90" t="s">
        <v>1063</v>
      </c>
      <c r="L198" s="90" t="s">
        <v>1062</v>
      </c>
      <c r="M198" s="90" t="s">
        <v>1063</v>
      </c>
      <c r="N198" s="101" t="s">
        <v>1729</v>
      </c>
      <c r="O198" s="105">
        <v>41913.083333333336</v>
      </c>
      <c r="P198" s="101" t="s">
        <v>1729</v>
      </c>
      <c r="Q198" s="106"/>
      <c r="R198" s="101" t="s">
        <v>1729</v>
      </c>
      <c r="T198" s="101" t="s">
        <v>1729</v>
      </c>
      <c r="U198" t="s">
        <v>81</v>
      </c>
      <c r="V198">
        <v>10.119999999999999</v>
      </c>
    </row>
    <row r="199" spans="1:22" x14ac:dyDescent="0.3">
      <c r="A199" s="90" t="s">
        <v>1732</v>
      </c>
      <c r="B199" s="90" t="s">
        <v>1734</v>
      </c>
      <c r="C199" s="90" t="s">
        <v>1733</v>
      </c>
      <c r="D199" s="90" t="s">
        <v>1735</v>
      </c>
      <c r="E199" s="90" t="s">
        <v>727</v>
      </c>
      <c r="F199" s="91">
        <v>32635.083333333332</v>
      </c>
      <c r="G199" s="90" t="s">
        <v>728</v>
      </c>
      <c r="H199" s="90" t="s">
        <v>754</v>
      </c>
      <c r="I199" s="90" t="s">
        <v>1736</v>
      </c>
      <c r="J199" s="90" t="s">
        <v>740</v>
      </c>
      <c r="K199" s="90" t="s">
        <v>1737</v>
      </c>
      <c r="L199" s="90" t="s">
        <v>1738</v>
      </c>
      <c r="M199" s="90" t="s">
        <v>1737</v>
      </c>
      <c r="N199" s="101" t="s">
        <v>1732</v>
      </c>
      <c r="O199" s="105">
        <v>41913.083333333336</v>
      </c>
      <c r="P199" s="101" t="s">
        <v>1732</v>
      </c>
      <c r="Q199" s="106"/>
      <c r="R199" s="101" t="s">
        <v>1732</v>
      </c>
      <c r="T199" s="101" t="s">
        <v>1732</v>
      </c>
      <c r="U199" t="s">
        <v>81</v>
      </c>
      <c r="V199">
        <v>10.119999999999999</v>
      </c>
    </row>
    <row r="200" spans="1:22" x14ac:dyDescent="0.3">
      <c r="A200" s="90" t="s">
        <v>1739</v>
      </c>
      <c r="B200" s="90" t="s">
        <v>1740</v>
      </c>
      <c r="C200" s="90" t="s">
        <v>152</v>
      </c>
      <c r="D200" s="90" t="s">
        <v>1741</v>
      </c>
      <c r="E200" s="90" t="s">
        <v>727</v>
      </c>
      <c r="F200" s="91">
        <v>22339.041666666668</v>
      </c>
      <c r="G200" s="90" t="s">
        <v>728</v>
      </c>
      <c r="H200" s="90" t="s">
        <v>754</v>
      </c>
      <c r="I200" s="90" t="s">
        <v>1742</v>
      </c>
      <c r="J200" s="90" t="s">
        <v>1668</v>
      </c>
      <c r="K200" s="90" t="s">
        <v>875</v>
      </c>
      <c r="L200" s="90" t="s">
        <v>876</v>
      </c>
      <c r="M200" s="90" t="s">
        <v>875</v>
      </c>
      <c r="N200" s="101" t="s">
        <v>1739</v>
      </c>
      <c r="O200" s="105">
        <v>42550.083333333336</v>
      </c>
      <c r="P200" s="101" t="s">
        <v>1739</v>
      </c>
      <c r="Q200" s="106"/>
      <c r="R200" s="101" t="s">
        <v>1739</v>
      </c>
      <c r="T200" s="101" t="s">
        <v>1739</v>
      </c>
      <c r="U200" t="s">
        <v>81</v>
      </c>
      <c r="V200">
        <v>10.119999999999999</v>
      </c>
    </row>
    <row r="201" spans="1:22" x14ac:dyDescent="0.3">
      <c r="A201" s="90" t="s">
        <v>1743</v>
      </c>
      <c r="B201" s="90" t="s">
        <v>1745</v>
      </c>
      <c r="C201" s="90" t="s">
        <v>1744</v>
      </c>
      <c r="D201" s="90" t="s">
        <v>1746</v>
      </c>
      <c r="E201" s="90" t="s">
        <v>736</v>
      </c>
      <c r="F201" s="91">
        <v>19346.041666666668</v>
      </c>
      <c r="G201" s="90" t="s">
        <v>728</v>
      </c>
      <c r="H201" s="90" t="s">
        <v>754</v>
      </c>
      <c r="I201" s="90" t="s">
        <v>1747</v>
      </c>
      <c r="J201" s="90" t="s">
        <v>731</v>
      </c>
      <c r="K201" s="90" t="s">
        <v>754</v>
      </c>
      <c r="L201" s="90" t="s">
        <v>1299</v>
      </c>
      <c r="M201" s="90" t="s">
        <v>1298</v>
      </c>
      <c r="N201" s="101" t="s">
        <v>1743</v>
      </c>
      <c r="O201" s="105">
        <v>42278.083333333336</v>
      </c>
      <c r="P201" s="101" t="s">
        <v>1743</v>
      </c>
      <c r="Q201" s="106"/>
      <c r="R201" s="101" t="s">
        <v>1743</v>
      </c>
      <c r="T201" s="101" t="s">
        <v>1743</v>
      </c>
      <c r="U201" t="s">
        <v>81</v>
      </c>
      <c r="V201">
        <v>10.119999999999999</v>
      </c>
    </row>
    <row r="202" spans="1:22" x14ac:dyDescent="0.3">
      <c r="A202" s="90" t="s">
        <v>1748</v>
      </c>
      <c r="B202" s="90" t="s">
        <v>1749</v>
      </c>
      <c r="C202" s="90" t="s">
        <v>422</v>
      </c>
      <c r="D202" s="90" t="s">
        <v>1750</v>
      </c>
      <c r="E202" s="90" t="s">
        <v>727</v>
      </c>
      <c r="F202" s="91">
        <v>24161.041666666668</v>
      </c>
      <c r="G202" s="90" t="s">
        <v>947</v>
      </c>
      <c r="H202" s="90" t="s">
        <v>754</v>
      </c>
      <c r="I202" s="90" t="s">
        <v>1751</v>
      </c>
      <c r="J202" s="90" t="s">
        <v>1246</v>
      </c>
      <c r="K202" s="90" t="s">
        <v>1752</v>
      </c>
      <c r="L202" s="90" t="s">
        <v>1753</v>
      </c>
      <c r="M202" s="90" t="s">
        <v>1752</v>
      </c>
      <c r="N202" s="101" t="s">
        <v>1748</v>
      </c>
      <c r="O202" s="105">
        <v>42310.041666666664</v>
      </c>
      <c r="P202" s="101" t="s">
        <v>1748</v>
      </c>
      <c r="Q202" s="106"/>
      <c r="R202" s="101" t="s">
        <v>1748</v>
      </c>
      <c r="T202" s="101" t="s">
        <v>1748</v>
      </c>
      <c r="U202" t="s">
        <v>81</v>
      </c>
      <c r="V202">
        <v>11.66</v>
      </c>
    </row>
    <row r="203" spans="1:22" x14ac:dyDescent="0.3">
      <c r="A203" s="90" t="s">
        <v>1754</v>
      </c>
      <c r="B203" s="90" t="s">
        <v>647</v>
      </c>
      <c r="C203" s="90" t="s">
        <v>648</v>
      </c>
      <c r="D203" s="90" t="s">
        <v>1755</v>
      </c>
      <c r="E203" s="90" t="s">
        <v>736</v>
      </c>
      <c r="F203" s="91">
        <v>33853.083333333336</v>
      </c>
      <c r="G203" s="90" t="s">
        <v>207</v>
      </c>
      <c r="H203" s="90" t="s">
        <v>754</v>
      </c>
      <c r="I203" s="90" t="s">
        <v>1756</v>
      </c>
      <c r="J203" s="90" t="s">
        <v>860</v>
      </c>
      <c r="K203" s="90" t="s">
        <v>748</v>
      </c>
      <c r="L203" s="90" t="s">
        <v>749</v>
      </c>
      <c r="M203" s="90" t="s">
        <v>748</v>
      </c>
      <c r="N203" s="101" t="s">
        <v>1754</v>
      </c>
      <c r="O203" s="105">
        <v>42066.041666666664</v>
      </c>
      <c r="P203" s="101" t="s">
        <v>1754</v>
      </c>
      <c r="Q203" s="106"/>
      <c r="R203" s="101" t="s">
        <v>1754</v>
      </c>
      <c r="T203" s="101" t="s">
        <v>1754</v>
      </c>
      <c r="U203" t="s">
        <v>81</v>
      </c>
      <c r="V203">
        <v>10.119999999999999</v>
      </c>
    </row>
    <row r="204" spans="1:22" x14ac:dyDescent="0.3">
      <c r="A204" s="90" t="s">
        <v>1757</v>
      </c>
      <c r="B204" s="90" t="s">
        <v>349</v>
      </c>
      <c r="C204" s="90" t="s">
        <v>180</v>
      </c>
      <c r="D204" s="90" t="s">
        <v>1758</v>
      </c>
      <c r="E204" s="90" t="s">
        <v>736</v>
      </c>
      <c r="F204" s="91">
        <v>20110.041666666668</v>
      </c>
      <c r="G204" s="90" t="s">
        <v>728</v>
      </c>
      <c r="H204" s="90" t="s">
        <v>1759</v>
      </c>
      <c r="I204" s="90" t="s">
        <v>1760</v>
      </c>
      <c r="J204" s="90" t="s">
        <v>740</v>
      </c>
      <c r="K204" s="90" t="s">
        <v>861</v>
      </c>
      <c r="L204" s="90" t="s">
        <v>862</v>
      </c>
      <c r="M204" s="90" t="s">
        <v>861</v>
      </c>
      <c r="N204" s="101" t="s">
        <v>1757</v>
      </c>
      <c r="O204" s="105">
        <v>42036.041666666664</v>
      </c>
      <c r="P204" s="101" t="s">
        <v>1757</v>
      </c>
      <c r="Q204" s="106">
        <v>126.64416666666666</v>
      </c>
      <c r="R204" s="101" t="s">
        <v>1757</v>
      </c>
      <c r="T204" s="101" t="s">
        <v>1757</v>
      </c>
      <c r="U204" t="s">
        <v>85</v>
      </c>
      <c r="V204">
        <v>10.199999999999999</v>
      </c>
    </row>
    <row r="205" spans="1:22" x14ac:dyDescent="0.3">
      <c r="A205" s="90" t="s">
        <v>1761</v>
      </c>
      <c r="B205" s="90" t="s">
        <v>354</v>
      </c>
      <c r="C205" s="90" t="s">
        <v>355</v>
      </c>
      <c r="D205" s="90" t="s">
        <v>1762</v>
      </c>
      <c r="E205" s="90" t="s">
        <v>736</v>
      </c>
      <c r="F205" s="91">
        <v>28187.041666666668</v>
      </c>
      <c r="G205" s="90" t="s">
        <v>207</v>
      </c>
      <c r="H205" s="90" t="s">
        <v>754</v>
      </c>
      <c r="I205" s="90" t="s">
        <v>1763</v>
      </c>
      <c r="J205" s="90" t="s">
        <v>942</v>
      </c>
      <c r="K205" s="90" t="s">
        <v>1764</v>
      </c>
      <c r="L205" s="90" t="s">
        <v>1765</v>
      </c>
      <c r="M205" s="90" t="s">
        <v>1764</v>
      </c>
      <c r="N205" s="101" t="s">
        <v>1761</v>
      </c>
      <c r="O205" s="105">
        <v>42036.041666666664</v>
      </c>
      <c r="P205" s="101" t="s">
        <v>1761</v>
      </c>
      <c r="Q205" s="106"/>
      <c r="R205" s="101" t="s">
        <v>1761</v>
      </c>
      <c r="T205" s="101" t="s">
        <v>1761</v>
      </c>
      <c r="U205" t="s">
        <v>81</v>
      </c>
      <c r="V205">
        <v>10.119999999999999</v>
      </c>
    </row>
    <row r="206" spans="1:22" x14ac:dyDescent="0.3">
      <c r="A206" s="90" t="s">
        <v>1766</v>
      </c>
      <c r="B206" s="90" t="s">
        <v>703</v>
      </c>
      <c r="C206" s="90" t="s">
        <v>704</v>
      </c>
      <c r="D206" s="90" t="s">
        <v>1767</v>
      </c>
      <c r="E206" s="90" t="s">
        <v>727</v>
      </c>
      <c r="F206" s="91">
        <v>25072.041666666668</v>
      </c>
      <c r="G206" s="90" t="s">
        <v>728</v>
      </c>
      <c r="H206" s="90" t="s">
        <v>1768</v>
      </c>
      <c r="I206" s="90" t="s">
        <v>1769</v>
      </c>
      <c r="J206" s="90" t="s">
        <v>977</v>
      </c>
      <c r="K206" s="90" t="s">
        <v>1770</v>
      </c>
      <c r="L206" s="90" t="s">
        <v>1429</v>
      </c>
      <c r="M206" s="90" t="s">
        <v>1770</v>
      </c>
      <c r="N206" s="101" t="s">
        <v>1766</v>
      </c>
      <c r="O206" s="105">
        <v>42036.041666666664</v>
      </c>
      <c r="P206" s="101" t="s">
        <v>1766</v>
      </c>
      <c r="Q206" s="106"/>
      <c r="R206" s="101" t="s">
        <v>1766</v>
      </c>
      <c r="T206" s="101" t="s">
        <v>1766</v>
      </c>
      <c r="U206" t="s">
        <v>81</v>
      </c>
      <c r="V206">
        <v>11.66</v>
      </c>
    </row>
    <row r="207" spans="1:22" x14ac:dyDescent="0.3">
      <c r="A207" s="90" t="s">
        <v>1771</v>
      </c>
      <c r="B207" s="90" t="s">
        <v>337</v>
      </c>
      <c r="C207" s="90" t="s">
        <v>338</v>
      </c>
      <c r="D207" s="90" t="s">
        <v>1772</v>
      </c>
      <c r="E207" s="90" t="s">
        <v>727</v>
      </c>
      <c r="F207" s="91">
        <v>18690.041666666668</v>
      </c>
      <c r="G207" s="90" t="s">
        <v>728</v>
      </c>
      <c r="H207" s="90" t="s">
        <v>754</v>
      </c>
      <c r="I207" s="90" t="s">
        <v>1773</v>
      </c>
      <c r="J207" s="90" t="s">
        <v>795</v>
      </c>
      <c r="K207" s="90" t="s">
        <v>748</v>
      </c>
      <c r="L207" s="90" t="s">
        <v>1127</v>
      </c>
      <c r="M207" s="90" t="s">
        <v>748</v>
      </c>
      <c r="N207" s="101" t="s">
        <v>1771</v>
      </c>
      <c r="O207" s="105">
        <v>42036.041666666664</v>
      </c>
      <c r="P207" s="101" t="s">
        <v>1771</v>
      </c>
      <c r="Q207" s="106"/>
      <c r="R207" s="101" t="s">
        <v>1771</v>
      </c>
      <c r="T207" s="101" t="s">
        <v>1771</v>
      </c>
      <c r="U207" t="s">
        <v>87</v>
      </c>
      <c r="V207">
        <v>10.26</v>
      </c>
    </row>
    <row r="208" spans="1:22" x14ac:dyDescent="0.3">
      <c r="A208" s="90" t="s">
        <v>1774</v>
      </c>
      <c r="B208" s="90" t="s">
        <v>214</v>
      </c>
      <c r="C208" s="90" t="s">
        <v>215</v>
      </c>
      <c r="D208" s="90" t="s">
        <v>1775</v>
      </c>
      <c r="E208" s="90" t="s">
        <v>736</v>
      </c>
      <c r="F208" s="91">
        <v>20944.041666666668</v>
      </c>
      <c r="G208" s="90" t="s">
        <v>947</v>
      </c>
      <c r="H208" s="90" t="s">
        <v>1776</v>
      </c>
      <c r="I208" s="90" t="s">
        <v>1777</v>
      </c>
      <c r="J208" s="90" t="s">
        <v>855</v>
      </c>
      <c r="K208" s="90" t="s">
        <v>869</v>
      </c>
      <c r="L208" s="90" t="s">
        <v>870</v>
      </c>
      <c r="M208" s="90" t="s">
        <v>869</v>
      </c>
      <c r="N208" s="101" t="s">
        <v>1774</v>
      </c>
      <c r="O208" s="105">
        <v>42036.041666666664</v>
      </c>
      <c r="P208" s="101" t="s">
        <v>1774</v>
      </c>
      <c r="Q208" s="106"/>
      <c r="R208" s="101" t="s">
        <v>1774</v>
      </c>
      <c r="T208" s="101" t="s">
        <v>1774</v>
      </c>
      <c r="U208" t="s">
        <v>81</v>
      </c>
      <c r="V208">
        <v>10.119999999999999</v>
      </c>
    </row>
    <row r="209" spans="1:22" x14ac:dyDescent="0.3">
      <c r="A209" s="90" t="s">
        <v>1778</v>
      </c>
      <c r="B209" s="90" t="s">
        <v>642</v>
      </c>
      <c r="C209" s="90" t="s">
        <v>189</v>
      </c>
      <c r="D209" s="90" t="s">
        <v>1779</v>
      </c>
      <c r="E209" s="90" t="s">
        <v>727</v>
      </c>
      <c r="F209" s="91">
        <v>19793.041666666668</v>
      </c>
      <c r="G209" s="90" t="s">
        <v>745</v>
      </c>
      <c r="H209" s="90" t="s">
        <v>754</v>
      </c>
      <c r="I209" s="90" t="s">
        <v>1780</v>
      </c>
      <c r="J209" s="90" t="s">
        <v>942</v>
      </c>
      <c r="K209" s="90" t="s">
        <v>1781</v>
      </c>
      <c r="L209" s="90" t="s">
        <v>1782</v>
      </c>
      <c r="M209" s="90" t="s">
        <v>1781</v>
      </c>
      <c r="N209" s="101" t="s">
        <v>1778</v>
      </c>
      <c r="O209" s="105">
        <v>42036.041666666664</v>
      </c>
      <c r="P209" s="101" t="s">
        <v>1778</v>
      </c>
      <c r="Q209" s="106"/>
      <c r="R209" s="101" t="s">
        <v>1778</v>
      </c>
      <c r="T209" s="101" t="s">
        <v>1778</v>
      </c>
      <c r="U209" t="s">
        <v>87</v>
      </c>
      <c r="V209">
        <v>10.26</v>
      </c>
    </row>
    <row r="210" spans="1:22" x14ac:dyDescent="0.3">
      <c r="A210" s="90" t="s">
        <v>1783</v>
      </c>
      <c r="B210" s="90" t="s">
        <v>294</v>
      </c>
      <c r="C210" s="90" t="s">
        <v>295</v>
      </c>
      <c r="D210" s="90" t="s">
        <v>1784</v>
      </c>
      <c r="E210" s="90" t="s">
        <v>736</v>
      </c>
      <c r="F210" s="91">
        <v>18994.041666666668</v>
      </c>
      <c r="G210" s="90" t="s">
        <v>728</v>
      </c>
      <c r="H210" s="90" t="s">
        <v>754</v>
      </c>
      <c r="I210" s="90" t="s">
        <v>1785</v>
      </c>
      <c r="J210" s="90" t="s">
        <v>1786</v>
      </c>
      <c r="K210" s="90" t="s">
        <v>748</v>
      </c>
      <c r="L210" s="90" t="s">
        <v>1787</v>
      </c>
      <c r="M210" s="90" t="s">
        <v>748</v>
      </c>
      <c r="N210" s="101" t="s">
        <v>1783</v>
      </c>
      <c r="O210" s="105">
        <v>42036.041666666664</v>
      </c>
      <c r="P210" s="101" t="s">
        <v>1783</v>
      </c>
      <c r="Q210" s="106"/>
      <c r="R210" s="101" t="s">
        <v>1783</v>
      </c>
      <c r="T210" s="101" t="s">
        <v>1783</v>
      </c>
      <c r="U210" t="s">
        <v>83</v>
      </c>
      <c r="V210">
        <v>10.15</v>
      </c>
    </row>
    <row r="211" spans="1:22" x14ac:dyDescent="0.3">
      <c r="A211" s="90" t="s">
        <v>1788</v>
      </c>
      <c r="B211" s="90" t="s">
        <v>328</v>
      </c>
      <c r="C211" s="90" t="s">
        <v>329</v>
      </c>
      <c r="D211" s="90" t="s">
        <v>1789</v>
      </c>
      <c r="E211" s="90" t="s">
        <v>736</v>
      </c>
      <c r="F211" s="91">
        <v>18994.041666666668</v>
      </c>
      <c r="G211" s="90" t="s">
        <v>929</v>
      </c>
      <c r="H211" s="90" t="s">
        <v>754</v>
      </c>
      <c r="I211" s="90" t="s">
        <v>1790</v>
      </c>
      <c r="J211" s="90" t="s">
        <v>925</v>
      </c>
      <c r="K211" s="90" t="s">
        <v>748</v>
      </c>
      <c r="L211" s="90" t="s">
        <v>772</v>
      </c>
      <c r="M211" s="90" t="s">
        <v>748</v>
      </c>
      <c r="N211" s="101" t="s">
        <v>1788</v>
      </c>
      <c r="O211" s="105">
        <v>42036.041666666664</v>
      </c>
      <c r="P211" s="101" t="s">
        <v>1788</v>
      </c>
      <c r="Q211" s="106">
        <v>55.962499999999999</v>
      </c>
      <c r="R211" s="101" t="s">
        <v>1788</v>
      </c>
      <c r="T211" s="101" t="s">
        <v>1788</v>
      </c>
      <c r="U211" t="s">
        <v>83</v>
      </c>
      <c r="V211">
        <v>10.15</v>
      </c>
    </row>
    <row r="212" spans="1:22" x14ac:dyDescent="0.3">
      <c r="A212" s="90" t="s">
        <v>1791</v>
      </c>
      <c r="B212" s="90" t="s">
        <v>185</v>
      </c>
      <c r="C212" s="90" t="s">
        <v>186</v>
      </c>
      <c r="D212" s="90" t="s">
        <v>1792</v>
      </c>
      <c r="E212" s="90" t="s">
        <v>736</v>
      </c>
      <c r="F212" s="91">
        <v>23749.041666666668</v>
      </c>
      <c r="G212" s="90" t="s">
        <v>885</v>
      </c>
      <c r="H212" s="90" t="s">
        <v>1793</v>
      </c>
      <c r="I212" s="90" t="s">
        <v>1794</v>
      </c>
      <c r="J212" s="90" t="s">
        <v>993</v>
      </c>
      <c r="K212" s="90" t="s">
        <v>1795</v>
      </c>
      <c r="L212" s="90" t="s">
        <v>1796</v>
      </c>
      <c r="M212" s="90" t="s">
        <v>1795</v>
      </c>
      <c r="N212" s="101" t="s">
        <v>1791</v>
      </c>
      <c r="O212" s="105">
        <v>42036.041666666664</v>
      </c>
      <c r="P212" s="101" t="s">
        <v>1791</v>
      </c>
      <c r="Q212" s="106"/>
      <c r="R212" s="101" t="s">
        <v>1791</v>
      </c>
      <c r="T212" s="101" t="s">
        <v>1791</v>
      </c>
      <c r="U212" t="s">
        <v>83</v>
      </c>
      <c r="V212">
        <v>10.15</v>
      </c>
    </row>
    <row r="213" spans="1:22" x14ac:dyDescent="0.3">
      <c r="A213" s="90" t="s">
        <v>1797</v>
      </c>
      <c r="B213" s="90" t="s">
        <v>181</v>
      </c>
      <c r="C213" s="90" t="s">
        <v>182</v>
      </c>
      <c r="D213" s="90" t="s">
        <v>1798</v>
      </c>
      <c r="E213" s="90" t="s">
        <v>736</v>
      </c>
      <c r="F213" s="91">
        <v>22744.041666666668</v>
      </c>
      <c r="G213" s="90" t="s">
        <v>728</v>
      </c>
      <c r="H213" s="90" t="s">
        <v>1799</v>
      </c>
      <c r="I213" s="90" t="s">
        <v>1800</v>
      </c>
      <c r="J213" s="90" t="s">
        <v>1190</v>
      </c>
      <c r="K213" s="90" t="s">
        <v>994</v>
      </c>
      <c r="L213" s="90" t="s">
        <v>995</v>
      </c>
      <c r="M213" s="90" t="s">
        <v>994</v>
      </c>
      <c r="N213" s="101" t="s">
        <v>1797</v>
      </c>
      <c r="O213" s="105">
        <v>42036.041666666664</v>
      </c>
      <c r="P213" s="101" t="s">
        <v>1797</v>
      </c>
      <c r="Q213" s="106"/>
      <c r="R213" s="101" t="s">
        <v>1797</v>
      </c>
      <c r="T213" s="101" t="s">
        <v>1797</v>
      </c>
      <c r="U213" t="s">
        <v>81</v>
      </c>
      <c r="V213">
        <v>10.119999999999999</v>
      </c>
    </row>
    <row r="214" spans="1:22" x14ac:dyDescent="0.3">
      <c r="A214" s="90" t="s">
        <v>1801</v>
      </c>
      <c r="B214" s="90" t="s">
        <v>304</v>
      </c>
      <c r="C214" s="90" t="s">
        <v>305</v>
      </c>
      <c r="D214" s="90" t="s">
        <v>1802</v>
      </c>
      <c r="E214" s="90" t="s">
        <v>736</v>
      </c>
      <c r="F214" s="91">
        <v>20468.041666666668</v>
      </c>
      <c r="G214" s="90" t="s">
        <v>885</v>
      </c>
      <c r="H214" s="90" t="s">
        <v>754</v>
      </c>
      <c r="I214" s="90" t="s">
        <v>1803</v>
      </c>
      <c r="J214" s="90" t="s">
        <v>1804</v>
      </c>
      <c r="K214" s="90" t="s">
        <v>905</v>
      </c>
      <c r="L214" s="90" t="s">
        <v>906</v>
      </c>
      <c r="M214" s="90" t="s">
        <v>905</v>
      </c>
      <c r="N214" s="101" t="s">
        <v>1801</v>
      </c>
      <c r="O214" s="105">
        <v>42036.041666666664</v>
      </c>
      <c r="P214" s="101" t="s">
        <v>1801</v>
      </c>
      <c r="Q214" s="106"/>
      <c r="R214" s="101" t="s">
        <v>1801</v>
      </c>
      <c r="T214" s="101" t="s">
        <v>1801</v>
      </c>
      <c r="U214" t="s">
        <v>81</v>
      </c>
      <c r="V214">
        <v>10.119999999999999</v>
      </c>
    </row>
    <row r="215" spans="1:22" x14ac:dyDescent="0.3">
      <c r="A215" s="90" t="s">
        <v>1805</v>
      </c>
      <c r="B215" s="90" t="s">
        <v>1806</v>
      </c>
      <c r="C215" s="90" t="s">
        <v>350</v>
      </c>
      <c r="D215" s="90" t="s">
        <v>1807</v>
      </c>
      <c r="E215" s="90" t="s">
        <v>736</v>
      </c>
      <c r="F215" s="91">
        <v>21871.041666666668</v>
      </c>
      <c r="G215" s="90" t="s">
        <v>207</v>
      </c>
      <c r="H215" s="90" t="s">
        <v>754</v>
      </c>
      <c r="I215" s="90" t="s">
        <v>1808</v>
      </c>
      <c r="J215" s="90" t="s">
        <v>1809</v>
      </c>
      <c r="K215" s="90" t="s">
        <v>1810</v>
      </c>
      <c r="L215" s="90" t="s">
        <v>1811</v>
      </c>
      <c r="M215" s="90" t="s">
        <v>1810</v>
      </c>
      <c r="N215" s="101" t="s">
        <v>1805</v>
      </c>
      <c r="O215" s="105">
        <v>42036.041666666664</v>
      </c>
      <c r="P215" s="101" t="s">
        <v>1805</v>
      </c>
      <c r="Q215" s="106"/>
      <c r="R215" s="101" t="s">
        <v>1805</v>
      </c>
      <c r="T215" s="101" t="s">
        <v>1805</v>
      </c>
      <c r="U215" t="s">
        <v>81</v>
      </c>
      <c r="V215">
        <v>10.119999999999999</v>
      </c>
    </row>
    <row r="216" spans="1:22" x14ac:dyDescent="0.3">
      <c r="A216" s="90" t="s">
        <v>1812</v>
      </c>
      <c r="B216" s="90" t="s">
        <v>190</v>
      </c>
      <c r="C216" s="90" t="s">
        <v>191</v>
      </c>
      <c r="D216" s="90" t="s">
        <v>1813</v>
      </c>
      <c r="E216" s="90" t="s">
        <v>727</v>
      </c>
      <c r="F216" s="91">
        <v>22647.041666666668</v>
      </c>
      <c r="G216" s="90" t="s">
        <v>846</v>
      </c>
      <c r="H216" s="90" t="s">
        <v>1814</v>
      </c>
      <c r="I216" s="90" t="s">
        <v>1815</v>
      </c>
      <c r="J216" s="90" t="s">
        <v>841</v>
      </c>
      <c r="K216" s="90" t="s">
        <v>748</v>
      </c>
      <c r="L216" s="90" t="s">
        <v>765</v>
      </c>
      <c r="M216" s="90" t="s">
        <v>748</v>
      </c>
      <c r="N216" s="101" t="s">
        <v>1812</v>
      </c>
      <c r="O216" s="105">
        <v>42036.041666666664</v>
      </c>
      <c r="P216" s="101" t="s">
        <v>1812</v>
      </c>
      <c r="Q216" s="106"/>
      <c r="R216" s="101" t="s">
        <v>1812</v>
      </c>
      <c r="T216" s="101" t="s">
        <v>1812</v>
      </c>
      <c r="U216" t="s">
        <v>81</v>
      </c>
      <c r="V216">
        <v>10.119999999999999</v>
      </c>
    </row>
    <row r="217" spans="1:22" x14ac:dyDescent="0.3">
      <c r="A217" s="90" t="s">
        <v>1816</v>
      </c>
      <c r="B217" s="90" t="s">
        <v>356</v>
      </c>
      <c r="C217" s="90" t="s">
        <v>357</v>
      </c>
      <c r="D217" s="90" t="s">
        <v>1817</v>
      </c>
      <c r="E217" s="90" t="s">
        <v>727</v>
      </c>
      <c r="F217" s="91">
        <v>22550.041666666668</v>
      </c>
      <c r="G217" s="90" t="s">
        <v>728</v>
      </c>
      <c r="H217" s="90" t="s">
        <v>754</v>
      </c>
      <c r="I217" s="90" t="s">
        <v>1818</v>
      </c>
      <c r="J217" s="90" t="s">
        <v>1819</v>
      </c>
      <c r="K217" s="90" t="s">
        <v>1820</v>
      </c>
      <c r="L217" s="90" t="s">
        <v>1821</v>
      </c>
      <c r="M217" s="90" t="s">
        <v>1820</v>
      </c>
      <c r="N217" s="101" t="s">
        <v>1816</v>
      </c>
      <c r="O217" s="105">
        <v>42036.041666666664</v>
      </c>
      <c r="P217" s="101" t="s">
        <v>1816</v>
      </c>
      <c r="Q217" s="106"/>
      <c r="R217" s="101" t="s">
        <v>1816</v>
      </c>
      <c r="T217" s="101" t="s">
        <v>1816</v>
      </c>
      <c r="U217" t="s">
        <v>83</v>
      </c>
      <c r="V217">
        <v>10.15</v>
      </c>
    </row>
    <row r="218" spans="1:22" x14ac:dyDescent="0.3">
      <c r="A218" s="90" t="s">
        <v>1822</v>
      </c>
      <c r="B218" s="90" t="s">
        <v>1823</v>
      </c>
      <c r="C218" s="90" t="s">
        <v>245</v>
      </c>
      <c r="D218" s="90" t="s">
        <v>1824</v>
      </c>
      <c r="E218" s="90" t="s">
        <v>727</v>
      </c>
      <c r="F218" s="91">
        <v>17073.041666666668</v>
      </c>
      <c r="G218" s="90" t="s">
        <v>728</v>
      </c>
      <c r="H218" s="90" t="s">
        <v>1825</v>
      </c>
      <c r="I218" s="90" t="s">
        <v>1826</v>
      </c>
      <c r="J218" s="90" t="s">
        <v>815</v>
      </c>
      <c r="K218" s="90" t="s">
        <v>881</v>
      </c>
      <c r="L218" s="90" t="s">
        <v>882</v>
      </c>
      <c r="M218" s="90" t="s">
        <v>881</v>
      </c>
      <c r="N218" s="101" t="s">
        <v>1822</v>
      </c>
      <c r="O218" s="105">
        <v>42036.041666666664</v>
      </c>
      <c r="P218" s="101" t="s">
        <v>1822</v>
      </c>
      <c r="Q218" s="106"/>
      <c r="R218" s="101" t="s">
        <v>1822</v>
      </c>
      <c r="T218" s="101" t="s">
        <v>1822</v>
      </c>
      <c r="U218" t="s">
        <v>100</v>
      </c>
      <c r="V218">
        <v>11.66</v>
      </c>
    </row>
    <row r="219" spans="1:22" x14ac:dyDescent="0.3">
      <c r="A219" s="90" t="s">
        <v>1827</v>
      </c>
      <c r="B219" s="90" t="s">
        <v>607</v>
      </c>
      <c r="C219" s="90" t="s">
        <v>189</v>
      </c>
      <c r="D219" s="90" t="s">
        <v>1828</v>
      </c>
      <c r="E219" s="90" t="s">
        <v>727</v>
      </c>
      <c r="F219" s="91">
        <v>21186.041666666668</v>
      </c>
      <c r="G219" s="90" t="s">
        <v>846</v>
      </c>
      <c r="H219" s="90" t="s">
        <v>1829</v>
      </c>
      <c r="I219" s="90" t="s">
        <v>1830</v>
      </c>
      <c r="J219" s="90" t="s">
        <v>1831</v>
      </c>
      <c r="K219" s="90" t="s">
        <v>829</v>
      </c>
      <c r="L219" s="90" t="s">
        <v>830</v>
      </c>
      <c r="M219" s="90" t="s">
        <v>829</v>
      </c>
      <c r="N219" s="101" t="s">
        <v>1827</v>
      </c>
      <c r="O219" s="105">
        <v>42036.041666666664</v>
      </c>
      <c r="P219" s="101" t="s">
        <v>1827</v>
      </c>
      <c r="Q219" s="106"/>
      <c r="R219" s="101" t="s">
        <v>1827</v>
      </c>
      <c r="T219" s="101" t="s">
        <v>1827</v>
      </c>
      <c r="U219" t="s">
        <v>81</v>
      </c>
      <c r="V219">
        <v>10.26</v>
      </c>
    </row>
    <row r="220" spans="1:22" x14ac:dyDescent="0.3">
      <c r="A220" s="90" t="s">
        <v>1832</v>
      </c>
      <c r="B220" s="90" t="s">
        <v>1833</v>
      </c>
      <c r="C220" s="90" t="s">
        <v>170</v>
      </c>
      <c r="D220" s="90" t="s">
        <v>1834</v>
      </c>
      <c r="E220" s="90" t="s">
        <v>736</v>
      </c>
      <c r="F220" s="91">
        <v>24237.041666666668</v>
      </c>
      <c r="G220" s="90" t="s">
        <v>728</v>
      </c>
      <c r="H220" s="90" t="s">
        <v>1835</v>
      </c>
      <c r="I220" s="90" t="s">
        <v>1836</v>
      </c>
      <c r="J220" s="90" t="s">
        <v>1455</v>
      </c>
      <c r="K220" s="90" t="s">
        <v>1837</v>
      </c>
      <c r="L220" s="90" t="s">
        <v>1838</v>
      </c>
      <c r="M220" s="90" t="s">
        <v>1837</v>
      </c>
      <c r="N220" s="101" t="s">
        <v>1832</v>
      </c>
      <c r="O220" s="105">
        <v>42036.041666666664</v>
      </c>
      <c r="P220" s="101" t="s">
        <v>1832</v>
      </c>
      <c r="Q220" s="106">
        <v>54.166666666666664</v>
      </c>
      <c r="R220" s="101" t="s">
        <v>1832</v>
      </c>
      <c r="S220">
        <v>200</v>
      </c>
      <c r="T220" s="101" t="s">
        <v>1832</v>
      </c>
      <c r="U220" t="s">
        <v>100</v>
      </c>
      <c r="V220">
        <v>13</v>
      </c>
    </row>
    <row r="221" spans="1:22" x14ac:dyDescent="0.3">
      <c r="A221" s="90" t="s">
        <v>1839</v>
      </c>
      <c r="B221" s="90" t="s">
        <v>217</v>
      </c>
      <c r="C221" s="90" t="s">
        <v>218</v>
      </c>
      <c r="D221" s="90" t="s">
        <v>1840</v>
      </c>
      <c r="E221" s="90" t="s">
        <v>727</v>
      </c>
      <c r="F221" s="91">
        <v>27861.083333333332</v>
      </c>
      <c r="G221" s="90" t="s">
        <v>929</v>
      </c>
      <c r="H221" s="90" t="s">
        <v>1841</v>
      </c>
      <c r="I221" s="90" t="s">
        <v>1842</v>
      </c>
      <c r="J221" s="90" t="s">
        <v>731</v>
      </c>
      <c r="K221" s="90" t="s">
        <v>754</v>
      </c>
      <c r="L221" s="90" t="s">
        <v>906</v>
      </c>
      <c r="M221" s="90" t="s">
        <v>905</v>
      </c>
      <c r="N221" s="101" t="s">
        <v>1839</v>
      </c>
      <c r="O221" s="105">
        <v>42036.041666666664</v>
      </c>
      <c r="P221" s="101" t="s">
        <v>1839</v>
      </c>
      <c r="Q221" s="106"/>
      <c r="R221" s="101" t="s">
        <v>1839</v>
      </c>
      <c r="T221" s="101" t="s">
        <v>1839</v>
      </c>
      <c r="U221" t="s">
        <v>81</v>
      </c>
      <c r="V221">
        <v>10.119999999999999</v>
      </c>
    </row>
    <row r="222" spans="1:22" x14ac:dyDescent="0.3">
      <c r="A222" s="90" t="s">
        <v>1843</v>
      </c>
      <c r="B222" s="90" t="s">
        <v>655</v>
      </c>
      <c r="C222" s="90" t="s">
        <v>216</v>
      </c>
      <c r="D222" s="90" t="s">
        <v>1844</v>
      </c>
      <c r="E222" s="90" t="s">
        <v>736</v>
      </c>
      <c r="F222" s="91">
        <v>22647.041666666668</v>
      </c>
      <c r="G222" s="90" t="s">
        <v>929</v>
      </c>
      <c r="H222" s="90" t="s">
        <v>1845</v>
      </c>
      <c r="I222" s="90" t="s">
        <v>1846</v>
      </c>
      <c r="J222" s="90" t="s">
        <v>1510</v>
      </c>
      <c r="K222" s="90" t="s">
        <v>1587</v>
      </c>
      <c r="L222" s="90" t="s">
        <v>1588</v>
      </c>
      <c r="M222" s="90" t="s">
        <v>1587</v>
      </c>
      <c r="N222" s="101" t="s">
        <v>1843</v>
      </c>
      <c r="O222" s="105">
        <v>42036.041666666664</v>
      </c>
      <c r="P222" s="101" t="s">
        <v>1843</v>
      </c>
      <c r="Q222" s="106"/>
      <c r="R222" s="101" t="s">
        <v>1843</v>
      </c>
      <c r="T222" s="101" t="s">
        <v>1843</v>
      </c>
      <c r="U222" t="s">
        <v>81</v>
      </c>
      <c r="V222">
        <v>10.119999999999999</v>
      </c>
    </row>
    <row r="223" spans="1:22" x14ac:dyDescent="0.3">
      <c r="A223" s="90" t="s">
        <v>1847</v>
      </c>
      <c r="B223" s="90" t="s">
        <v>226</v>
      </c>
      <c r="C223" s="90" t="s">
        <v>196</v>
      </c>
      <c r="D223" s="90" t="s">
        <v>1848</v>
      </c>
      <c r="E223" s="90" t="s">
        <v>736</v>
      </c>
      <c r="F223" s="91">
        <v>23761.041666666668</v>
      </c>
      <c r="G223" s="90" t="s">
        <v>728</v>
      </c>
      <c r="H223" s="90" t="s">
        <v>754</v>
      </c>
      <c r="I223" s="90" t="s">
        <v>1849</v>
      </c>
      <c r="J223" s="90" t="s">
        <v>942</v>
      </c>
      <c r="K223" s="90" t="s">
        <v>1850</v>
      </c>
      <c r="L223" s="90" t="s">
        <v>1851</v>
      </c>
      <c r="M223" s="90" t="s">
        <v>1850</v>
      </c>
      <c r="N223" s="101" t="s">
        <v>1847</v>
      </c>
      <c r="O223" s="105">
        <v>42036.041666666664</v>
      </c>
      <c r="P223" s="101" t="s">
        <v>1847</v>
      </c>
      <c r="Q223" s="106"/>
      <c r="R223" s="101" t="s">
        <v>1847</v>
      </c>
      <c r="T223" s="101" t="s">
        <v>1847</v>
      </c>
      <c r="U223" t="s">
        <v>81</v>
      </c>
      <c r="V223">
        <v>10.119999999999999</v>
      </c>
    </row>
    <row r="224" spans="1:22" x14ac:dyDescent="0.3">
      <c r="A224" s="90" t="s">
        <v>1852</v>
      </c>
      <c r="B224" s="90" t="s">
        <v>358</v>
      </c>
      <c r="C224" s="90" t="s">
        <v>359</v>
      </c>
      <c r="D224" s="90" t="s">
        <v>1853</v>
      </c>
      <c r="E224" s="90" t="s">
        <v>736</v>
      </c>
      <c r="F224" s="91">
        <v>25710.041666666668</v>
      </c>
      <c r="G224" s="90" t="s">
        <v>929</v>
      </c>
      <c r="H224" s="90" t="s">
        <v>754</v>
      </c>
      <c r="I224" s="90" t="s">
        <v>1854</v>
      </c>
      <c r="J224" s="90" t="s">
        <v>855</v>
      </c>
      <c r="K224" s="90" t="s">
        <v>748</v>
      </c>
      <c r="L224" s="90" t="s">
        <v>772</v>
      </c>
      <c r="M224" s="90" t="s">
        <v>748</v>
      </c>
      <c r="N224" s="101" t="s">
        <v>1852</v>
      </c>
      <c r="O224" s="105">
        <v>42036.041666666664</v>
      </c>
      <c r="P224" s="101" t="s">
        <v>1852</v>
      </c>
      <c r="Q224" s="106"/>
      <c r="R224" s="101" t="s">
        <v>1852</v>
      </c>
      <c r="T224" s="101" t="s">
        <v>1852</v>
      </c>
      <c r="U224" t="s">
        <v>81</v>
      </c>
      <c r="V224">
        <v>10.119999999999999</v>
      </c>
    </row>
    <row r="225" spans="1:22" x14ac:dyDescent="0.3">
      <c r="A225" s="90" t="s">
        <v>1855</v>
      </c>
      <c r="B225" s="90" t="s">
        <v>266</v>
      </c>
      <c r="C225" s="90" t="s">
        <v>267</v>
      </c>
      <c r="D225" s="90" t="s">
        <v>1856</v>
      </c>
      <c r="E225" s="90" t="s">
        <v>736</v>
      </c>
      <c r="F225" s="91">
        <v>23686.041666666668</v>
      </c>
      <c r="G225" s="90" t="s">
        <v>207</v>
      </c>
      <c r="H225" s="90" t="s">
        <v>754</v>
      </c>
      <c r="I225" s="90" t="s">
        <v>1372</v>
      </c>
      <c r="J225" s="90" t="s">
        <v>1423</v>
      </c>
      <c r="K225" s="90" t="s">
        <v>1857</v>
      </c>
      <c r="L225" s="90" t="s">
        <v>1858</v>
      </c>
      <c r="M225" s="90" t="s">
        <v>1857</v>
      </c>
      <c r="N225" s="101" t="s">
        <v>1855</v>
      </c>
      <c r="O225" s="105">
        <v>42036.041666666664</v>
      </c>
      <c r="P225" s="101" t="s">
        <v>1855</v>
      </c>
      <c r="Q225" s="106"/>
      <c r="R225" s="101" t="s">
        <v>1855</v>
      </c>
      <c r="T225" s="101" t="s">
        <v>1855</v>
      </c>
      <c r="U225" t="s">
        <v>81</v>
      </c>
      <c r="V225">
        <v>10.119999999999999</v>
      </c>
    </row>
    <row r="226" spans="1:22" x14ac:dyDescent="0.3">
      <c r="A226" s="90" t="s">
        <v>1859</v>
      </c>
      <c r="B226" s="90" t="s">
        <v>229</v>
      </c>
      <c r="C226" s="90" t="s">
        <v>230</v>
      </c>
      <c r="D226" s="90" t="s">
        <v>1860</v>
      </c>
      <c r="E226" s="90" t="s">
        <v>736</v>
      </c>
      <c r="F226" s="91">
        <v>21700.041666666668</v>
      </c>
      <c r="G226" s="90" t="s">
        <v>728</v>
      </c>
      <c r="H226" s="90" t="s">
        <v>754</v>
      </c>
      <c r="I226" s="90" t="s">
        <v>1861</v>
      </c>
      <c r="J226" s="90" t="s">
        <v>835</v>
      </c>
      <c r="K226" s="90" t="s">
        <v>1862</v>
      </c>
      <c r="L226" s="90" t="s">
        <v>1863</v>
      </c>
      <c r="M226" s="90" t="s">
        <v>1862</v>
      </c>
      <c r="N226" s="101" t="s">
        <v>1859</v>
      </c>
      <c r="O226" s="105">
        <v>42036.041666666664</v>
      </c>
      <c r="P226" s="101" t="s">
        <v>1859</v>
      </c>
      <c r="Q226" s="106"/>
      <c r="R226" s="101" t="s">
        <v>1859</v>
      </c>
      <c r="T226" s="101" t="s">
        <v>1859</v>
      </c>
      <c r="U226" t="s">
        <v>83</v>
      </c>
      <c r="V226">
        <v>10.15</v>
      </c>
    </row>
    <row r="227" spans="1:22" x14ac:dyDescent="0.3">
      <c r="A227" s="90" t="s">
        <v>1864</v>
      </c>
      <c r="B227" s="90" t="s">
        <v>273</v>
      </c>
      <c r="C227" s="90" t="s">
        <v>319</v>
      </c>
      <c r="D227" s="90" t="s">
        <v>1865</v>
      </c>
      <c r="E227" s="90" t="s">
        <v>727</v>
      </c>
      <c r="F227" s="91">
        <v>19826.041666666668</v>
      </c>
      <c r="G227" s="90" t="s">
        <v>745</v>
      </c>
      <c r="H227" s="90" t="s">
        <v>1866</v>
      </c>
      <c r="I227" s="90" t="s">
        <v>1867</v>
      </c>
      <c r="J227" s="90" t="s">
        <v>808</v>
      </c>
      <c r="K227" s="90" t="s">
        <v>1063</v>
      </c>
      <c r="L227" s="90" t="s">
        <v>1062</v>
      </c>
      <c r="M227" s="90" t="s">
        <v>1063</v>
      </c>
      <c r="N227" s="101" t="s">
        <v>1864</v>
      </c>
      <c r="O227" s="105">
        <v>42036.041666666664</v>
      </c>
      <c r="P227" s="101" t="s">
        <v>1864</v>
      </c>
      <c r="Q227" s="106">
        <v>132.07916666666668</v>
      </c>
      <c r="R227" s="101" t="s">
        <v>1864</v>
      </c>
      <c r="T227" s="101" t="s">
        <v>1864</v>
      </c>
      <c r="U227" t="s">
        <v>93</v>
      </c>
      <c r="V227">
        <v>11.66</v>
      </c>
    </row>
    <row r="228" spans="1:22" x14ac:dyDescent="0.3">
      <c r="A228" s="90" t="s">
        <v>1868</v>
      </c>
      <c r="B228" s="90" t="s">
        <v>273</v>
      </c>
      <c r="C228" s="90" t="s">
        <v>274</v>
      </c>
      <c r="D228" s="90" t="s">
        <v>1869</v>
      </c>
      <c r="E228" s="90" t="s">
        <v>736</v>
      </c>
      <c r="F228" s="91">
        <v>20387.041666666668</v>
      </c>
      <c r="G228" s="90" t="s">
        <v>865</v>
      </c>
      <c r="H228" s="90" t="s">
        <v>754</v>
      </c>
      <c r="I228" s="90" t="s">
        <v>1870</v>
      </c>
      <c r="J228" s="90" t="s">
        <v>942</v>
      </c>
      <c r="K228" s="90" t="s">
        <v>1871</v>
      </c>
      <c r="L228" s="90" t="s">
        <v>1872</v>
      </c>
      <c r="M228" s="90" t="s">
        <v>1871</v>
      </c>
      <c r="N228" s="101" t="s">
        <v>1868</v>
      </c>
      <c r="O228" s="105">
        <v>42036.041666666664</v>
      </c>
      <c r="P228" s="101" t="s">
        <v>1868</v>
      </c>
      <c r="Q228" s="106"/>
      <c r="R228" s="101" t="s">
        <v>1868</v>
      </c>
      <c r="T228" s="101" t="s">
        <v>1868</v>
      </c>
      <c r="U228" t="s">
        <v>81</v>
      </c>
      <c r="V228">
        <v>10.119999999999999</v>
      </c>
    </row>
    <row r="229" spans="1:22" x14ac:dyDescent="0.3">
      <c r="A229" s="90" t="s">
        <v>1873</v>
      </c>
      <c r="B229" s="90" t="s">
        <v>1874</v>
      </c>
      <c r="C229" s="90" t="s">
        <v>200</v>
      </c>
      <c r="D229" s="90" t="s">
        <v>1875</v>
      </c>
      <c r="E229" s="90" t="s">
        <v>727</v>
      </c>
      <c r="F229" s="91">
        <v>23743.041666666668</v>
      </c>
      <c r="G229" s="90" t="s">
        <v>929</v>
      </c>
      <c r="H229" s="90" t="s">
        <v>1876</v>
      </c>
      <c r="I229" s="90" t="s">
        <v>1877</v>
      </c>
      <c r="J229" s="90" t="s">
        <v>1634</v>
      </c>
      <c r="K229" s="90" t="s">
        <v>748</v>
      </c>
      <c r="L229" s="90" t="s">
        <v>765</v>
      </c>
      <c r="M229" s="90" t="s">
        <v>748</v>
      </c>
      <c r="N229" s="101" t="s">
        <v>1873</v>
      </c>
      <c r="O229" s="105">
        <v>42036.041666666664</v>
      </c>
      <c r="P229" s="101" t="s">
        <v>1873</v>
      </c>
      <c r="Q229" s="106"/>
      <c r="R229" s="101" t="s">
        <v>1873</v>
      </c>
      <c r="T229" s="101" t="s">
        <v>1873</v>
      </c>
      <c r="U229" t="s">
        <v>81</v>
      </c>
      <c r="V229">
        <v>10.119999999999999</v>
      </c>
    </row>
    <row r="230" spans="1:22" x14ac:dyDescent="0.3">
      <c r="A230" s="90" t="s">
        <v>1878</v>
      </c>
      <c r="B230" s="90" t="s">
        <v>1874</v>
      </c>
      <c r="C230" s="90" t="s">
        <v>275</v>
      </c>
      <c r="D230" s="90" t="s">
        <v>1879</v>
      </c>
      <c r="E230" s="90" t="s">
        <v>736</v>
      </c>
      <c r="F230" s="91">
        <v>23899.041666666668</v>
      </c>
      <c r="G230" s="90" t="s">
        <v>929</v>
      </c>
      <c r="H230" s="90" t="s">
        <v>1880</v>
      </c>
      <c r="I230" s="90" t="s">
        <v>1599</v>
      </c>
      <c r="J230" s="90" t="s">
        <v>808</v>
      </c>
      <c r="K230" s="90" t="s">
        <v>1006</v>
      </c>
      <c r="L230" s="90" t="s">
        <v>1007</v>
      </c>
      <c r="M230" s="90" t="s">
        <v>1006</v>
      </c>
      <c r="N230" s="101" t="s">
        <v>1878</v>
      </c>
      <c r="O230" s="105">
        <v>42036.041666666664</v>
      </c>
      <c r="P230" s="101" t="s">
        <v>1878</v>
      </c>
      <c r="Q230" s="106"/>
      <c r="R230" s="101" t="s">
        <v>1878</v>
      </c>
      <c r="T230" s="101" t="s">
        <v>1878</v>
      </c>
      <c r="U230" t="s">
        <v>81</v>
      </c>
      <c r="V230">
        <v>10.119999999999999</v>
      </c>
    </row>
    <row r="231" spans="1:22" x14ac:dyDescent="0.3">
      <c r="A231" s="90" t="s">
        <v>1881</v>
      </c>
      <c r="B231" s="90" t="s">
        <v>339</v>
      </c>
      <c r="C231" s="90" t="s">
        <v>340</v>
      </c>
      <c r="D231" s="90" t="s">
        <v>1882</v>
      </c>
      <c r="E231" s="90" t="s">
        <v>727</v>
      </c>
      <c r="F231" s="91">
        <v>26784.041666666668</v>
      </c>
      <c r="G231" s="90" t="s">
        <v>929</v>
      </c>
      <c r="H231" s="90" t="s">
        <v>1883</v>
      </c>
      <c r="I231" s="90" t="s">
        <v>1884</v>
      </c>
      <c r="J231" s="90" t="s">
        <v>756</v>
      </c>
      <c r="K231" s="90" t="s">
        <v>1672</v>
      </c>
      <c r="L231" s="90" t="s">
        <v>1673</v>
      </c>
      <c r="M231" s="90" t="s">
        <v>1672</v>
      </c>
      <c r="N231" s="101" t="s">
        <v>1881</v>
      </c>
      <c r="O231" s="105">
        <v>42052.041666666664</v>
      </c>
      <c r="P231" s="101" t="s">
        <v>1881</v>
      </c>
      <c r="Q231" s="106"/>
      <c r="R231" s="101" t="s">
        <v>1881</v>
      </c>
      <c r="S231">
        <v>50</v>
      </c>
      <c r="T231" s="101" t="s">
        <v>1881</v>
      </c>
      <c r="U231" t="s">
        <v>87</v>
      </c>
      <c r="V231">
        <v>10.64</v>
      </c>
    </row>
    <row r="232" spans="1:22" x14ac:dyDescent="0.3">
      <c r="A232" s="90" t="s">
        <v>1885</v>
      </c>
      <c r="B232" s="90" t="s">
        <v>276</v>
      </c>
      <c r="C232" s="90" t="s">
        <v>277</v>
      </c>
      <c r="D232" s="90" t="s">
        <v>1886</v>
      </c>
      <c r="E232" s="90" t="s">
        <v>736</v>
      </c>
      <c r="F232" s="91">
        <v>24762.041666666668</v>
      </c>
      <c r="G232" s="90" t="s">
        <v>207</v>
      </c>
      <c r="H232" s="90" t="s">
        <v>1887</v>
      </c>
      <c r="I232" s="90" t="s">
        <v>1888</v>
      </c>
      <c r="J232" s="90" t="s">
        <v>977</v>
      </c>
      <c r="K232" s="90" t="s">
        <v>1889</v>
      </c>
      <c r="L232" s="90" t="s">
        <v>1890</v>
      </c>
      <c r="M232" s="90" t="s">
        <v>1889</v>
      </c>
      <c r="N232" s="101" t="s">
        <v>1885</v>
      </c>
      <c r="O232" s="105">
        <v>42036.041666666664</v>
      </c>
      <c r="P232" s="101" t="s">
        <v>1885</v>
      </c>
      <c r="Q232" s="106"/>
      <c r="R232" s="101" t="s">
        <v>1885</v>
      </c>
      <c r="T232" s="101" t="s">
        <v>1885</v>
      </c>
      <c r="U232" t="s">
        <v>81</v>
      </c>
      <c r="V232">
        <v>10.119999999999999</v>
      </c>
    </row>
    <row r="233" spans="1:22" x14ac:dyDescent="0.3">
      <c r="A233" s="90" t="s">
        <v>1891</v>
      </c>
      <c r="B233" s="90" t="s">
        <v>296</v>
      </c>
      <c r="C233" s="90" t="s">
        <v>297</v>
      </c>
      <c r="D233" s="90" t="s">
        <v>1892</v>
      </c>
      <c r="E233" s="90" t="s">
        <v>736</v>
      </c>
      <c r="F233" s="91">
        <v>28982.083333333332</v>
      </c>
      <c r="G233" s="90" t="s">
        <v>1168</v>
      </c>
      <c r="H233" s="90" t="s">
        <v>754</v>
      </c>
      <c r="I233" s="90" t="s">
        <v>1893</v>
      </c>
      <c r="J233" s="90" t="s">
        <v>1368</v>
      </c>
      <c r="K233" s="90" t="s">
        <v>1894</v>
      </c>
      <c r="L233" s="90" t="s">
        <v>1895</v>
      </c>
      <c r="M233" s="90" t="s">
        <v>1894</v>
      </c>
      <c r="N233" s="101" t="s">
        <v>1891</v>
      </c>
      <c r="O233" s="105">
        <v>42036.041666666664</v>
      </c>
      <c r="P233" s="101" t="s">
        <v>1891</v>
      </c>
      <c r="Q233" s="106"/>
      <c r="R233" s="101" t="s">
        <v>1891</v>
      </c>
      <c r="T233" s="101" t="s">
        <v>1891</v>
      </c>
      <c r="U233" t="s">
        <v>81</v>
      </c>
      <c r="V233">
        <v>10.26</v>
      </c>
    </row>
    <row r="234" spans="1:22" x14ac:dyDescent="0.3">
      <c r="A234" s="90" t="s">
        <v>1896</v>
      </c>
      <c r="B234" s="90" t="s">
        <v>278</v>
      </c>
      <c r="C234" s="90" t="s">
        <v>279</v>
      </c>
      <c r="D234" s="90" t="s">
        <v>1897</v>
      </c>
      <c r="E234" s="90" t="s">
        <v>736</v>
      </c>
      <c r="F234" s="91">
        <v>20482.041666666668</v>
      </c>
      <c r="G234" s="90" t="s">
        <v>728</v>
      </c>
      <c r="H234" s="90" t="s">
        <v>754</v>
      </c>
      <c r="I234" s="90" t="s">
        <v>1898</v>
      </c>
      <c r="J234" s="90" t="s">
        <v>925</v>
      </c>
      <c r="K234" s="90" t="s">
        <v>994</v>
      </c>
      <c r="L234" s="90" t="s">
        <v>995</v>
      </c>
      <c r="M234" s="90" t="s">
        <v>994</v>
      </c>
      <c r="N234" s="101" t="s">
        <v>1896</v>
      </c>
      <c r="O234" s="105">
        <v>42036.041666666664</v>
      </c>
      <c r="P234" s="101" t="s">
        <v>1896</v>
      </c>
      <c r="Q234" s="106"/>
      <c r="R234" s="101" t="s">
        <v>1896</v>
      </c>
      <c r="T234" s="101" t="s">
        <v>1896</v>
      </c>
      <c r="U234" t="s">
        <v>83</v>
      </c>
      <c r="V234">
        <v>10.15</v>
      </c>
    </row>
    <row r="235" spans="1:22" x14ac:dyDescent="0.3">
      <c r="A235" s="90" t="s">
        <v>1899</v>
      </c>
      <c r="B235" s="90" t="s">
        <v>171</v>
      </c>
      <c r="C235" s="90" t="s">
        <v>172</v>
      </c>
      <c r="D235" s="90" t="s">
        <v>1900</v>
      </c>
      <c r="E235" s="90" t="s">
        <v>736</v>
      </c>
      <c r="F235" s="91">
        <v>19360.041666666668</v>
      </c>
      <c r="G235" s="90" t="s">
        <v>985</v>
      </c>
      <c r="H235" s="90" t="s">
        <v>754</v>
      </c>
      <c r="I235" s="90" t="s">
        <v>1901</v>
      </c>
      <c r="J235" s="90" t="s">
        <v>1184</v>
      </c>
      <c r="K235" s="90" t="s">
        <v>829</v>
      </c>
      <c r="L235" s="90" t="s">
        <v>830</v>
      </c>
      <c r="M235" s="90" t="s">
        <v>829</v>
      </c>
      <c r="N235" s="101" t="s">
        <v>1899</v>
      </c>
      <c r="O235" s="105">
        <v>42036.041666666664</v>
      </c>
      <c r="P235" s="101" t="s">
        <v>1899</v>
      </c>
      <c r="Q235" s="106"/>
      <c r="R235" s="101" t="s">
        <v>1899</v>
      </c>
      <c r="T235" s="101" t="s">
        <v>1899</v>
      </c>
      <c r="U235" t="s">
        <v>83</v>
      </c>
      <c r="V235">
        <v>10.15</v>
      </c>
    </row>
    <row r="236" spans="1:22" x14ac:dyDescent="0.3">
      <c r="A236" s="90" t="s">
        <v>1902</v>
      </c>
      <c r="B236" s="90" t="s">
        <v>313</v>
      </c>
      <c r="C236" s="90" t="s">
        <v>1903</v>
      </c>
      <c r="D236" s="90" t="s">
        <v>1904</v>
      </c>
      <c r="E236" s="90" t="s">
        <v>727</v>
      </c>
      <c r="F236" s="91">
        <v>23229.041666666668</v>
      </c>
      <c r="G236" s="90" t="s">
        <v>985</v>
      </c>
      <c r="H236" s="90" t="s">
        <v>1905</v>
      </c>
      <c r="I236" s="90" t="s">
        <v>1906</v>
      </c>
      <c r="J236" s="90" t="s">
        <v>1210</v>
      </c>
      <c r="K236" s="90" t="s">
        <v>869</v>
      </c>
      <c r="L236" s="90" t="s">
        <v>870</v>
      </c>
      <c r="M236" s="90" t="s">
        <v>1907</v>
      </c>
      <c r="N236" s="101" t="s">
        <v>1902</v>
      </c>
      <c r="O236" s="105">
        <v>42036.041666666664</v>
      </c>
      <c r="P236" s="101" t="s">
        <v>1902</v>
      </c>
      <c r="Q236" s="106"/>
      <c r="R236" s="101" t="s">
        <v>1902</v>
      </c>
      <c r="T236" s="101" t="s">
        <v>1902</v>
      </c>
      <c r="U236" t="s">
        <v>85</v>
      </c>
      <c r="V236">
        <v>10.199999999999999</v>
      </c>
    </row>
    <row r="237" spans="1:22" x14ac:dyDescent="0.3">
      <c r="A237" s="90" t="s">
        <v>1908</v>
      </c>
      <c r="B237" s="90" t="s">
        <v>313</v>
      </c>
      <c r="C237" s="90" t="s">
        <v>289</v>
      </c>
      <c r="D237" s="90" t="s">
        <v>1909</v>
      </c>
      <c r="E237" s="90" t="s">
        <v>736</v>
      </c>
      <c r="F237" s="91">
        <v>23377.041666666668</v>
      </c>
      <c r="G237" s="90" t="s">
        <v>985</v>
      </c>
      <c r="H237" s="90" t="s">
        <v>1905</v>
      </c>
      <c r="I237" s="90" t="s">
        <v>1906</v>
      </c>
      <c r="J237" s="90" t="s">
        <v>1210</v>
      </c>
      <c r="K237" s="90" t="s">
        <v>1907</v>
      </c>
      <c r="L237" s="90" t="s">
        <v>870</v>
      </c>
      <c r="M237" s="90" t="s">
        <v>1907</v>
      </c>
      <c r="N237" s="101" t="s">
        <v>1908</v>
      </c>
      <c r="O237" s="105">
        <v>42036.041666666664</v>
      </c>
      <c r="P237" s="101" t="s">
        <v>1908</v>
      </c>
      <c r="Q237" s="106"/>
      <c r="R237" s="101" t="s">
        <v>1908</v>
      </c>
      <c r="T237" s="101" t="s">
        <v>1908</v>
      </c>
      <c r="U237" t="s">
        <v>89</v>
      </c>
      <c r="V237">
        <v>10.34</v>
      </c>
    </row>
    <row r="238" spans="1:22" x14ac:dyDescent="0.3">
      <c r="A238" s="90" t="s">
        <v>1910</v>
      </c>
      <c r="B238" s="90" t="s">
        <v>288</v>
      </c>
      <c r="C238" s="90" t="s">
        <v>289</v>
      </c>
      <c r="D238" s="90" t="s">
        <v>1911</v>
      </c>
      <c r="E238" s="90" t="s">
        <v>736</v>
      </c>
      <c r="F238" s="91">
        <v>26214.041666666668</v>
      </c>
      <c r="G238" s="90" t="s">
        <v>728</v>
      </c>
      <c r="H238" s="90" t="s">
        <v>754</v>
      </c>
      <c r="I238" s="90" t="s">
        <v>1912</v>
      </c>
      <c r="J238" s="90" t="s">
        <v>1913</v>
      </c>
      <c r="K238" s="90" t="s">
        <v>842</v>
      </c>
      <c r="L238" s="90" t="s">
        <v>1914</v>
      </c>
      <c r="M238" s="90" t="s">
        <v>842</v>
      </c>
      <c r="N238" s="101" t="s">
        <v>1910</v>
      </c>
      <c r="O238" s="105">
        <v>42036.041666666664</v>
      </c>
      <c r="P238" s="101" t="s">
        <v>1910</v>
      </c>
      <c r="Q238" s="106"/>
      <c r="R238" s="101" t="s">
        <v>1910</v>
      </c>
      <c r="T238" s="101" t="s">
        <v>1910</v>
      </c>
      <c r="U238" t="s">
        <v>81</v>
      </c>
      <c r="V238">
        <v>10.119999999999999</v>
      </c>
    </row>
    <row r="239" spans="1:22" x14ac:dyDescent="0.3">
      <c r="A239" s="90" t="s">
        <v>1915</v>
      </c>
      <c r="B239" s="90" t="s">
        <v>176</v>
      </c>
      <c r="C239" s="90" t="s">
        <v>177</v>
      </c>
      <c r="D239" s="90" t="s">
        <v>1916</v>
      </c>
      <c r="E239" s="90" t="s">
        <v>736</v>
      </c>
      <c r="F239" s="91">
        <v>23328.041666666668</v>
      </c>
      <c r="G239" s="90" t="s">
        <v>885</v>
      </c>
      <c r="H239" s="90" t="s">
        <v>1917</v>
      </c>
      <c r="I239" s="90" t="s">
        <v>1918</v>
      </c>
      <c r="J239" s="90" t="s">
        <v>1036</v>
      </c>
      <c r="K239" s="90" t="s">
        <v>994</v>
      </c>
      <c r="L239" s="90" t="s">
        <v>995</v>
      </c>
      <c r="M239" s="90" t="s">
        <v>994</v>
      </c>
      <c r="N239" s="101" t="s">
        <v>1915</v>
      </c>
      <c r="O239" s="105">
        <v>42036.041666666664</v>
      </c>
      <c r="P239" s="101" t="s">
        <v>1915</v>
      </c>
      <c r="Q239" s="106"/>
      <c r="R239" s="101" t="s">
        <v>1915</v>
      </c>
      <c r="T239" s="101" t="s">
        <v>1915</v>
      </c>
      <c r="U239" t="s">
        <v>83</v>
      </c>
      <c r="V239">
        <v>10.15</v>
      </c>
    </row>
    <row r="240" spans="1:22" x14ac:dyDescent="0.3">
      <c r="A240" s="90" t="s">
        <v>1919</v>
      </c>
      <c r="B240" s="90" t="s">
        <v>309</v>
      </c>
      <c r="C240" s="90" t="s">
        <v>310</v>
      </c>
      <c r="D240" s="90" t="s">
        <v>1920</v>
      </c>
      <c r="E240" s="90" t="s">
        <v>727</v>
      </c>
      <c r="F240" s="91">
        <v>20455.041666666668</v>
      </c>
      <c r="G240" s="90" t="s">
        <v>985</v>
      </c>
      <c r="H240" s="90" t="s">
        <v>1921</v>
      </c>
      <c r="I240" s="90" t="s">
        <v>1922</v>
      </c>
      <c r="J240" s="90" t="s">
        <v>1423</v>
      </c>
      <c r="K240" s="90" t="s">
        <v>881</v>
      </c>
      <c r="L240" s="90" t="s">
        <v>882</v>
      </c>
      <c r="M240" s="90" t="s">
        <v>881</v>
      </c>
      <c r="N240" s="101" t="s">
        <v>1919</v>
      </c>
      <c r="O240" s="105">
        <v>42036.041666666664</v>
      </c>
      <c r="P240" s="101" t="s">
        <v>1919</v>
      </c>
      <c r="Q240" s="106">
        <v>256.32249999999999</v>
      </c>
      <c r="R240" s="101" t="s">
        <v>1919</v>
      </c>
      <c r="S240">
        <v>76.5</v>
      </c>
      <c r="T240" s="101" t="s">
        <v>1919</v>
      </c>
      <c r="U240" t="s">
        <v>101</v>
      </c>
      <c r="V240">
        <v>20.28</v>
      </c>
    </row>
    <row r="241" spans="1:22" x14ac:dyDescent="0.3">
      <c r="A241" s="90" t="s">
        <v>1923</v>
      </c>
      <c r="B241" s="90" t="s">
        <v>35</v>
      </c>
      <c r="C241" s="90" t="s">
        <v>348</v>
      </c>
      <c r="D241" s="90" t="s">
        <v>1924</v>
      </c>
      <c r="E241" s="90" t="s">
        <v>736</v>
      </c>
      <c r="F241" s="91">
        <v>20577.041666666668</v>
      </c>
      <c r="G241" s="90" t="s">
        <v>728</v>
      </c>
      <c r="H241" s="90" t="s">
        <v>1925</v>
      </c>
      <c r="I241" s="90" t="s">
        <v>1926</v>
      </c>
      <c r="J241" s="90" t="s">
        <v>892</v>
      </c>
      <c r="K241" s="90" t="s">
        <v>748</v>
      </c>
      <c r="L241" s="90" t="s">
        <v>772</v>
      </c>
      <c r="M241" s="90" t="s">
        <v>748</v>
      </c>
      <c r="N241" s="101" t="s">
        <v>1923</v>
      </c>
      <c r="O241" s="105">
        <v>42036.041666666664</v>
      </c>
      <c r="P241" s="101" t="s">
        <v>1923</v>
      </c>
      <c r="Q241" s="106"/>
      <c r="R241" s="101" t="s">
        <v>1923</v>
      </c>
      <c r="T241" s="101" t="s">
        <v>1923</v>
      </c>
      <c r="U241" t="s">
        <v>83</v>
      </c>
      <c r="V241">
        <v>10.15</v>
      </c>
    </row>
    <row r="242" spans="1:22" x14ac:dyDescent="0.3">
      <c r="A242" s="90" t="s">
        <v>1927</v>
      </c>
      <c r="B242" s="90" t="s">
        <v>376</v>
      </c>
      <c r="C242" s="90" t="s">
        <v>206</v>
      </c>
      <c r="D242" s="90" t="s">
        <v>1928</v>
      </c>
      <c r="E242" s="90" t="s">
        <v>736</v>
      </c>
      <c r="F242" s="91">
        <v>24936.041666666668</v>
      </c>
      <c r="G242" s="90" t="s">
        <v>207</v>
      </c>
      <c r="H242" s="90" t="s">
        <v>1929</v>
      </c>
      <c r="I242" s="90" t="s">
        <v>1930</v>
      </c>
      <c r="J242" s="90" t="s">
        <v>942</v>
      </c>
      <c r="K242" s="90" t="s">
        <v>821</v>
      </c>
      <c r="L242" s="90" t="s">
        <v>822</v>
      </c>
      <c r="M242" s="90" t="s">
        <v>821</v>
      </c>
      <c r="N242" s="101" t="s">
        <v>1927</v>
      </c>
      <c r="O242" s="105">
        <v>42036.041666666664</v>
      </c>
      <c r="P242" s="101" t="s">
        <v>1927</v>
      </c>
      <c r="Q242" s="106"/>
      <c r="R242" s="101" t="s">
        <v>1927</v>
      </c>
      <c r="T242" s="101" t="s">
        <v>1927</v>
      </c>
      <c r="U242" t="s">
        <v>81</v>
      </c>
      <c r="V242">
        <v>10.119999999999999</v>
      </c>
    </row>
    <row r="243" spans="1:22" x14ac:dyDescent="0.3">
      <c r="A243" s="90" t="s">
        <v>1931</v>
      </c>
      <c r="B243" s="90" t="s">
        <v>302</v>
      </c>
      <c r="C243" s="90" t="s">
        <v>303</v>
      </c>
      <c r="D243" s="90" t="s">
        <v>1932</v>
      </c>
      <c r="E243" s="90" t="s">
        <v>736</v>
      </c>
      <c r="F243" s="91">
        <v>24209.041666666668</v>
      </c>
      <c r="G243" s="90" t="s">
        <v>207</v>
      </c>
      <c r="H243" s="90" t="s">
        <v>754</v>
      </c>
      <c r="I243" s="90" t="s">
        <v>1933</v>
      </c>
      <c r="J243" s="90" t="s">
        <v>1934</v>
      </c>
      <c r="K243" s="90" t="s">
        <v>1935</v>
      </c>
      <c r="L243" s="90" t="s">
        <v>1936</v>
      </c>
      <c r="M243" s="90" t="s">
        <v>1935</v>
      </c>
      <c r="N243" s="101" t="s">
        <v>1931</v>
      </c>
      <c r="O243" s="105">
        <v>42036.041666666664</v>
      </c>
      <c r="P243" s="101" t="s">
        <v>1931</v>
      </c>
      <c r="Q243" s="106"/>
      <c r="R243" s="101" t="s">
        <v>1931</v>
      </c>
      <c r="T243" s="101" t="s">
        <v>1931</v>
      </c>
      <c r="U243" t="s">
        <v>81</v>
      </c>
      <c r="V243">
        <v>11.66</v>
      </c>
    </row>
    <row r="244" spans="1:22" x14ac:dyDescent="0.3">
      <c r="A244" s="90" t="s">
        <v>1937</v>
      </c>
      <c r="B244" s="90" t="s">
        <v>192</v>
      </c>
      <c r="C244" s="90" t="s">
        <v>193</v>
      </c>
      <c r="D244" s="90" t="s">
        <v>1938</v>
      </c>
      <c r="E244" s="90" t="s">
        <v>736</v>
      </c>
      <c r="F244" s="91">
        <v>24274.041666666668</v>
      </c>
      <c r="G244" s="90" t="s">
        <v>745</v>
      </c>
      <c r="H244" s="90" t="s">
        <v>1939</v>
      </c>
      <c r="I244" s="90" t="s">
        <v>1940</v>
      </c>
      <c r="J244" s="90" t="s">
        <v>849</v>
      </c>
      <c r="K244" s="90" t="s">
        <v>1327</v>
      </c>
      <c r="L244" s="90" t="s">
        <v>1328</v>
      </c>
      <c r="M244" s="90" t="s">
        <v>1327</v>
      </c>
      <c r="N244" s="101" t="s">
        <v>1937</v>
      </c>
      <c r="O244" s="105">
        <v>42036.041666666664</v>
      </c>
      <c r="P244" s="101" t="s">
        <v>1937</v>
      </c>
      <c r="Q244" s="106"/>
      <c r="R244" s="101" t="s">
        <v>1937</v>
      </c>
      <c r="T244" s="101" t="s">
        <v>1937</v>
      </c>
      <c r="U244" t="s">
        <v>81</v>
      </c>
      <c r="V244">
        <v>10.119999999999999</v>
      </c>
    </row>
    <row r="245" spans="1:22" x14ac:dyDescent="0.3">
      <c r="A245" s="90" t="s">
        <v>1941</v>
      </c>
      <c r="B245" s="90" t="s">
        <v>204</v>
      </c>
      <c r="C245" s="90" t="s">
        <v>152</v>
      </c>
      <c r="D245" s="90" t="s">
        <v>1942</v>
      </c>
      <c r="E245" s="90" t="s">
        <v>736</v>
      </c>
      <c r="F245" s="91">
        <v>22428.041666666668</v>
      </c>
      <c r="G245" s="90" t="s">
        <v>1130</v>
      </c>
      <c r="H245" s="90" t="s">
        <v>1943</v>
      </c>
      <c r="I245" s="90" t="s">
        <v>1944</v>
      </c>
      <c r="J245" s="90" t="s">
        <v>977</v>
      </c>
      <c r="K245" s="90" t="s">
        <v>1494</v>
      </c>
      <c r="L245" s="90" t="s">
        <v>1495</v>
      </c>
      <c r="M245" s="90" t="s">
        <v>1494</v>
      </c>
      <c r="N245" s="101" t="s">
        <v>1941</v>
      </c>
      <c r="O245" s="105">
        <v>42036.041666666664</v>
      </c>
      <c r="P245" s="101" t="s">
        <v>1941</v>
      </c>
      <c r="Q245" s="106"/>
      <c r="R245" s="101" t="s">
        <v>1941</v>
      </c>
      <c r="T245" s="101" t="s">
        <v>1941</v>
      </c>
      <c r="U245" t="s">
        <v>81</v>
      </c>
      <c r="V245">
        <v>10.119999999999999</v>
      </c>
    </row>
    <row r="246" spans="1:22" x14ac:dyDescent="0.3">
      <c r="A246" s="90" t="s">
        <v>1945</v>
      </c>
      <c r="B246" s="90" t="s">
        <v>1947</v>
      </c>
      <c r="C246" s="90" t="s">
        <v>1946</v>
      </c>
      <c r="D246" s="90" t="s">
        <v>1948</v>
      </c>
      <c r="E246" s="90" t="s">
        <v>736</v>
      </c>
      <c r="F246" s="91">
        <v>26308.041666666668</v>
      </c>
      <c r="G246" s="90" t="s">
        <v>207</v>
      </c>
      <c r="H246" s="90" t="s">
        <v>754</v>
      </c>
      <c r="I246" s="90" t="s">
        <v>1949</v>
      </c>
      <c r="J246" s="90" t="s">
        <v>740</v>
      </c>
      <c r="K246" s="90" t="s">
        <v>1950</v>
      </c>
      <c r="L246" s="90" t="s">
        <v>1951</v>
      </c>
      <c r="M246" s="90" t="s">
        <v>1950</v>
      </c>
      <c r="N246" s="101" t="s">
        <v>1945</v>
      </c>
      <c r="O246" s="105">
        <v>42036.041666666664</v>
      </c>
      <c r="P246" s="101" t="s">
        <v>1945</v>
      </c>
      <c r="Q246" s="106"/>
      <c r="R246" s="101" t="s">
        <v>1945</v>
      </c>
      <c r="T246" s="101" t="s">
        <v>1945</v>
      </c>
      <c r="U246" t="s">
        <v>81</v>
      </c>
      <c r="V246">
        <v>10.119999999999999</v>
      </c>
    </row>
    <row r="247" spans="1:22" x14ac:dyDescent="0.3">
      <c r="A247" s="90" t="s">
        <v>1952</v>
      </c>
      <c r="B247" s="90" t="s">
        <v>212</v>
      </c>
      <c r="C247" s="90" t="s">
        <v>213</v>
      </c>
      <c r="D247" s="90" t="s">
        <v>1953</v>
      </c>
      <c r="E247" s="90" t="s">
        <v>736</v>
      </c>
      <c r="F247" s="91">
        <v>20455.041666666668</v>
      </c>
      <c r="G247" s="90" t="s">
        <v>985</v>
      </c>
      <c r="H247" s="90" t="s">
        <v>1954</v>
      </c>
      <c r="I247" s="90" t="s">
        <v>1225</v>
      </c>
      <c r="J247" s="90" t="s">
        <v>1955</v>
      </c>
      <c r="K247" s="90" t="s">
        <v>869</v>
      </c>
      <c r="L247" s="90" t="s">
        <v>870</v>
      </c>
      <c r="M247" s="90" t="s">
        <v>869</v>
      </c>
      <c r="N247" s="101" t="s">
        <v>1952</v>
      </c>
      <c r="O247" s="105">
        <v>42036.041666666664</v>
      </c>
      <c r="P247" s="101" t="s">
        <v>1952</v>
      </c>
      <c r="Q247" s="106"/>
      <c r="R247" s="101" t="s">
        <v>1952</v>
      </c>
      <c r="T247" s="101" t="s">
        <v>1952</v>
      </c>
      <c r="U247" t="s">
        <v>85</v>
      </c>
      <c r="V247">
        <v>10.199999999999999</v>
      </c>
    </row>
    <row r="248" spans="1:22" x14ac:dyDescent="0.3">
      <c r="A248" s="90" t="s">
        <v>1956</v>
      </c>
      <c r="B248" s="90" t="s">
        <v>323</v>
      </c>
      <c r="C248" s="90" t="s">
        <v>324</v>
      </c>
      <c r="D248" s="90" t="s">
        <v>1957</v>
      </c>
      <c r="E248" s="90" t="s">
        <v>736</v>
      </c>
      <c r="F248" s="91">
        <v>21067.041666666668</v>
      </c>
      <c r="G248" s="90" t="s">
        <v>325</v>
      </c>
      <c r="H248" s="90" t="s">
        <v>754</v>
      </c>
      <c r="I248" s="90" t="s">
        <v>1958</v>
      </c>
      <c r="J248" s="90" t="s">
        <v>1959</v>
      </c>
      <c r="K248" s="90" t="s">
        <v>748</v>
      </c>
      <c r="L248" s="90" t="s">
        <v>919</v>
      </c>
      <c r="M248" s="90" t="s">
        <v>748</v>
      </c>
      <c r="N248" s="101" t="s">
        <v>1956</v>
      </c>
      <c r="O248" s="105">
        <v>42036.041666666664</v>
      </c>
      <c r="P248" s="101" t="s">
        <v>1956</v>
      </c>
      <c r="Q248" s="106"/>
      <c r="R248" s="101" t="s">
        <v>1956</v>
      </c>
      <c r="T248" s="101" t="s">
        <v>1956</v>
      </c>
      <c r="U248" t="s">
        <v>81</v>
      </c>
      <c r="V248">
        <v>10.119999999999999</v>
      </c>
    </row>
    <row r="249" spans="1:22" x14ac:dyDescent="0.3">
      <c r="A249" s="90" t="s">
        <v>1960</v>
      </c>
      <c r="B249" s="90" t="s">
        <v>208</v>
      </c>
      <c r="C249" s="90" t="s">
        <v>209</v>
      </c>
      <c r="D249" s="90" t="s">
        <v>1961</v>
      </c>
      <c r="E249" s="90" t="s">
        <v>736</v>
      </c>
      <c r="F249" s="91">
        <v>25564.041666666668</v>
      </c>
      <c r="G249" s="90" t="s">
        <v>776</v>
      </c>
      <c r="H249" s="90" t="s">
        <v>1962</v>
      </c>
      <c r="I249" s="90" t="s">
        <v>1963</v>
      </c>
      <c r="J249" s="90" t="s">
        <v>756</v>
      </c>
      <c r="K249" s="90" t="s">
        <v>1672</v>
      </c>
      <c r="L249" s="90" t="s">
        <v>1673</v>
      </c>
      <c r="M249" s="90" t="s">
        <v>1672</v>
      </c>
      <c r="N249" s="101" t="s">
        <v>1960</v>
      </c>
      <c r="O249" s="105">
        <v>42036.041666666664</v>
      </c>
      <c r="P249" s="101" t="s">
        <v>1960</v>
      </c>
      <c r="Q249" s="106"/>
      <c r="R249" s="101" t="s">
        <v>1960</v>
      </c>
      <c r="T249" s="101" t="s">
        <v>1960</v>
      </c>
      <c r="U249" t="s">
        <v>81</v>
      </c>
      <c r="V249">
        <v>10.119999999999999</v>
      </c>
    </row>
    <row r="250" spans="1:22" x14ac:dyDescent="0.3">
      <c r="A250" s="90" t="s">
        <v>1964</v>
      </c>
      <c r="B250" s="90" t="s">
        <v>1965</v>
      </c>
      <c r="C250" s="90" t="s">
        <v>194</v>
      </c>
      <c r="D250" s="90" t="s">
        <v>1966</v>
      </c>
      <c r="E250" s="90" t="s">
        <v>736</v>
      </c>
      <c r="F250" s="91">
        <v>23600.041666666668</v>
      </c>
      <c r="G250" s="90" t="s">
        <v>728</v>
      </c>
      <c r="H250" s="90" t="s">
        <v>1967</v>
      </c>
      <c r="I250" s="90" t="s">
        <v>1968</v>
      </c>
      <c r="J250" s="90" t="s">
        <v>1123</v>
      </c>
      <c r="K250" s="90" t="s">
        <v>1361</v>
      </c>
      <c r="L250" s="90" t="s">
        <v>1362</v>
      </c>
      <c r="M250" s="90" t="s">
        <v>1361</v>
      </c>
      <c r="N250" s="101" t="s">
        <v>1964</v>
      </c>
      <c r="O250" s="105">
        <v>42036.041666666664</v>
      </c>
      <c r="P250" s="101" t="s">
        <v>1964</v>
      </c>
      <c r="Q250" s="106"/>
      <c r="R250" s="101" t="s">
        <v>1964</v>
      </c>
      <c r="T250" s="101" t="s">
        <v>1964</v>
      </c>
      <c r="U250" t="s">
        <v>81</v>
      </c>
      <c r="V250">
        <v>10.119999999999999</v>
      </c>
    </row>
    <row r="251" spans="1:22" x14ac:dyDescent="0.3">
      <c r="A251" s="90" t="s">
        <v>1969</v>
      </c>
      <c r="B251" s="90" t="s">
        <v>315</v>
      </c>
      <c r="C251" s="90" t="s">
        <v>316</v>
      </c>
      <c r="D251" s="90" t="s">
        <v>1970</v>
      </c>
      <c r="E251" s="90" t="s">
        <v>736</v>
      </c>
      <c r="F251" s="91">
        <v>29441.083333333332</v>
      </c>
      <c r="G251" s="90" t="s">
        <v>846</v>
      </c>
      <c r="H251" s="90" t="s">
        <v>1971</v>
      </c>
      <c r="I251" s="90" t="s">
        <v>1972</v>
      </c>
      <c r="J251" s="90" t="s">
        <v>815</v>
      </c>
      <c r="K251" s="90" t="s">
        <v>748</v>
      </c>
      <c r="L251" s="90" t="s">
        <v>1037</v>
      </c>
      <c r="M251" s="90" t="s">
        <v>748</v>
      </c>
      <c r="N251" s="101" t="s">
        <v>1969</v>
      </c>
      <c r="O251" s="105">
        <v>42036.041666666664</v>
      </c>
      <c r="P251" s="101" t="s">
        <v>1969</v>
      </c>
      <c r="Q251" s="106"/>
      <c r="R251" s="101" t="s">
        <v>1969</v>
      </c>
      <c r="T251" s="101" t="s">
        <v>1969</v>
      </c>
      <c r="U251" t="s">
        <v>81</v>
      </c>
      <c r="V251">
        <v>10.119999999999999</v>
      </c>
    </row>
    <row r="252" spans="1:22" x14ac:dyDescent="0.3">
      <c r="A252" s="90" t="s">
        <v>1973</v>
      </c>
      <c r="B252" s="90" t="s">
        <v>1974</v>
      </c>
      <c r="C252" s="90" t="s">
        <v>306</v>
      </c>
      <c r="D252" s="90" t="s">
        <v>1975</v>
      </c>
      <c r="E252" s="90" t="s">
        <v>736</v>
      </c>
      <c r="F252" s="91">
        <v>22748.041666666668</v>
      </c>
      <c r="G252" s="90" t="s">
        <v>728</v>
      </c>
      <c r="H252" s="90" t="s">
        <v>754</v>
      </c>
      <c r="I252" s="90" t="s">
        <v>1976</v>
      </c>
      <c r="J252" s="90" t="s">
        <v>1489</v>
      </c>
      <c r="K252" s="90" t="s">
        <v>821</v>
      </c>
      <c r="L252" s="90" t="s">
        <v>822</v>
      </c>
      <c r="M252" s="90" t="s">
        <v>821</v>
      </c>
      <c r="N252" s="101" t="s">
        <v>1973</v>
      </c>
      <c r="O252" s="105">
        <v>42036.041666666664</v>
      </c>
      <c r="P252" s="101" t="s">
        <v>1973</v>
      </c>
      <c r="Q252" s="106"/>
      <c r="R252" s="101" t="s">
        <v>1973</v>
      </c>
      <c r="T252" s="101" t="s">
        <v>1973</v>
      </c>
      <c r="U252" t="s">
        <v>81</v>
      </c>
      <c r="V252">
        <v>10.119999999999999</v>
      </c>
    </row>
    <row r="253" spans="1:22" x14ac:dyDescent="0.3">
      <c r="A253" s="90" t="s">
        <v>1977</v>
      </c>
      <c r="B253" s="90" t="s">
        <v>252</v>
      </c>
      <c r="C253" s="90" t="s">
        <v>247</v>
      </c>
      <c r="D253" s="90" t="s">
        <v>1978</v>
      </c>
      <c r="E253" s="90" t="s">
        <v>736</v>
      </c>
      <c r="F253" s="91">
        <v>21047.041666666668</v>
      </c>
      <c r="G253" s="90" t="s">
        <v>728</v>
      </c>
      <c r="H253" s="90" t="s">
        <v>1979</v>
      </c>
      <c r="I253" s="90" t="s">
        <v>1980</v>
      </c>
      <c r="J253" s="90" t="s">
        <v>977</v>
      </c>
      <c r="K253" s="90" t="s">
        <v>1981</v>
      </c>
      <c r="L253" s="90" t="s">
        <v>1982</v>
      </c>
      <c r="M253" s="90" t="s">
        <v>1981</v>
      </c>
      <c r="N253" s="101" t="s">
        <v>1977</v>
      </c>
      <c r="O253" s="105">
        <v>42036.041666666664</v>
      </c>
      <c r="P253" s="101" t="s">
        <v>1977</v>
      </c>
      <c r="Q253" s="106"/>
      <c r="R253" s="101" t="s">
        <v>1977</v>
      </c>
      <c r="T253" s="101" t="s">
        <v>1977</v>
      </c>
      <c r="U253" t="s">
        <v>83</v>
      </c>
      <c r="V253">
        <v>10.15</v>
      </c>
    </row>
    <row r="254" spans="1:22" x14ac:dyDescent="0.3">
      <c r="A254" s="90" t="s">
        <v>1983</v>
      </c>
      <c r="B254" s="90" t="s">
        <v>148</v>
      </c>
      <c r="C254" s="90" t="s">
        <v>1984</v>
      </c>
      <c r="D254" s="90" t="s">
        <v>1985</v>
      </c>
      <c r="E254" s="90" t="s">
        <v>727</v>
      </c>
      <c r="F254" s="91">
        <v>27044.041666666668</v>
      </c>
      <c r="G254" s="90" t="s">
        <v>776</v>
      </c>
      <c r="H254" s="90" t="s">
        <v>754</v>
      </c>
      <c r="I254" s="90" t="s">
        <v>1986</v>
      </c>
      <c r="J254" s="90" t="s">
        <v>977</v>
      </c>
      <c r="K254" s="90" t="s">
        <v>951</v>
      </c>
      <c r="L254" s="90" t="s">
        <v>950</v>
      </c>
      <c r="M254" s="90" t="s">
        <v>951</v>
      </c>
      <c r="N254" s="101" t="s">
        <v>1983</v>
      </c>
      <c r="O254" s="105">
        <v>42036.041666666664</v>
      </c>
      <c r="P254" s="101" t="s">
        <v>1983</v>
      </c>
      <c r="Q254" s="106"/>
      <c r="R254" s="101" t="s">
        <v>1983</v>
      </c>
      <c r="T254" s="101" t="s">
        <v>1983</v>
      </c>
      <c r="U254" t="s">
        <v>81</v>
      </c>
      <c r="V254">
        <v>10.119999999999999</v>
      </c>
    </row>
    <row r="255" spans="1:22" x14ac:dyDescent="0.3">
      <c r="A255" s="90" t="s">
        <v>1987</v>
      </c>
      <c r="B255" s="90" t="s">
        <v>187</v>
      </c>
      <c r="C255" s="90" t="s">
        <v>188</v>
      </c>
      <c r="D255" s="90" t="s">
        <v>1988</v>
      </c>
      <c r="E255" s="90" t="s">
        <v>736</v>
      </c>
      <c r="F255" s="91">
        <v>22972.041666666668</v>
      </c>
      <c r="G255" s="90" t="s">
        <v>728</v>
      </c>
      <c r="H255" s="90" t="s">
        <v>754</v>
      </c>
      <c r="I255" s="90" t="s">
        <v>1585</v>
      </c>
      <c r="J255" s="90" t="s">
        <v>1989</v>
      </c>
      <c r="K255" s="90" t="s">
        <v>1298</v>
      </c>
      <c r="L255" s="90" t="s">
        <v>1299</v>
      </c>
      <c r="M255" s="90" t="s">
        <v>1298</v>
      </c>
      <c r="N255" s="101" t="s">
        <v>1987</v>
      </c>
      <c r="O255" s="105">
        <v>42036.041666666664</v>
      </c>
      <c r="P255" s="101" t="s">
        <v>1987</v>
      </c>
      <c r="Q255" s="106"/>
      <c r="R255" s="101" t="s">
        <v>1987</v>
      </c>
      <c r="T255" s="101" t="s">
        <v>1987</v>
      </c>
      <c r="U255" t="s">
        <v>83</v>
      </c>
      <c r="V255">
        <v>10.15</v>
      </c>
    </row>
    <row r="256" spans="1:22" x14ac:dyDescent="0.3">
      <c r="A256" s="90" t="s">
        <v>1990</v>
      </c>
      <c r="B256" s="90" t="s">
        <v>361</v>
      </c>
      <c r="C256" s="90" t="s">
        <v>362</v>
      </c>
      <c r="D256" s="90" t="s">
        <v>1991</v>
      </c>
      <c r="E256" s="90" t="s">
        <v>736</v>
      </c>
      <c r="F256" s="91">
        <v>25000.041666666668</v>
      </c>
      <c r="G256" s="90" t="s">
        <v>776</v>
      </c>
      <c r="H256" s="90" t="s">
        <v>1992</v>
      </c>
      <c r="I256" s="90" t="s">
        <v>1993</v>
      </c>
      <c r="J256" s="90" t="s">
        <v>756</v>
      </c>
      <c r="K256" s="90" t="s">
        <v>1994</v>
      </c>
      <c r="L256" s="90" t="s">
        <v>1995</v>
      </c>
      <c r="M256" s="90" t="s">
        <v>1994</v>
      </c>
      <c r="N256" s="101" t="s">
        <v>1990</v>
      </c>
      <c r="O256" s="105">
        <v>42036.041666666664</v>
      </c>
      <c r="P256" s="101" t="s">
        <v>1990</v>
      </c>
      <c r="Q256" s="106"/>
      <c r="R256" s="101" t="s">
        <v>1990</v>
      </c>
      <c r="T256" s="101" t="s">
        <v>1990</v>
      </c>
      <c r="U256" t="s">
        <v>81</v>
      </c>
      <c r="V256">
        <v>10.119999999999999</v>
      </c>
    </row>
    <row r="257" spans="1:22" x14ac:dyDescent="0.3">
      <c r="A257" s="90" t="s">
        <v>1996</v>
      </c>
      <c r="B257" s="90" t="s">
        <v>241</v>
      </c>
      <c r="C257" s="90" t="s">
        <v>280</v>
      </c>
      <c r="D257" s="90" t="s">
        <v>1997</v>
      </c>
      <c r="E257" s="90" t="s">
        <v>736</v>
      </c>
      <c r="F257" s="91">
        <v>23377.041666666668</v>
      </c>
      <c r="G257" s="90" t="s">
        <v>745</v>
      </c>
      <c r="H257" s="90" t="s">
        <v>754</v>
      </c>
      <c r="I257" s="90" t="s">
        <v>1998</v>
      </c>
      <c r="J257" s="90" t="s">
        <v>1999</v>
      </c>
      <c r="K257" s="90" t="s">
        <v>1361</v>
      </c>
      <c r="L257" s="90" t="s">
        <v>1362</v>
      </c>
      <c r="M257" s="90" t="s">
        <v>1361</v>
      </c>
      <c r="N257" s="101" t="s">
        <v>1996</v>
      </c>
      <c r="O257" s="105">
        <v>42036.041666666664</v>
      </c>
      <c r="P257" s="101" t="s">
        <v>1996</v>
      </c>
      <c r="Q257" s="106"/>
      <c r="R257" s="101" t="s">
        <v>1996</v>
      </c>
      <c r="T257" s="101" t="s">
        <v>1996</v>
      </c>
      <c r="U257" t="s">
        <v>83</v>
      </c>
      <c r="V257">
        <v>10.15</v>
      </c>
    </row>
    <row r="258" spans="1:22" x14ac:dyDescent="0.3">
      <c r="A258" s="90" t="s">
        <v>2000</v>
      </c>
      <c r="B258" s="90" t="s">
        <v>257</v>
      </c>
      <c r="C258" s="90" t="s">
        <v>258</v>
      </c>
      <c r="D258" s="90" t="s">
        <v>2001</v>
      </c>
      <c r="E258" s="90" t="s">
        <v>736</v>
      </c>
      <c r="F258" s="91">
        <v>19516.041666666668</v>
      </c>
      <c r="G258" s="90" t="s">
        <v>728</v>
      </c>
      <c r="H258" s="90" t="s">
        <v>2002</v>
      </c>
      <c r="I258" s="90" t="s">
        <v>2003</v>
      </c>
      <c r="J258" s="90" t="s">
        <v>2004</v>
      </c>
      <c r="K258" s="90" t="s">
        <v>748</v>
      </c>
      <c r="L258" s="90" t="s">
        <v>749</v>
      </c>
      <c r="M258" s="90" t="s">
        <v>748</v>
      </c>
      <c r="N258" s="101" t="s">
        <v>2000</v>
      </c>
      <c r="O258" s="105">
        <v>42036.041666666664</v>
      </c>
      <c r="P258" s="101" t="s">
        <v>2000</v>
      </c>
      <c r="Q258" s="106"/>
      <c r="R258" s="101" t="s">
        <v>2000</v>
      </c>
      <c r="T258" s="101" t="s">
        <v>2000</v>
      </c>
      <c r="U258" t="s">
        <v>83</v>
      </c>
      <c r="V258">
        <v>10.15</v>
      </c>
    </row>
    <row r="259" spans="1:22" x14ac:dyDescent="0.3">
      <c r="A259" s="90" t="s">
        <v>2005</v>
      </c>
      <c r="B259" s="90" t="s">
        <v>250</v>
      </c>
      <c r="C259" s="90" t="s">
        <v>251</v>
      </c>
      <c r="D259" s="90" t="s">
        <v>2006</v>
      </c>
      <c r="E259" s="90" t="s">
        <v>736</v>
      </c>
      <c r="F259" s="91">
        <v>19688.041666666668</v>
      </c>
      <c r="G259" s="90" t="s">
        <v>728</v>
      </c>
      <c r="H259" s="90" t="s">
        <v>754</v>
      </c>
      <c r="I259" s="90" t="s">
        <v>2007</v>
      </c>
      <c r="J259" s="90" t="s">
        <v>1210</v>
      </c>
      <c r="K259" s="90" t="s">
        <v>748</v>
      </c>
      <c r="L259" s="90" t="s">
        <v>765</v>
      </c>
      <c r="M259" s="90" t="s">
        <v>748</v>
      </c>
      <c r="N259" s="101" t="s">
        <v>2005</v>
      </c>
      <c r="O259" s="105">
        <v>42036.041666666664</v>
      </c>
      <c r="P259" s="101" t="s">
        <v>2005</v>
      </c>
      <c r="Q259" s="106"/>
      <c r="R259" s="101" t="s">
        <v>2005</v>
      </c>
      <c r="T259" s="101" t="s">
        <v>2005</v>
      </c>
      <c r="U259" t="s">
        <v>83</v>
      </c>
      <c r="V259">
        <v>10.15</v>
      </c>
    </row>
    <row r="260" spans="1:22" x14ac:dyDescent="0.3">
      <c r="A260" s="90" t="s">
        <v>2008</v>
      </c>
      <c r="B260" s="90" t="s">
        <v>600</v>
      </c>
      <c r="C260" s="90" t="s">
        <v>2009</v>
      </c>
      <c r="D260" s="90" t="s">
        <v>2010</v>
      </c>
      <c r="E260" s="90" t="s">
        <v>736</v>
      </c>
      <c r="F260" s="91">
        <v>22550.041666666668</v>
      </c>
      <c r="G260" s="90" t="s">
        <v>728</v>
      </c>
      <c r="H260" s="90" t="s">
        <v>754</v>
      </c>
      <c r="I260" s="90" t="s">
        <v>2011</v>
      </c>
      <c r="J260" s="90" t="s">
        <v>1989</v>
      </c>
      <c r="K260" s="90" t="s">
        <v>829</v>
      </c>
      <c r="L260" s="90" t="s">
        <v>830</v>
      </c>
      <c r="M260" s="90" t="s">
        <v>829</v>
      </c>
      <c r="N260" s="101" t="s">
        <v>2008</v>
      </c>
      <c r="O260" s="105">
        <v>42036.041666666664</v>
      </c>
      <c r="P260" s="101" t="s">
        <v>2008</v>
      </c>
      <c r="Q260" s="106"/>
      <c r="R260" s="101" t="s">
        <v>2008</v>
      </c>
      <c r="T260" s="101" t="s">
        <v>2008</v>
      </c>
      <c r="U260" t="s">
        <v>81</v>
      </c>
      <c r="V260">
        <v>10.119999999999999</v>
      </c>
    </row>
    <row r="261" spans="1:22" x14ac:dyDescent="0.3">
      <c r="A261" s="90" t="s">
        <v>2012</v>
      </c>
      <c r="B261" s="90" t="s">
        <v>205</v>
      </c>
      <c r="C261" s="90" t="s">
        <v>206</v>
      </c>
      <c r="D261" s="90" t="s">
        <v>2013</v>
      </c>
      <c r="E261" s="90" t="s">
        <v>736</v>
      </c>
      <c r="F261" s="91">
        <v>25923.041666666668</v>
      </c>
      <c r="G261" s="90" t="s">
        <v>207</v>
      </c>
      <c r="H261" s="90" t="s">
        <v>754</v>
      </c>
      <c r="I261" s="90" t="s">
        <v>1849</v>
      </c>
      <c r="J261" s="90" t="s">
        <v>1083</v>
      </c>
      <c r="K261" s="90" t="s">
        <v>754</v>
      </c>
      <c r="L261" s="90" t="s">
        <v>1851</v>
      </c>
      <c r="M261" s="90" t="s">
        <v>1850</v>
      </c>
      <c r="N261" s="101" t="s">
        <v>2012</v>
      </c>
      <c r="O261" s="105">
        <v>42036.041666666664</v>
      </c>
      <c r="P261" s="101" t="s">
        <v>2012</v>
      </c>
      <c r="Q261" s="106"/>
      <c r="R261" s="101" t="s">
        <v>2012</v>
      </c>
      <c r="T261" s="101" t="s">
        <v>2012</v>
      </c>
      <c r="U261" t="s">
        <v>81</v>
      </c>
      <c r="V261">
        <v>10.119999999999999</v>
      </c>
    </row>
    <row r="262" spans="1:22" x14ac:dyDescent="0.3">
      <c r="A262" s="90" t="s">
        <v>2014</v>
      </c>
      <c r="B262" s="90" t="s">
        <v>341</v>
      </c>
      <c r="C262" s="90" t="s">
        <v>342</v>
      </c>
      <c r="D262" s="90" t="s">
        <v>2015</v>
      </c>
      <c r="E262" s="90" t="s">
        <v>727</v>
      </c>
      <c r="F262" s="91">
        <v>20687.041666666668</v>
      </c>
      <c r="G262" s="90" t="s">
        <v>825</v>
      </c>
      <c r="H262" s="90" t="s">
        <v>754</v>
      </c>
      <c r="I262" s="90" t="s">
        <v>2016</v>
      </c>
      <c r="J262" s="90" t="s">
        <v>1668</v>
      </c>
      <c r="K262" s="90" t="s">
        <v>1663</v>
      </c>
      <c r="L262" s="90" t="s">
        <v>961</v>
      </c>
      <c r="M262" s="90" t="s">
        <v>1663</v>
      </c>
      <c r="N262" s="101" t="s">
        <v>2014</v>
      </c>
      <c r="O262" s="105">
        <v>42052.041666666664</v>
      </c>
      <c r="P262" s="101" t="s">
        <v>2014</v>
      </c>
      <c r="Q262" s="106">
        <v>72.093333333333334</v>
      </c>
      <c r="R262" s="101" t="s">
        <v>2014</v>
      </c>
      <c r="T262" s="101" t="s">
        <v>2014</v>
      </c>
      <c r="U262" t="s">
        <v>85</v>
      </c>
      <c r="V262">
        <v>10.34</v>
      </c>
    </row>
    <row r="263" spans="1:22" x14ac:dyDescent="0.3">
      <c r="A263" s="90" t="s">
        <v>2017</v>
      </c>
      <c r="B263" s="90" t="s">
        <v>179</v>
      </c>
      <c r="C263" s="90" t="s">
        <v>180</v>
      </c>
      <c r="D263" s="90" t="s">
        <v>2018</v>
      </c>
      <c r="E263" s="90" t="s">
        <v>736</v>
      </c>
      <c r="F263" s="91">
        <v>22095.041666666668</v>
      </c>
      <c r="G263" s="90" t="s">
        <v>728</v>
      </c>
      <c r="H263" s="90" t="s">
        <v>2019</v>
      </c>
      <c r="I263" s="90" t="s">
        <v>2020</v>
      </c>
      <c r="J263" s="90" t="s">
        <v>855</v>
      </c>
      <c r="K263" s="90" t="s">
        <v>842</v>
      </c>
      <c r="L263" s="90" t="s">
        <v>1914</v>
      </c>
      <c r="M263" s="90" t="s">
        <v>842</v>
      </c>
      <c r="N263" s="101" t="s">
        <v>2017</v>
      </c>
      <c r="O263" s="105">
        <v>42036.041666666664</v>
      </c>
      <c r="P263" s="101" t="s">
        <v>2017</v>
      </c>
      <c r="Q263" s="106"/>
      <c r="R263" s="101" t="s">
        <v>2017</v>
      </c>
      <c r="T263" s="101" t="s">
        <v>2017</v>
      </c>
      <c r="U263" t="s">
        <v>83</v>
      </c>
      <c r="V263">
        <v>10.15</v>
      </c>
    </row>
    <row r="264" spans="1:22" x14ac:dyDescent="0.3">
      <c r="A264" s="90" t="s">
        <v>2021</v>
      </c>
      <c r="B264" s="90" t="s">
        <v>363</v>
      </c>
      <c r="C264" s="90" t="s">
        <v>364</v>
      </c>
      <c r="D264" s="90" t="s">
        <v>2022</v>
      </c>
      <c r="E264" s="90" t="s">
        <v>736</v>
      </c>
      <c r="F264" s="91">
        <v>21068.041666666668</v>
      </c>
      <c r="G264" s="90" t="s">
        <v>2023</v>
      </c>
      <c r="H264" s="90" t="s">
        <v>2024</v>
      </c>
      <c r="I264" s="90" t="s">
        <v>2025</v>
      </c>
      <c r="J264" s="90" t="s">
        <v>1510</v>
      </c>
      <c r="K264" s="90" t="s">
        <v>748</v>
      </c>
      <c r="L264" s="90" t="s">
        <v>772</v>
      </c>
      <c r="M264" s="90" t="s">
        <v>748</v>
      </c>
      <c r="N264" s="101" t="s">
        <v>2021</v>
      </c>
      <c r="O264" s="105">
        <v>42036.041666666664</v>
      </c>
      <c r="P264" s="101" t="s">
        <v>2021</v>
      </c>
      <c r="Q264" s="106"/>
      <c r="R264" s="101" t="s">
        <v>2021</v>
      </c>
      <c r="T264" s="101" t="s">
        <v>2021</v>
      </c>
      <c r="U264" t="s">
        <v>83</v>
      </c>
      <c r="V264">
        <v>10.15</v>
      </c>
    </row>
    <row r="265" spans="1:22" x14ac:dyDescent="0.3">
      <c r="A265" s="90" t="s">
        <v>2026</v>
      </c>
      <c r="B265" s="90" t="s">
        <v>322</v>
      </c>
      <c r="C265" s="90" t="s">
        <v>2027</v>
      </c>
      <c r="D265" s="90" t="s">
        <v>2028</v>
      </c>
      <c r="E265" s="90" t="s">
        <v>727</v>
      </c>
      <c r="F265" s="91">
        <v>22662.041666666668</v>
      </c>
      <c r="G265" s="90" t="s">
        <v>728</v>
      </c>
      <c r="H265" s="90" t="s">
        <v>2029</v>
      </c>
      <c r="I265" s="90" t="s">
        <v>2030</v>
      </c>
      <c r="J265" s="90" t="s">
        <v>1711</v>
      </c>
      <c r="K265" s="90" t="s">
        <v>951</v>
      </c>
      <c r="L265" s="90" t="s">
        <v>950</v>
      </c>
      <c r="M265" s="90" t="s">
        <v>951</v>
      </c>
      <c r="N265" s="101" t="s">
        <v>2026</v>
      </c>
      <c r="O265" s="105">
        <v>42036.041666666664</v>
      </c>
      <c r="P265" s="101" t="s">
        <v>2026</v>
      </c>
      <c r="Q265" s="106"/>
      <c r="R265" s="101" t="s">
        <v>2026</v>
      </c>
      <c r="T265" s="101" t="s">
        <v>2026</v>
      </c>
      <c r="U265" t="s">
        <v>83</v>
      </c>
      <c r="V265">
        <v>10.15</v>
      </c>
    </row>
    <row r="266" spans="1:22" x14ac:dyDescent="0.3">
      <c r="A266" s="90" t="s">
        <v>2031</v>
      </c>
      <c r="B266" s="90" t="s">
        <v>195</v>
      </c>
      <c r="C266" s="90" t="s">
        <v>196</v>
      </c>
      <c r="D266" s="90" t="s">
        <v>2032</v>
      </c>
      <c r="E266" s="90" t="s">
        <v>736</v>
      </c>
      <c r="F266" s="91">
        <v>21249.041666666668</v>
      </c>
      <c r="G266" s="90" t="s">
        <v>745</v>
      </c>
      <c r="H266" s="90" t="s">
        <v>754</v>
      </c>
      <c r="I266" s="90" t="s">
        <v>807</v>
      </c>
      <c r="J266" s="90" t="s">
        <v>855</v>
      </c>
      <c r="K266" s="90" t="s">
        <v>1569</v>
      </c>
      <c r="L266" s="90" t="s">
        <v>1570</v>
      </c>
      <c r="M266" s="90" t="s">
        <v>1569</v>
      </c>
      <c r="N266" s="101" t="s">
        <v>2031</v>
      </c>
      <c r="O266" s="105">
        <v>42036.041666666664</v>
      </c>
      <c r="P266" s="101" t="s">
        <v>2031</v>
      </c>
      <c r="Q266" s="106"/>
      <c r="R266" s="101" t="s">
        <v>2031</v>
      </c>
      <c r="T266" s="101" t="s">
        <v>2031</v>
      </c>
      <c r="U266" t="s">
        <v>83</v>
      </c>
      <c r="V266">
        <v>10.15</v>
      </c>
    </row>
    <row r="267" spans="1:22" x14ac:dyDescent="0.3">
      <c r="A267" s="90" t="s">
        <v>2033</v>
      </c>
      <c r="B267" s="90" t="s">
        <v>2034</v>
      </c>
      <c r="C267" s="90" t="s">
        <v>343</v>
      </c>
      <c r="D267" s="90" t="s">
        <v>2035</v>
      </c>
      <c r="E267" s="90" t="s">
        <v>736</v>
      </c>
      <c r="F267" s="91">
        <v>20865.041666666668</v>
      </c>
      <c r="G267" s="90" t="s">
        <v>1168</v>
      </c>
      <c r="H267" s="90" t="s">
        <v>754</v>
      </c>
      <c r="I267" s="90" t="s">
        <v>1585</v>
      </c>
      <c r="J267" s="90" t="s">
        <v>1101</v>
      </c>
      <c r="K267" s="90" t="s">
        <v>1298</v>
      </c>
      <c r="L267" s="90" t="s">
        <v>1299</v>
      </c>
      <c r="M267" s="90" t="s">
        <v>1298</v>
      </c>
      <c r="N267" s="101" t="s">
        <v>2033</v>
      </c>
      <c r="O267" s="105">
        <v>42036.041666666664</v>
      </c>
      <c r="P267" s="101" t="s">
        <v>2033</v>
      </c>
      <c r="Q267" s="106"/>
      <c r="R267" s="101" t="s">
        <v>2033</v>
      </c>
      <c r="T267" s="101" t="s">
        <v>2033</v>
      </c>
      <c r="U267" t="s">
        <v>81</v>
      </c>
      <c r="V267">
        <v>11.66</v>
      </c>
    </row>
    <row r="268" spans="1:22" x14ac:dyDescent="0.3">
      <c r="A268" s="90" t="s">
        <v>2036</v>
      </c>
      <c r="B268" s="90" t="s">
        <v>2037</v>
      </c>
      <c r="C268" s="90" t="s">
        <v>193</v>
      </c>
      <c r="D268" s="90" t="s">
        <v>2038</v>
      </c>
      <c r="E268" s="90" t="s">
        <v>736</v>
      </c>
      <c r="F268" s="91">
        <v>24649.041666666668</v>
      </c>
      <c r="G268" s="90" t="s">
        <v>728</v>
      </c>
      <c r="H268" s="90" t="s">
        <v>754</v>
      </c>
      <c r="I268" s="90" t="s">
        <v>2039</v>
      </c>
      <c r="J268" s="90" t="s">
        <v>887</v>
      </c>
      <c r="K268" s="90" t="s">
        <v>748</v>
      </c>
      <c r="L268" s="90" t="s">
        <v>749</v>
      </c>
      <c r="M268" s="90" t="s">
        <v>748</v>
      </c>
      <c r="N268" s="101" t="s">
        <v>2036</v>
      </c>
      <c r="O268" s="105">
        <v>42036.041666666664</v>
      </c>
      <c r="P268" s="101" t="s">
        <v>2036</v>
      </c>
      <c r="Q268" s="106"/>
      <c r="R268" s="101" t="s">
        <v>2036</v>
      </c>
      <c r="T268" s="101" t="s">
        <v>2036</v>
      </c>
      <c r="U268" t="s">
        <v>81</v>
      </c>
      <c r="V268">
        <v>10.119999999999999</v>
      </c>
    </row>
    <row r="269" spans="1:22" x14ac:dyDescent="0.3">
      <c r="A269" s="90" t="s">
        <v>2040</v>
      </c>
      <c r="B269" s="90" t="s">
        <v>449</v>
      </c>
      <c r="C269" s="90" t="s">
        <v>450</v>
      </c>
      <c r="D269" s="90" t="s">
        <v>2041</v>
      </c>
      <c r="E269" s="90" t="s">
        <v>736</v>
      </c>
      <c r="F269" s="91">
        <v>27611.041666666668</v>
      </c>
      <c r="G269" s="90" t="s">
        <v>2042</v>
      </c>
      <c r="H269" s="90" t="s">
        <v>754</v>
      </c>
      <c r="I269" s="90" t="s">
        <v>2043</v>
      </c>
      <c r="J269" s="90" t="s">
        <v>942</v>
      </c>
      <c r="K269" s="90" t="s">
        <v>1021</v>
      </c>
      <c r="L269" s="90" t="s">
        <v>1022</v>
      </c>
      <c r="M269" s="90" t="s">
        <v>1021</v>
      </c>
      <c r="N269" s="101" t="s">
        <v>2040</v>
      </c>
      <c r="O269" s="105">
        <v>42036.041666666664</v>
      </c>
      <c r="P269" s="101" t="s">
        <v>2040</v>
      </c>
      <c r="Q269" s="106"/>
      <c r="R269" s="101" t="s">
        <v>2040</v>
      </c>
      <c r="T269" s="101" t="s">
        <v>2040</v>
      </c>
      <c r="U269" t="s">
        <v>81</v>
      </c>
      <c r="V269">
        <v>10.119999999999999</v>
      </c>
    </row>
    <row r="270" spans="1:22" x14ac:dyDescent="0.3">
      <c r="A270" s="90" t="s">
        <v>2044</v>
      </c>
      <c r="B270" s="90" t="s">
        <v>221</v>
      </c>
      <c r="C270" s="90" t="s">
        <v>222</v>
      </c>
      <c r="D270" s="90" t="s">
        <v>2045</v>
      </c>
      <c r="E270" s="90" t="s">
        <v>736</v>
      </c>
      <c r="F270" s="91">
        <v>25926.041666666668</v>
      </c>
      <c r="G270" s="90" t="s">
        <v>1182</v>
      </c>
      <c r="H270" s="90" t="s">
        <v>754</v>
      </c>
      <c r="I270" s="90" t="s">
        <v>2046</v>
      </c>
      <c r="J270" s="90" t="s">
        <v>874</v>
      </c>
      <c r="K270" s="90" t="s">
        <v>748</v>
      </c>
      <c r="L270" s="90" t="s">
        <v>749</v>
      </c>
      <c r="M270" s="90" t="s">
        <v>748</v>
      </c>
      <c r="N270" s="101" t="s">
        <v>2044</v>
      </c>
      <c r="O270" s="105">
        <v>42036.041666666664</v>
      </c>
      <c r="P270" s="101" t="s">
        <v>2044</v>
      </c>
      <c r="Q270" s="106"/>
      <c r="R270" s="101" t="s">
        <v>2044</v>
      </c>
      <c r="T270" s="101" t="s">
        <v>2044</v>
      </c>
      <c r="U270" t="s">
        <v>81</v>
      </c>
      <c r="V270">
        <v>10.119999999999999</v>
      </c>
    </row>
    <row r="271" spans="1:22" x14ac:dyDescent="0.3">
      <c r="A271" s="90" t="s">
        <v>2047</v>
      </c>
      <c r="B271" s="90" t="s">
        <v>320</v>
      </c>
      <c r="C271" s="90" t="s">
        <v>321</v>
      </c>
      <c r="D271" s="90" t="s">
        <v>2048</v>
      </c>
      <c r="E271" s="90" t="s">
        <v>727</v>
      </c>
      <c r="F271" s="91">
        <v>21497.041666666668</v>
      </c>
      <c r="G271" s="90" t="s">
        <v>776</v>
      </c>
      <c r="H271" s="90" t="s">
        <v>754</v>
      </c>
      <c r="I271" s="90" t="s">
        <v>2049</v>
      </c>
      <c r="J271" s="90" t="s">
        <v>855</v>
      </c>
      <c r="K271" s="90" t="s">
        <v>748</v>
      </c>
      <c r="L271" s="90" t="s">
        <v>1787</v>
      </c>
      <c r="M271" s="90" t="s">
        <v>748</v>
      </c>
      <c r="N271" s="101" t="s">
        <v>2047</v>
      </c>
      <c r="O271" s="105">
        <v>42036.041666666664</v>
      </c>
      <c r="P271" s="101" t="s">
        <v>2047</v>
      </c>
      <c r="Q271" s="106"/>
      <c r="R271" s="101" t="s">
        <v>2047</v>
      </c>
      <c r="T271" s="101" t="s">
        <v>2047</v>
      </c>
      <c r="U271" t="s">
        <v>81</v>
      </c>
      <c r="V271">
        <v>10.119999999999999</v>
      </c>
    </row>
    <row r="272" spans="1:22" x14ac:dyDescent="0.3">
      <c r="A272" s="90" t="s">
        <v>2050</v>
      </c>
      <c r="B272" s="90" t="s">
        <v>231</v>
      </c>
      <c r="C272" s="90" t="s">
        <v>2051</v>
      </c>
      <c r="D272" s="90" t="s">
        <v>2052</v>
      </c>
      <c r="E272" s="90" t="s">
        <v>736</v>
      </c>
      <c r="F272" s="91">
        <v>24722.041666666668</v>
      </c>
      <c r="G272" s="90" t="s">
        <v>728</v>
      </c>
      <c r="H272" s="90" t="s">
        <v>2053</v>
      </c>
      <c r="I272" s="90" t="s">
        <v>2054</v>
      </c>
      <c r="J272" s="90" t="s">
        <v>993</v>
      </c>
      <c r="K272" s="90" t="s">
        <v>850</v>
      </c>
      <c r="L272" s="90" t="s">
        <v>851</v>
      </c>
      <c r="M272" s="90" t="s">
        <v>850</v>
      </c>
      <c r="N272" s="101" t="s">
        <v>2050</v>
      </c>
      <c r="O272" s="105">
        <v>42036.041666666664</v>
      </c>
      <c r="P272" s="101" t="s">
        <v>2050</v>
      </c>
      <c r="Q272" s="106"/>
      <c r="R272" s="101" t="s">
        <v>2050</v>
      </c>
      <c r="T272" s="101" t="s">
        <v>2050</v>
      </c>
      <c r="U272" t="s">
        <v>81</v>
      </c>
      <c r="V272">
        <v>10.119999999999999</v>
      </c>
    </row>
    <row r="273" spans="1:22" x14ac:dyDescent="0.3">
      <c r="A273" s="90" t="s">
        <v>2055</v>
      </c>
      <c r="B273" s="90" t="s">
        <v>365</v>
      </c>
      <c r="C273" s="90" t="s">
        <v>366</v>
      </c>
      <c r="D273" s="90" t="s">
        <v>2056</v>
      </c>
      <c r="E273" s="90" t="s">
        <v>727</v>
      </c>
      <c r="F273" s="91">
        <v>25377.041666666668</v>
      </c>
      <c r="G273" s="90" t="s">
        <v>728</v>
      </c>
      <c r="H273" s="90" t="s">
        <v>754</v>
      </c>
      <c r="I273" s="90" t="s">
        <v>2057</v>
      </c>
      <c r="J273" s="90" t="s">
        <v>756</v>
      </c>
      <c r="K273" s="90" t="s">
        <v>1862</v>
      </c>
      <c r="L273" s="90" t="s">
        <v>1863</v>
      </c>
      <c r="M273" s="90" t="s">
        <v>1862</v>
      </c>
      <c r="N273" s="101" t="s">
        <v>2055</v>
      </c>
      <c r="O273" s="105">
        <v>42036.041666666664</v>
      </c>
      <c r="P273" s="101" t="s">
        <v>2055</v>
      </c>
      <c r="Q273" s="106"/>
      <c r="R273" s="101" t="s">
        <v>2055</v>
      </c>
      <c r="T273" s="101" t="s">
        <v>2055</v>
      </c>
      <c r="U273" t="s">
        <v>81</v>
      </c>
      <c r="V273">
        <v>10.119999999999999</v>
      </c>
    </row>
    <row r="274" spans="1:22" x14ac:dyDescent="0.3">
      <c r="A274" s="90" t="s">
        <v>2058</v>
      </c>
      <c r="B274" s="90" t="s">
        <v>2060</v>
      </c>
      <c r="C274" s="90" t="s">
        <v>2059</v>
      </c>
      <c r="D274" s="90" t="s">
        <v>2061</v>
      </c>
      <c r="E274" s="90" t="s">
        <v>736</v>
      </c>
      <c r="F274" s="91">
        <v>26842.041666666668</v>
      </c>
      <c r="G274" s="90" t="s">
        <v>207</v>
      </c>
      <c r="H274" s="90" t="s">
        <v>2062</v>
      </c>
      <c r="I274" s="90" t="s">
        <v>2063</v>
      </c>
      <c r="J274" s="90" t="s">
        <v>815</v>
      </c>
      <c r="K274" s="90" t="s">
        <v>2064</v>
      </c>
      <c r="L274" s="90" t="s">
        <v>2065</v>
      </c>
      <c r="M274" s="90" t="s">
        <v>2064</v>
      </c>
      <c r="N274" s="101" t="s">
        <v>2058</v>
      </c>
      <c r="O274" s="105">
        <v>42036.041666666664</v>
      </c>
      <c r="P274" s="101" t="s">
        <v>2058</v>
      </c>
      <c r="Q274" s="106"/>
      <c r="R274" s="101" t="s">
        <v>2058</v>
      </c>
      <c r="T274" s="101" t="s">
        <v>2058</v>
      </c>
      <c r="U274" t="s">
        <v>81</v>
      </c>
      <c r="V274">
        <v>10.119999999999999</v>
      </c>
    </row>
    <row r="275" spans="1:22" x14ac:dyDescent="0.3">
      <c r="A275" s="90" t="s">
        <v>2066</v>
      </c>
      <c r="B275" s="90" t="s">
        <v>1322</v>
      </c>
      <c r="C275" s="90" t="s">
        <v>2067</v>
      </c>
      <c r="D275" s="90" t="s">
        <v>2068</v>
      </c>
      <c r="E275" s="90" t="s">
        <v>736</v>
      </c>
      <c r="F275" s="91">
        <v>19011.041666666668</v>
      </c>
      <c r="G275" s="90" t="s">
        <v>728</v>
      </c>
      <c r="H275" s="90" t="s">
        <v>754</v>
      </c>
      <c r="I275" s="90" t="s">
        <v>2069</v>
      </c>
      <c r="J275" s="90" t="s">
        <v>1222</v>
      </c>
      <c r="K275" s="90" t="s">
        <v>1857</v>
      </c>
      <c r="L275" s="90" t="s">
        <v>1858</v>
      </c>
      <c r="M275" s="90" t="s">
        <v>1857</v>
      </c>
      <c r="N275" s="101" t="s">
        <v>2066</v>
      </c>
      <c r="O275" s="105">
        <v>42036.041666666664</v>
      </c>
      <c r="P275" s="101" t="s">
        <v>2066</v>
      </c>
      <c r="Q275" s="106"/>
      <c r="R275" s="101" t="s">
        <v>2066</v>
      </c>
      <c r="T275" s="101" t="s">
        <v>2066</v>
      </c>
      <c r="U275" t="s">
        <v>81</v>
      </c>
      <c r="V275">
        <v>10.119999999999999</v>
      </c>
    </row>
    <row r="276" spans="1:22" x14ac:dyDescent="0.3">
      <c r="A276" s="90" t="s">
        <v>2070</v>
      </c>
      <c r="B276" s="90" t="s">
        <v>2071</v>
      </c>
      <c r="C276" s="90" t="s">
        <v>404</v>
      </c>
      <c r="D276" s="90" t="s">
        <v>2072</v>
      </c>
      <c r="E276" s="90" t="s">
        <v>727</v>
      </c>
      <c r="F276" s="91">
        <v>24275.041666666668</v>
      </c>
      <c r="G276" s="90" t="s">
        <v>207</v>
      </c>
      <c r="H276" s="90" t="s">
        <v>754</v>
      </c>
      <c r="I276" s="90" t="s">
        <v>2073</v>
      </c>
      <c r="J276" s="90" t="s">
        <v>740</v>
      </c>
      <c r="K276" s="90" t="s">
        <v>1894</v>
      </c>
      <c r="L276" s="90" t="s">
        <v>1895</v>
      </c>
      <c r="M276" s="90" t="s">
        <v>1894</v>
      </c>
      <c r="N276" s="101" t="s">
        <v>2070</v>
      </c>
      <c r="O276" s="105">
        <v>42036.041666666664</v>
      </c>
      <c r="P276" s="101" t="s">
        <v>2070</v>
      </c>
      <c r="Q276" s="106"/>
      <c r="R276" s="101" t="s">
        <v>2070</v>
      </c>
      <c r="T276" s="101" t="s">
        <v>2070</v>
      </c>
      <c r="U276" t="s">
        <v>98</v>
      </c>
      <c r="V276">
        <v>12.47</v>
      </c>
    </row>
    <row r="277" spans="1:22" x14ac:dyDescent="0.3">
      <c r="A277" s="90" t="s">
        <v>2074</v>
      </c>
      <c r="B277" s="90" t="s">
        <v>331</v>
      </c>
      <c r="C277" s="90" t="s">
        <v>332</v>
      </c>
      <c r="D277" s="90" t="s">
        <v>2075</v>
      </c>
      <c r="E277" s="90" t="s">
        <v>736</v>
      </c>
      <c r="F277" s="91">
        <v>22002.041666666668</v>
      </c>
      <c r="G277" s="90" t="s">
        <v>728</v>
      </c>
      <c r="H277" s="90" t="s">
        <v>754</v>
      </c>
      <c r="I277" s="90" t="s">
        <v>2076</v>
      </c>
      <c r="J277" s="90" t="s">
        <v>977</v>
      </c>
      <c r="K277" s="90" t="s">
        <v>861</v>
      </c>
      <c r="L277" s="90" t="s">
        <v>862</v>
      </c>
      <c r="M277" s="90" t="s">
        <v>861</v>
      </c>
      <c r="N277" s="101" t="s">
        <v>2074</v>
      </c>
      <c r="O277" s="105">
        <v>42036.041666666664</v>
      </c>
      <c r="P277" s="101" t="s">
        <v>2074</v>
      </c>
      <c r="Q277" s="106"/>
      <c r="R277" s="101" t="s">
        <v>2074</v>
      </c>
      <c r="T277" s="101" t="s">
        <v>2074</v>
      </c>
      <c r="U277" t="s">
        <v>95</v>
      </c>
      <c r="V277">
        <v>11.24</v>
      </c>
    </row>
    <row r="278" spans="1:22" x14ac:dyDescent="0.3">
      <c r="A278" s="90" t="s">
        <v>2077</v>
      </c>
      <c r="B278" s="90" t="s">
        <v>281</v>
      </c>
      <c r="C278" s="90" t="s">
        <v>282</v>
      </c>
      <c r="D278" s="90" t="s">
        <v>2078</v>
      </c>
      <c r="E278" s="90" t="s">
        <v>736</v>
      </c>
      <c r="F278" s="91">
        <v>26088.041666666668</v>
      </c>
      <c r="G278" s="90" t="s">
        <v>776</v>
      </c>
      <c r="H278" s="90" t="s">
        <v>754</v>
      </c>
      <c r="I278" s="90" t="s">
        <v>2079</v>
      </c>
      <c r="J278" s="90" t="s">
        <v>2080</v>
      </c>
      <c r="K278" s="90" t="s">
        <v>1084</v>
      </c>
      <c r="L278" s="90" t="s">
        <v>1085</v>
      </c>
      <c r="M278" s="90" t="s">
        <v>1084</v>
      </c>
      <c r="N278" s="101" t="s">
        <v>2077</v>
      </c>
      <c r="O278" s="105">
        <v>42036.041666666664</v>
      </c>
      <c r="P278" s="101" t="s">
        <v>2077</v>
      </c>
      <c r="Q278" s="106"/>
      <c r="R278" s="101" t="s">
        <v>2077</v>
      </c>
      <c r="T278" s="101" t="s">
        <v>2077</v>
      </c>
      <c r="U278" t="s">
        <v>81</v>
      </c>
      <c r="V278">
        <v>10.119999999999999</v>
      </c>
    </row>
    <row r="279" spans="1:22" x14ac:dyDescent="0.3">
      <c r="A279" s="90" t="s">
        <v>2081</v>
      </c>
      <c r="B279" s="90" t="s">
        <v>253</v>
      </c>
      <c r="C279" s="90" t="s">
        <v>254</v>
      </c>
      <c r="D279" s="90" t="s">
        <v>2082</v>
      </c>
      <c r="E279" s="90" t="s">
        <v>736</v>
      </c>
      <c r="F279" s="91">
        <v>24691.041666666668</v>
      </c>
      <c r="G279" s="90" t="s">
        <v>885</v>
      </c>
      <c r="H279" s="90" t="s">
        <v>754</v>
      </c>
      <c r="I279" s="90" t="s">
        <v>1610</v>
      </c>
      <c r="J279" s="90" t="s">
        <v>1320</v>
      </c>
      <c r="K279" s="90" t="s">
        <v>881</v>
      </c>
      <c r="L279" s="90" t="s">
        <v>882</v>
      </c>
      <c r="M279" s="90" t="s">
        <v>881</v>
      </c>
      <c r="N279" s="101" t="s">
        <v>2081</v>
      </c>
      <c r="O279" s="105">
        <v>42036.041666666664</v>
      </c>
      <c r="P279" s="101" t="s">
        <v>2081</v>
      </c>
      <c r="Q279" s="106"/>
      <c r="R279" s="101" t="s">
        <v>2081</v>
      </c>
      <c r="T279" s="101" t="s">
        <v>2081</v>
      </c>
      <c r="U279" t="s">
        <v>81</v>
      </c>
      <c r="V279">
        <v>10.119999999999999</v>
      </c>
    </row>
    <row r="280" spans="1:22" x14ac:dyDescent="0.3">
      <c r="A280" s="90" t="s">
        <v>2083</v>
      </c>
      <c r="B280" s="90" t="s">
        <v>377</v>
      </c>
      <c r="C280" s="90" t="s">
        <v>378</v>
      </c>
      <c r="D280" s="90" t="s">
        <v>2084</v>
      </c>
      <c r="E280" s="90" t="s">
        <v>736</v>
      </c>
      <c r="F280" s="91">
        <v>24791.041666666668</v>
      </c>
      <c r="G280" s="90" t="s">
        <v>207</v>
      </c>
      <c r="H280" s="90" t="s">
        <v>754</v>
      </c>
      <c r="I280" s="90" t="s">
        <v>2085</v>
      </c>
      <c r="J280" s="90" t="s">
        <v>815</v>
      </c>
      <c r="K280" s="90" t="s">
        <v>1327</v>
      </c>
      <c r="L280" s="90" t="s">
        <v>1328</v>
      </c>
      <c r="M280" s="90" t="s">
        <v>1327</v>
      </c>
      <c r="N280" s="101" t="s">
        <v>2083</v>
      </c>
      <c r="O280" s="105">
        <v>42036.041666666664</v>
      </c>
      <c r="P280" s="101" t="s">
        <v>2083</v>
      </c>
      <c r="Q280" s="106"/>
      <c r="R280" s="101" t="s">
        <v>2083</v>
      </c>
      <c r="T280" s="101" t="s">
        <v>2083</v>
      </c>
      <c r="U280" t="s">
        <v>81</v>
      </c>
      <c r="V280">
        <v>10.119999999999999</v>
      </c>
    </row>
    <row r="281" spans="1:22" x14ac:dyDescent="0.3">
      <c r="A281" s="90" t="s">
        <v>2086</v>
      </c>
      <c r="B281" s="90" t="s">
        <v>290</v>
      </c>
      <c r="C281" s="90" t="s">
        <v>330</v>
      </c>
      <c r="D281" s="90" t="s">
        <v>2087</v>
      </c>
      <c r="E281" s="90" t="s">
        <v>727</v>
      </c>
      <c r="F281" s="91">
        <v>22490.041666666668</v>
      </c>
      <c r="G281" s="90" t="s">
        <v>207</v>
      </c>
      <c r="H281" s="90" t="s">
        <v>754</v>
      </c>
      <c r="I281" s="90" t="s">
        <v>2088</v>
      </c>
      <c r="J281" s="90" t="s">
        <v>1246</v>
      </c>
      <c r="K281" s="90" t="s">
        <v>2089</v>
      </c>
      <c r="L281" s="90" t="s">
        <v>2090</v>
      </c>
      <c r="M281" s="90" t="s">
        <v>2089</v>
      </c>
      <c r="N281" s="101" t="s">
        <v>2086</v>
      </c>
      <c r="O281" s="105">
        <v>42036.041666666664</v>
      </c>
      <c r="P281" s="101" t="s">
        <v>2086</v>
      </c>
      <c r="Q281" s="106">
        <v>132.07916666666668</v>
      </c>
      <c r="R281" s="101" t="s">
        <v>2086</v>
      </c>
      <c r="S281">
        <v>102</v>
      </c>
      <c r="T281" s="101" t="s">
        <v>2086</v>
      </c>
      <c r="U281" t="s">
        <v>93</v>
      </c>
      <c r="V281">
        <v>10.64</v>
      </c>
    </row>
    <row r="282" spans="1:22" x14ac:dyDescent="0.3">
      <c r="A282" s="90" t="s">
        <v>2091</v>
      </c>
      <c r="B282" s="90" t="s">
        <v>367</v>
      </c>
      <c r="C282" s="90" t="s">
        <v>368</v>
      </c>
      <c r="D282" s="90" t="s">
        <v>2092</v>
      </c>
      <c r="E282" s="90" t="s">
        <v>736</v>
      </c>
      <c r="F282" s="91">
        <v>31010.041666666668</v>
      </c>
      <c r="G282" s="90" t="s">
        <v>1355</v>
      </c>
      <c r="H282" s="90" t="s">
        <v>754</v>
      </c>
      <c r="I282" s="90" t="s">
        <v>2093</v>
      </c>
      <c r="J282" s="90" t="s">
        <v>887</v>
      </c>
      <c r="K282" s="90" t="s">
        <v>861</v>
      </c>
      <c r="L282" s="90" t="s">
        <v>862</v>
      </c>
      <c r="M282" s="90" t="s">
        <v>861</v>
      </c>
      <c r="N282" s="101" t="s">
        <v>2091</v>
      </c>
      <c r="O282" s="105">
        <v>42036.041666666664</v>
      </c>
      <c r="P282" s="101" t="s">
        <v>2091</v>
      </c>
      <c r="Q282" s="106"/>
      <c r="R282" s="101" t="s">
        <v>2091</v>
      </c>
      <c r="T282" s="101" t="s">
        <v>2091</v>
      </c>
      <c r="U282" t="s">
        <v>81</v>
      </c>
      <c r="V282">
        <v>10.119999999999999</v>
      </c>
    </row>
    <row r="283" spans="1:22" x14ac:dyDescent="0.3">
      <c r="A283" s="90" t="s">
        <v>2094</v>
      </c>
      <c r="B283" s="90" t="s">
        <v>283</v>
      </c>
      <c r="C283" s="90" t="s">
        <v>2095</v>
      </c>
      <c r="D283" s="90" t="s">
        <v>2096</v>
      </c>
      <c r="E283" s="90" t="s">
        <v>736</v>
      </c>
      <c r="F283" s="91">
        <v>28063.041666666668</v>
      </c>
      <c r="G283" s="90" t="s">
        <v>207</v>
      </c>
      <c r="H283" s="90" t="s">
        <v>2097</v>
      </c>
      <c r="I283" s="90" t="s">
        <v>2098</v>
      </c>
      <c r="J283" s="90" t="s">
        <v>808</v>
      </c>
      <c r="K283" s="90" t="s">
        <v>861</v>
      </c>
      <c r="L283" s="90" t="s">
        <v>862</v>
      </c>
      <c r="M283" s="90" t="s">
        <v>861</v>
      </c>
      <c r="N283" s="101" t="s">
        <v>2094</v>
      </c>
      <c r="O283" s="105">
        <v>42036.041666666664</v>
      </c>
      <c r="P283" s="101" t="s">
        <v>2094</v>
      </c>
      <c r="Q283" s="106"/>
      <c r="R283" s="101" t="s">
        <v>2094</v>
      </c>
      <c r="T283" s="101" t="s">
        <v>2094</v>
      </c>
      <c r="U283" t="s">
        <v>81</v>
      </c>
      <c r="V283">
        <v>10.119999999999999</v>
      </c>
    </row>
    <row r="284" spans="1:22" x14ac:dyDescent="0.3">
      <c r="A284" s="90" t="s">
        <v>2099</v>
      </c>
      <c r="B284" s="90" t="s">
        <v>317</v>
      </c>
      <c r="C284" s="90" t="s">
        <v>318</v>
      </c>
      <c r="D284" s="90" t="s">
        <v>2100</v>
      </c>
      <c r="E284" s="90" t="s">
        <v>736</v>
      </c>
      <c r="F284" s="91">
        <v>20286.041666666668</v>
      </c>
      <c r="G284" s="90" t="s">
        <v>728</v>
      </c>
      <c r="H284" s="90" t="s">
        <v>2101</v>
      </c>
      <c r="I284" s="90" t="s">
        <v>2102</v>
      </c>
      <c r="J284" s="90" t="s">
        <v>1051</v>
      </c>
      <c r="K284" s="90" t="s">
        <v>748</v>
      </c>
      <c r="L284" s="90" t="s">
        <v>796</v>
      </c>
      <c r="M284" s="90" t="s">
        <v>748</v>
      </c>
      <c r="N284" s="101" t="s">
        <v>2099</v>
      </c>
      <c r="O284" s="105">
        <v>42036.041666666664</v>
      </c>
      <c r="P284" s="101" t="s">
        <v>2099</v>
      </c>
      <c r="Q284" s="106">
        <v>22.5</v>
      </c>
      <c r="R284" s="101" t="s">
        <v>2099</v>
      </c>
      <c r="T284" s="101" t="s">
        <v>2099</v>
      </c>
      <c r="U284" t="s">
        <v>83</v>
      </c>
      <c r="V284">
        <v>10.15</v>
      </c>
    </row>
    <row r="285" spans="1:22" x14ac:dyDescent="0.3">
      <c r="A285" s="90" t="s">
        <v>2103</v>
      </c>
      <c r="B285" s="90" t="s">
        <v>210</v>
      </c>
      <c r="C285" s="90" t="s">
        <v>211</v>
      </c>
      <c r="D285" s="90" t="s">
        <v>2104</v>
      </c>
      <c r="E285" s="90" t="s">
        <v>736</v>
      </c>
      <c r="F285" s="91">
        <v>26011.041666666668</v>
      </c>
      <c r="G285" s="90" t="s">
        <v>728</v>
      </c>
      <c r="H285" s="90" t="s">
        <v>754</v>
      </c>
      <c r="I285" s="90" t="s">
        <v>2105</v>
      </c>
      <c r="J285" s="90" t="s">
        <v>795</v>
      </c>
      <c r="K285" s="90" t="s">
        <v>2106</v>
      </c>
      <c r="L285" s="90" t="s">
        <v>2107</v>
      </c>
      <c r="M285" s="90" t="s">
        <v>2106</v>
      </c>
      <c r="N285" s="101" t="s">
        <v>2103</v>
      </c>
      <c r="O285" s="105">
        <v>42036.041666666664</v>
      </c>
      <c r="P285" s="101" t="s">
        <v>2103</v>
      </c>
      <c r="Q285" s="106"/>
      <c r="R285" s="101" t="s">
        <v>2103</v>
      </c>
      <c r="T285" s="101" t="s">
        <v>2103</v>
      </c>
      <c r="U285" t="s">
        <v>81</v>
      </c>
      <c r="V285">
        <v>10.119999999999999</v>
      </c>
    </row>
    <row r="286" spans="1:22" x14ac:dyDescent="0.3">
      <c r="A286" s="90" t="s">
        <v>2108</v>
      </c>
      <c r="B286" s="90" t="s">
        <v>369</v>
      </c>
      <c r="C286" s="90" t="s">
        <v>370</v>
      </c>
      <c r="D286" s="90" t="s">
        <v>2109</v>
      </c>
      <c r="E286" s="90" t="s">
        <v>736</v>
      </c>
      <c r="F286" s="91">
        <v>26070.041666666668</v>
      </c>
      <c r="G286" s="90" t="s">
        <v>776</v>
      </c>
      <c r="H286" s="90" t="s">
        <v>754</v>
      </c>
      <c r="I286" s="90" t="s">
        <v>1993</v>
      </c>
      <c r="J286" s="90" t="s">
        <v>828</v>
      </c>
      <c r="K286" s="90" t="s">
        <v>1994</v>
      </c>
      <c r="L286" s="90" t="s">
        <v>1995</v>
      </c>
      <c r="M286" s="90" t="s">
        <v>1994</v>
      </c>
      <c r="N286" s="101" t="s">
        <v>2108</v>
      </c>
      <c r="O286" s="105">
        <v>42036.041666666664</v>
      </c>
      <c r="P286" s="101" t="s">
        <v>2108</v>
      </c>
      <c r="Q286" s="106"/>
      <c r="R286" s="101" t="s">
        <v>2108</v>
      </c>
      <c r="T286" s="101" t="s">
        <v>2108</v>
      </c>
      <c r="U286" t="s">
        <v>81</v>
      </c>
      <c r="V286">
        <v>10.119999999999999</v>
      </c>
    </row>
    <row r="287" spans="1:22" x14ac:dyDescent="0.3">
      <c r="A287" s="90" t="s">
        <v>2110</v>
      </c>
      <c r="B287" s="90" t="s">
        <v>344</v>
      </c>
      <c r="C287" s="90" t="s">
        <v>333</v>
      </c>
      <c r="D287" s="90" t="s">
        <v>2111</v>
      </c>
      <c r="E287" s="90" t="s">
        <v>736</v>
      </c>
      <c r="F287" s="91">
        <v>24108.041666666668</v>
      </c>
      <c r="G287" s="90" t="s">
        <v>929</v>
      </c>
      <c r="H287" s="90" t="s">
        <v>2112</v>
      </c>
      <c r="I287" s="90" t="s">
        <v>2113</v>
      </c>
      <c r="J287" s="90" t="s">
        <v>849</v>
      </c>
      <c r="K287" s="90" t="s">
        <v>748</v>
      </c>
      <c r="L287" s="90" t="s">
        <v>772</v>
      </c>
      <c r="M287" s="90" t="s">
        <v>748</v>
      </c>
      <c r="N287" s="101" t="s">
        <v>2110</v>
      </c>
      <c r="O287" s="105">
        <v>42036.041666666664</v>
      </c>
      <c r="P287" s="101" t="s">
        <v>2110</v>
      </c>
      <c r="Q287" s="106"/>
      <c r="R287" s="101" t="s">
        <v>2110</v>
      </c>
      <c r="T287" s="101" t="s">
        <v>2110</v>
      </c>
      <c r="U287" t="s">
        <v>83</v>
      </c>
      <c r="V287">
        <v>10.15</v>
      </c>
    </row>
    <row r="288" spans="1:22" x14ac:dyDescent="0.3">
      <c r="A288" s="90" t="s">
        <v>2114</v>
      </c>
      <c r="B288" s="90" t="s">
        <v>197</v>
      </c>
      <c r="C288" s="90" t="s">
        <v>198</v>
      </c>
      <c r="D288" s="90" t="s">
        <v>2115</v>
      </c>
      <c r="E288" s="90" t="s">
        <v>727</v>
      </c>
      <c r="F288" s="91">
        <v>22938.041666666668</v>
      </c>
      <c r="G288" s="90" t="s">
        <v>929</v>
      </c>
      <c r="H288" s="90" t="s">
        <v>754</v>
      </c>
      <c r="I288" s="90" t="s">
        <v>2116</v>
      </c>
      <c r="J288" s="90" t="s">
        <v>1137</v>
      </c>
      <c r="K288" s="90" t="s">
        <v>2089</v>
      </c>
      <c r="L288" s="90" t="s">
        <v>2090</v>
      </c>
      <c r="M288" s="90" t="s">
        <v>2089</v>
      </c>
      <c r="N288" s="101" t="s">
        <v>2114</v>
      </c>
      <c r="O288" s="105">
        <v>42036.041666666664</v>
      </c>
      <c r="P288" s="101" t="s">
        <v>2114</v>
      </c>
      <c r="Q288" s="106"/>
      <c r="R288" s="101" t="s">
        <v>2114</v>
      </c>
      <c r="T288" s="101" t="s">
        <v>2114</v>
      </c>
      <c r="U288" t="s">
        <v>81</v>
      </c>
      <c r="V288">
        <v>10.119999999999999</v>
      </c>
    </row>
    <row r="289" spans="1:22" x14ac:dyDescent="0.3">
      <c r="A289" s="90" t="s">
        <v>2117</v>
      </c>
      <c r="B289" s="90" t="s">
        <v>2118</v>
      </c>
      <c r="C289" s="90" t="s">
        <v>334</v>
      </c>
      <c r="D289" s="90" t="s">
        <v>2119</v>
      </c>
      <c r="E289" s="90" t="s">
        <v>736</v>
      </c>
      <c r="F289" s="91">
        <v>22647.041666666668</v>
      </c>
      <c r="G289" s="90" t="s">
        <v>846</v>
      </c>
      <c r="H289" s="90" t="s">
        <v>754</v>
      </c>
      <c r="I289" s="90" t="s">
        <v>2120</v>
      </c>
      <c r="J289" s="90" t="s">
        <v>756</v>
      </c>
      <c r="K289" s="90" t="s">
        <v>881</v>
      </c>
      <c r="L289" s="90" t="s">
        <v>882</v>
      </c>
      <c r="M289" s="90" t="s">
        <v>881</v>
      </c>
      <c r="N289" s="101" t="s">
        <v>2117</v>
      </c>
      <c r="O289" s="105">
        <v>42036.041666666664</v>
      </c>
      <c r="P289" s="101" t="s">
        <v>2117</v>
      </c>
      <c r="Q289" s="106">
        <v>67.302499999999995</v>
      </c>
      <c r="R289" s="101" t="s">
        <v>2117</v>
      </c>
      <c r="T289" s="101" t="s">
        <v>2117</v>
      </c>
      <c r="U289" t="s">
        <v>83</v>
      </c>
      <c r="V289">
        <v>10.15</v>
      </c>
    </row>
    <row r="290" spans="1:22" x14ac:dyDescent="0.3">
      <c r="A290" s="90" t="s">
        <v>2121</v>
      </c>
      <c r="B290" s="90" t="s">
        <v>347</v>
      </c>
      <c r="C290" s="90" t="s">
        <v>2122</v>
      </c>
      <c r="D290" s="90" t="s">
        <v>2123</v>
      </c>
      <c r="E290" s="90" t="s">
        <v>736</v>
      </c>
      <c r="F290" s="91">
        <v>23229.041666666668</v>
      </c>
      <c r="G290" s="90" t="s">
        <v>745</v>
      </c>
      <c r="H290" s="90" t="s">
        <v>2124</v>
      </c>
      <c r="I290" s="90" t="s">
        <v>2125</v>
      </c>
      <c r="J290" s="90" t="s">
        <v>2126</v>
      </c>
      <c r="K290" s="90" t="s">
        <v>1298</v>
      </c>
      <c r="L290" s="90" t="s">
        <v>1299</v>
      </c>
      <c r="M290" s="90" t="s">
        <v>1298</v>
      </c>
      <c r="N290" s="101" t="s">
        <v>2121</v>
      </c>
      <c r="O290" s="105">
        <v>42036.041666666664</v>
      </c>
      <c r="P290" s="101" t="s">
        <v>2121</v>
      </c>
      <c r="Q290" s="106"/>
      <c r="R290" s="101" t="s">
        <v>2121</v>
      </c>
      <c r="T290" s="101" t="s">
        <v>2121</v>
      </c>
      <c r="U290" t="s">
        <v>81</v>
      </c>
      <c r="V290">
        <v>10.119999999999999</v>
      </c>
    </row>
    <row r="291" spans="1:22" x14ac:dyDescent="0.3">
      <c r="A291" s="90" t="s">
        <v>2127</v>
      </c>
      <c r="B291" s="90" t="s">
        <v>2128</v>
      </c>
      <c r="C291" s="90" t="s">
        <v>173</v>
      </c>
      <c r="D291" s="90" t="s">
        <v>2129</v>
      </c>
      <c r="E291" s="90" t="s">
        <v>736</v>
      </c>
      <c r="F291" s="91">
        <v>27423.041666666668</v>
      </c>
      <c r="G291" s="90" t="s">
        <v>207</v>
      </c>
      <c r="H291" s="90" t="s">
        <v>754</v>
      </c>
      <c r="I291" s="90" t="s">
        <v>2130</v>
      </c>
      <c r="J291" s="90" t="s">
        <v>2131</v>
      </c>
      <c r="K291" s="90" t="s">
        <v>1494</v>
      </c>
      <c r="L291" s="90" t="s">
        <v>1495</v>
      </c>
      <c r="M291" s="90" t="s">
        <v>1494</v>
      </c>
      <c r="N291" s="101" t="s">
        <v>2127</v>
      </c>
      <c r="O291" s="105">
        <v>42036.041666666664</v>
      </c>
      <c r="P291" s="101" t="s">
        <v>2127</v>
      </c>
      <c r="Q291" s="106"/>
      <c r="R291" s="101" t="s">
        <v>2127</v>
      </c>
      <c r="T291" s="101" t="s">
        <v>2127</v>
      </c>
      <c r="U291" t="s">
        <v>81</v>
      </c>
      <c r="V291">
        <v>10.119999999999999</v>
      </c>
    </row>
    <row r="292" spans="1:22" x14ac:dyDescent="0.3">
      <c r="A292" s="90" t="s">
        <v>2132</v>
      </c>
      <c r="B292" s="90" t="s">
        <v>345</v>
      </c>
      <c r="C292" s="90" t="s">
        <v>346</v>
      </c>
      <c r="D292" s="90" t="s">
        <v>2133</v>
      </c>
      <c r="E292" s="90" t="s">
        <v>736</v>
      </c>
      <c r="F292" s="91">
        <v>20850.041666666668</v>
      </c>
      <c r="G292" s="90" t="s">
        <v>2134</v>
      </c>
      <c r="H292" s="90" t="s">
        <v>754</v>
      </c>
      <c r="I292" s="90" t="s">
        <v>2135</v>
      </c>
      <c r="J292" s="90" t="s">
        <v>2136</v>
      </c>
      <c r="K292" s="90" t="s">
        <v>1587</v>
      </c>
      <c r="L292" s="90" t="s">
        <v>1588</v>
      </c>
      <c r="M292" s="90" t="s">
        <v>1587</v>
      </c>
      <c r="N292" s="101" t="s">
        <v>2132</v>
      </c>
      <c r="O292" s="105">
        <v>42036.041666666664</v>
      </c>
      <c r="P292" s="101" t="s">
        <v>2132</v>
      </c>
      <c r="Q292" s="106"/>
      <c r="R292" s="101" t="s">
        <v>2132</v>
      </c>
      <c r="T292" s="101" t="s">
        <v>2132</v>
      </c>
      <c r="U292" t="s">
        <v>83</v>
      </c>
      <c r="V292">
        <v>10.15</v>
      </c>
    </row>
    <row r="293" spans="1:22" x14ac:dyDescent="0.3">
      <c r="A293" s="90" t="s">
        <v>2137</v>
      </c>
      <c r="B293" s="90" t="s">
        <v>311</v>
      </c>
      <c r="C293" s="90" t="s">
        <v>2138</v>
      </c>
      <c r="D293" s="90" t="s">
        <v>2139</v>
      </c>
      <c r="E293" s="90" t="s">
        <v>727</v>
      </c>
      <c r="F293" s="91">
        <v>21007.041666666668</v>
      </c>
      <c r="G293" s="90" t="s">
        <v>745</v>
      </c>
      <c r="H293" s="90" t="s">
        <v>2140</v>
      </c>
      <c r="I293" s="90" t="s">
        <v>2141</v>
      </c>
      <c r="J293" s="90" t="s">
        <v>2142</v>
      </c>
      <c r="K293" s="90" t="s">
        <v>1569</v>
      </c>
      <c r="L293" s="90" t="s">
        <v>1570</v>
      </c>
      <c r="M293" s="90" t="s">
        <v>1569</v>
      </c>
      <c r="N293" s="101" t="s">
        <v>2137</v>
      </c>
      <c r="O293" s="105">
        <v>42036.041666666664</v>
      </c>
      <c r="P293" s="101" t="s">
        <v>2137</v>
      </c>
      <c r="Q293" s="106">
        <v>17.879166666666666</v>
      </c>
      <c r="R293" s="101" t="s">
        <v>2137</v>
      </c>
      <c r="T293" s="101" t="s">
        <v>2137</v>
      </c>
      <c r="U293" t="s">
        <v>93</v>
      </c>
      <c r="V293">
        <v>10.64</v>
      </c>
    </row>
    <row r="294" spans="1:22" x14ac:dyDescent="0.3">
      <c r="A294" s="90" t="s">
        <v>2143</v>
      </c>
      <c r="B294" s="90" t="s">
        <v>298</v>
      </c>
      <c r="C294" s="90" t="s">
        <v>299</v>
      </c>
      <c r="D294" s="90" t="s">
        <v>2144</v>
      </c>
      <c r="E294" s="90" t="s">
        <v>736</v>
      </c>
      <c r="F294" s="91">
        <v>22602.041666666668</v>
      </c>
      <c r="G294" s="90" t="s">
        <v>207</v>
      </c>
      <c r="H294" s="90" t="s">
        <v>1492</v>
      </c>
      <c r="I294" s="90" t="s">
        <v>2145</v>
      </c>
      <c r="J294" s="90" t="s">
        <v>2146</v>
      </c>
      <c r="K294" s="90" t="s">
        <v>1663</v>
      </c>
      <c r="L294" s="90" t="s">
        <v>961</v>
      </c>
      <c r="M294" s="90" t="s">
        <v>1663</v>
      </c>
      <c r="N294" s="101" t="s">
        <v>2143</v>
      </c>
      <c r="O294" s="105">
        <v>42036.041666666664</v>
      </c>
      <c r="P294" s="101" t="s">
        <v>2143</v>
      </c>
      <c r="Q294" s="106"/>
      <c r="R294" s="101" t="s">
        <v>2143</v>
      </c>
      <c r="T294" s="101" t="s">
        <v>2143</v>
      </c>
      <c r="U294" t="s">
        <v>81</v>
      </c>
      <c r="V294">
        <v>10.119999999999999</v>
      </c>
    </row>
    <row r="295" spans="1:22" x14ac:dyDescent="0.3">
      <c r="A295" s="90" t="s">
        <v>2147</v>
      </c>
      <c r="B295" s="90" t="s">
        <v>255</v>
      </c>
      <c r="C295" s="90" t="s">
        <v>256</v>
      </c>
      <c r="D295" s="90" t="s">
        <v>2148</v>
      </c>
      <c r="E295" s="90" t="s">
        <v>727</v>
      </c>
      <c r="F295" s="91">
        <v>19471.041666666668</v>
      </c>
      <c r="G295" s="90" t="s">
        <v>728</v>
      </c>
      <c r="H295" s="90" t="s">
        <v>754</v>
      </c>
      <c r="I295" s="90" t="s">
        <v>2149</v>
      </c>
      <c r="J295" s="90" t="s">
        <v>1550</v>
      </c>
      <c r="K295" s="90" t="s">
        <v>748</v>
      </c>
      <c r="L295" s="90" t="s">
        <v>913</v>
      </c>
      <c r="M295" s="90" t="s">
        <v>748</v>
      </c>
      <c r="N295" s="101" t="s">
        <v>2147</v>
      </c>
      <c r="O295" s="105">
        <v>42036.041666666664</v>
      </c>
      <c r="P295" s="101" t="s">
        <v>2147</v>
      </c>
      <c r="Q295" s="106"/>
      <c r="R295" s="101" t="s">
        <v>2147</v>
      </c>
      <c r="T295" s="101" t="s">
        <v>2147</v>
      </c>
      <c r="U295" t="s">
        <v>81</v>
      </c>
      <c r="V295">
        <v>10.119999999999999</v>
      </c>
    </row>
    <row r="296" spans="1:22" x14ac:dyDescent="0.3">
      <c r="A296" s="90" t="s">
        <v>2150</v>
      </c>
      <c r="B296" s="90" t="s">
        <v>2152</v>
      </c>
      <c r="C296" s="90" t="s">
        <v>2151</v>
      </c>
      <c r="D296" s="90" t="s">
        <v>2153</v>
      </c>
      <c r="E296" s="90" t="s">
        <v>736</v>
      </c>
      <c r="F296" s="91">
        <v>20402.041666666668</v>
      </c>
      <c r="G296" s="90" t="s">
        <v>1168</v>
      </c>
      <c r="H296" s="90" t="s">
        <v>754</v>
      </c>
      <c r="I296" s="90" t="s">
        <v>2154</v>
      </c>
      <c r="J296" s="90" t="s">
        <v>892</v>
      </c>
      <c r="K296" s="90" t="s">
        <v>748</v>
      </c>
      <c r="L296" s="90" t="s">
        <v>919</v>
      </c>
      <c r="M296" s="90" t="s">
        <v>748</v>
      </c>
      <c r="N296" s="101" t="s">
        <v>2150</v>
      </c>
      <c r="O296" s="105">
        <v>42036.041666666664</v>
      </c>
      <c r="P296" s="101" t="s">
        <v>2150</v>
      </c>
      <c r="Q296" s="106"/>
      <c r="R296" s="101" t="s">
        <v>2150</v>
      </c>
      <c r="T296" s="101" t="s">
        <v>2150</v>
      </c>
      <c r="U296" t="s">
        <v>81</v>
      </c>
      <c r="V296">
        <v>10.119999999999999</v>
      </c>
    </row>
    <row r="297" spans="1:22" x14ac:dyDescent="0.3">
      <c r="A297" s="90" t="s">
        <v>2155</v>
      </c>
      <c r="B297" s="90" t="s">
        <v>199</v>
      </c>
      <c r="C297" s="90" t="s">
        <v>200</v>
      </c>
      <c r="D297" s="90" t="s">
        <v>2156</v>
      </c>
      <c r="E297" s="90" t="s">
        <v>727</v>
      </c>
      <c r="F297" s="91">
        <v>22646.041666666668</v>
      </c>
      <c r="G297" s="90" t="s">
        <v>929</v>
      </c>
      <c r="H297" s="90" t="s">
        <v>2157</v>
      </c>
      <c r="I297" s="90" t="s">
        <v>976</v>
      </c>
      <c r="J297" s="90" t="s">
        <v>977</v>
      </c>
      <c r="K297" s="90" t="s">
        <v>979</v>
      </c>
      <c r="L297" s="90" t="s">
        <v>978</v>
      </c>
      <c r="M297" s="90" t="s">
        <v>979</v>
      </c>
      <c r="N297" s="101" t="s">
        <v>2155</v>
      </c>
      <c r="O297" s="105">
        <v>42036.041666666664</v>
      </c>
      <c r="P297" s="101" t="s">
        <v>2155</v>
      </c>
      <c r="Q297" s="106">
        <v>53.841666666666669</v>
      </c>
      <c r="R297" s="101" t="s">
        <v>2155</v>
      </c>
      <c r="T297" s="101" t="s">
        <v>2155</v>
      </c>
      <c r="U297" t="s">
        <v>83</v>
      </c>
      <c r="V297">
        <v>10.15</v>
      </c>
    </row>
    <row r="298" spans="1:22" x14ac:dyDescent="0.3">
      <c r="A298" s="90" t="s">
        <v>2158</v>
      </c>
      <c r="B298" s="90" t="s">
        <v>164</v>
      </c>
      <c r="C298" s="90" t="s">
        <v>371</v>
      </c>
      <c r="D298" s="90" t="s">
        <v>2159</v>
      </c>
      <c r="E298" s="90" t="s">
        <v>736</v>
      </c>
      <c r="F298" s="91">
        <v>20820.041666666668</v>
      </c>
      <c r="G298" s="90" t="s">
        <v>929</v>
      </c>
      <c r="H298" s="90" t="s">
        <v>754</v>
      </c>
      <c r="I298" s="90" t="s">
        <v>2160</v>
      </c>
      <c r="J298" s="90" t="s">
        <v>2161</v>
      </c>
      <c r="K298" s="90" t="s">
        <v>748</v>
      </c>
      <c r="L298" s="90" t="s">
        <v>765</v>
      </c>
      <c r="M298" s="90" t="s">
        <v>748</v>
      </c>
      <c r="N298" s="101" t="s">
        <v>2158</v>
      </c>
      <c r="O298" s="105">
        <v>42036.041666666664</v>
      </c>
      <c r="P298" s="101" t="s">
        <v>2158</v>
      </c>
      <c r="Q298" s="106"/>
      <c r="R298" s="101" t="s">
        <v>2158</v>
      </c>
      <c r="T298" s="101" t="s">
        <v>2158</v>
      </c>
      <c r="U298" t="s">
        <v>83</v>
      </c>
      <c r="V298">
        <v>10.15</v>
      </c>
    </row>
    <row r="299" spans="1:22" x14ac:dyDescent="0.3">
      <c r="A299" s="90" t="s">
        <v>2162</v>
      </c>
      <c r="B299" s="90" t="s">
        <v>174</v>
      </c>
      <c r="C299" s="90" t="s">
        <v>175</v>
      </c>
      <c r="D299" s="90" t="s">
        <v>2163</v>
      </c>
      <c r="E299" s="90" t="s">
        <v>727</v>
      </c>
      <c r="F299" s="91">
        <v>24548.041666666668</v>
      </c>
      <c r="G299" s="90" t="s">
        <v>728</v>
      </c>
      <c r="H299" s="90" t="s">
        <v>2164</v>
      </c>
      <c r="I299" s="90" t="s">
        <v>2165</v>
      </c>
      <c r="J299" s="90" t="s">
        <v>1246</v>
      </c>
      <c r="K299" s="90" t="s">
        <v>1587</v>
      </c>
      <c r="L299" s="90" t="s">
        <v>1588</v>
      </c>
      <c r="M299" s="90" t="s">
        <v>1587</v>
      </c>
      <c r="N299" s="101" t="s">
        <v>2162</v>
      </c>
      <c r="O299" s="105">
        <v>42036.041666666664</v>
      </c>
      <c r="P299" s="101" t="s">
        <v>2162</v>
      </c>
      <c r="Q299" s="106"/>
      <c r="R299" s="101" t="s">
        <v>2162</v>
      </c>
      <c r="T299" s="101" t="s">
        <v>2162</v>
      </c>
      <c r="U299" t="s">
        <v>95</v>
      </c>
      <c r="V299">
        <v>11.66</v>
      </c>
    </row>
    <row r="300" spans="1:22" x14ac:dyDescent="0.3">
      <c r="A300" s="90" t="s">
        <v>2166</v>
      </c>
      <c r="B300" s="90" t="s">
        <v>183</v>
      </c>
      <c r="C300" s="90" t="s">
        <v>184</v>
      </c>
      <c r="D300" s="90" t="s">
        <v>2167</v>
      </c>
      <c r="E300" s="90" t="s">
        <v>736</v>
      </c>
      <c r="F300" s="91">
        <v>25336.041666666668</v>
      </c>
      <c r="G300" s="90" t="s">
        <v>776</v>
      </c>
      <c r="H300" s="90" t="s">
        <v>754</v>
      </c>
      <c r="I300" s="90" t="s">
        <v>2168</v>
      </c>
      <c r="J300" s="90" t="s">
        <v>2169</v>
      </c>
      <c r="K300" s="90" t="s">
        <v>1327</v>
      </c>
      <c r="L300" s="90" t="s">
        <v>1328</v>
      </c>
      <c r="M300" s="90" t="s">
        <v>1327</v>
      </c>
      <c r="N300" s="101" t="s">
        <v>2166</v>
      </c>
      <c r="O300" s="105">
        <v>42036.041666666664</v>
      </c>
      <c r="P300" s="101" t="s">
        <v>2166</v>
      </c>
      <c r="Q300" s="106"/>
      <c r="R300" s="101" t="s">
        <v>2166</v>
      </c>
      <c r="T300" s="101" t="s">
        <v>2166</v>
      </c>
      <c r="U300" t="s">
        <v>81</v>
      </c>
      <c r="V300">
        <v>10.119999999999999</v>
      </c>
    </row>
    <row r="301" spans="1:22" x14ac:dyDescent="0.3">
      <c r="A301" s="90" t="s">
        <v>2170</v>
      </c>
      <c r="B301" s="90" t="s">
        <v>300</v>
      </c>
      <c r="C301" s="90" t="s">
        <v>301</v>
      </c>
      <c r="D301" s="90" t="s">
        <v>2171</v>
      </c>
      <c r="E301" s="90" t="s">
        <v>727</v>
      </c>
      <c r="F301" s="91">
        <v>26323.041666666668</v>
      </c>
      <c r="G301" s="90" t="s">
        <v>776</v>
      </c>
      <c r="H301" s="90" t="s">
        <v>754</v>
      </c>
      <c r="I301" s="90" t="s">
        <v>2172</v>
      </c>
      <c r="J301" s="90" t="s">
        <v>2173</v>
      </c>
      <c r="K301" s="90" t="s">
        <v>754</v>
      </c>
      <c r="L301" s="90" t="s">
        <v>742</v>
      </c>
      <c r="M301" s="90" t="s">
        <v>741</v>
      </c>
      <c r="N301" s="101" t="s">
        <v>2170</v>
      </c>
      <c r="O301" s="105">
        <v>42036.041666666664</v>
      </c>
      <c r="P301" s="101" t="s">
        <v>2170</v>
      </c>
      <c r="Q301" s="106"/>
      <c r="R301" s="101" t="s">
        <v>2170</v>
      </c>
      <c r="T301" s="101" t="s">
        <v>2170</v>
      </c>
      <c r="U301" t="s">
        <v>81</v>
      </c>
      <c r="V301">
        <v>10.119999999999999</v>
      </c>
    </row>
    <row r="302" spans="1:22" x14ac:dyDescent="0.3">
      <c r="A302" s="90" t="s">
        <v>2174</v>
      </c>
      <c r="B302" s="90" t="s">
        <v>234</v>
      </c>
      <c r="C302" s="90" t="s">
        <v>235</v>
      </c>
      <c r="D302" s="90" t="s">
        <v>2175</v>
      </c>
      <c r="E302" s="90" t="s">
        <v>736</v>
      </c>
      <c r="F302" s="91">
        <v>23076.041666666668</v>
      </c>
      <c r="G302" s="90" t="s">
        <v>1130</v>
      </c>
      <c r="H302" s="90" t="s">
        <v>754</v>
      </c>
      <c r="I302" s="90" t="s">
        <v>2176</v>
      </c>
      <c r="J302" s="90" t="s">
        <v>1246</v>
      </c>
      <c r="K302" s="90" t="s">
        <v>1063</v>
      </c>
      <c r="L302" s="90" t="s">
        <v>1062</v>
      </c>
      <c r="M302" s="90" t="s">
        <v>1063</v>
      </c>
      <c r="N302" s="101" t="s">
        <v>2174</v>
      </c>
      <c r="O302" s="105">
        <v>42036.041666666664</v>
      </c>
      <c r="P302" s="101" t="s">
        <v>2174</v>
      </c>
      <c r="Q302" s="106"/>
      <c r="R302" s="101" t="s">
        <v>2174</v>
      </c>
      <c r="T302" s="101" t="s">
        <v>2174</v>
      </c>
      <c r="U302" t="s">
        <v>81</v>
      </c>
      <c r="V302">
        <v>10.119999999999999</v>
      </c>
    </row>
    <row r="303" spans="1:22" x14ac:dyDescent="0.3">
      <c r="A303" s="90" t="s">
        <v>2177</v>
      </c>
      <c r="B303" s="90" t="s">
        <v>372</v>
      </c>
      <c r="C303" s="90" t="s">
        <v>373</v>
      </c>
      <c r="D303" s="90" t="s">
        <v>2178</v>
      </c>
      <c r="E303" s="90" t="s">
        <v>736</v>
      </c>
      <c r="F303" s="91">
        <v>27682.041666666668</v>
      </c>
      <c r="G303" s="90" t="s">
        <v>728</v>
      </c>
      <c r="H303" s="90" t="s">
        <v>754</v>
      </c>
      <c r="I303" s="90" t="s">
        <v>2179</v>
      </c>
      <c r="J303" s="90" t="s">
        <v>1051</v>
      </c>
      <c r="K303" s="90" t="s">
        <v>754</v>
      </c>
      <c r="L303" s="90" t="s">
        <v>2180</v>
      </c>
      <c r="M303" s="90" t="s">
        <v>2181</v>
      </c>
      <c r="N303" s="101" t="s">
        <v>2177</v>
      </c>
      <c r="O303" s="105">
        <v>42036.041666666664</v>
      </c>
      <c r="P303" s="101" t="s">
        <v>2177</v>
      </c>
      <c r="Q303" s="106"/>
      <c r="R303" s="101" t="s">
        <v>2177</v>
      </c>
      <c r="T303" s="101" t="s">
        <v>2177</v>
      </c>
      <c r="U303" t="s">
        <v>81</v>
      </c>
      <c r="V303">
        <v>10.119999999999999</v>
      </c>
    </row>
    <row r="304" spans="1:22" x14ac:dyDescent="0.3">
      <c r="A304" s="90" t="s">
        <v>2182</v>
      </c>
      <c r="B304" s="90" t="s">
        <v>307</v>
      </c>
      <c r="C304" s="90" t="s">
        <v>308</v>
      </c>
      <c r="D304" s="90" t="s">
        <v>2183</v>
      </c>
      <c r="E304" s="90" t="s">
        <v>736</v>
      </c>
      <c r="F304" s="91">
        <v>22281.041666666668</v>
      </c>
      <c r="G304" s="90" t="s">
        <v>929</v>
      </c>
      <c r="H304" s="90" t="s">
        <v>2184</v>
      </c>
      <c r="I304" s="90" t="s">
        <v>2185</v>
      </c>
      <c r="J304" s="90" t="s">
        <v>993</v>
      </c>
      <c r="K304" s="90" t="s">
        <v>754</v>
      </c>
      <c r="L304" s="90" t="s">
        <v>2186</v>
      </c>
      <c r="M304" s="90" t="s">
        <v>2187</v>
      </c>
      <c r="N304" s="101" t="s">
        <v>2182</v>
      </c>
      <c r="O304" s="105">
        <v>42036.041666666664</v>
      </c>
      <c r="P304" s="101" t="s">
        <v>2182</v>
      </c>
      <c r="Q304" s="106"/>
      <c r="R304" s="101" t="s">
        <v>2182</v>
      </c>
      <c r="T304" s="101" t="s">
        <v>2182</v>
      </c>
      <c r="U304" t="s">
        <v>81</v>
      </c>
      <c r="V304">
        <v>10.119999999999999</v>
      </c>
    </row>
    <row r="305" spans="1:22" x14ac:dyDescent="0.3">
      <c r="A305" s="90" t="s">
        <v>2188</v>
      </c>
      <c r="B305" s="90" t="s">
        <v>2189</v>
      </c>
      <c r="C305" s="90" t="s">
        <v>180</v>
      </c>
      <c r="D305" s="90" t="s">
        <v>2190</v>
      </c>
      <c r="E305" s="90" t="s">
        <v>736</v>
      </c>
      <c r="F305" s="91">
        <v>26148.041666666668</v>
      </c>
      <c r="G305" s="90" t="s">
        <v>846</v>
      </c>
      <c r="H305" s="90" t="s">
        <v>2191</v>
      </c>
      <c r="I305" s="90" t="s">
        <v>2192</v>
      </c>
      <c r="J305" s="90" t="s">
        <v>2193</v>
      </c>
      <c r="K305" s="90" t="s">
        <v>994</v>
      </c>
      <c r="L305" s="90" t="s">
        <v>995</v>
      </c>
      <c r="M305" s="90" t="s">
        <v>994</v>
      </c>
      <c r="N305" s="101" t="s">
        <v>2188</v>
      </c>
      <c r="O305" s="105">
        <v>42036.041666666664</v>
      </c>
      <c r="P305" s="101" t="s">
        <v>2188</v>
      </c>
      <c r="Q305" s="106"/>
      <c r="R305" s="101" t="s">
        <v>2188</v>
      </c>
      <c r="T305" s="101" t="s">
        <v>2188</v>
      </c>
      <c r="U305" t="s">
        <v>93</v>
      </c>
      <c r="V305">
        <v>11.66</v>
      </c>
    </row>
    <row r="306" spans="1:22" x14ac:dyDescent="0.3">
      <c r="A306" s="90" t="s">
        <v>2194</v>
      </c>
      <c r="B306" s="90" t="s">
        <v>272</v>
      </c>
      <c r="C306" s="90" t="s">
        <v>232</v>
      </c>
      <c r="D306" s="90" t="s">
        <v>2195</v>
      </c>
      <c r="E306" s="90" t="s">
        <v>736</v>
      </c>
      <c r="F306" s="91">
        <v>29240.041666666668</v>
      </c>
      <c r="G306" s="90" t="s">
        <v>2196</v>
      </c>
      <c r="H306" s="90" t="s">
        <v>754</v>
      </c>
      <c r="I306" s="90" t="s">
        <v>2197</v>
      </c>
      <c r="J306" s="90" t="s">
        <v>815</v>
      </c>
      <c r="K306" s="90" t="s">
        <v>2198</v>
      </c>
      <c r="L306" s="90" t="s">
        <v>2199</v>
      </c>
      <c r="M306" s="90" t="s">
        <v>2198</v>
      </c>
      <c r="N306" s="101" t="s">
        <v>2194</v>
      </c>
      <c r="O306" s="105">
        <v>42037.041666666664</v>
      </c>
      <c r="P306" s="101" t="s">
        <v>2194</v>
      </c>
      <c r="Q306" s="106"/>
      <c r="R306" s="101" t="s">
        <v>2194</v>
      </c>
      <c r="T306" s="101" t="s">
        <v>2194</v>
      </c>
      <c r="U306" t="s">
        <v>83</v>
      </c>
      <c r="V306">
        <v>10.15</v>
      </c>
    </row>
    <row r="307" spans="1:22" x14ac:dyDescent="0.3">
      <c r="A307" s="90" t="s">
        <v>2200</v>
      </c>
      <c r="B307" s="90" t="s">
        <v>2202</v>
      </c>
      <c r="C307" s="90" t="s">
        <v>2201</v>
      </c>
      <c r="D307" s="90" t="s">
        <v>2203</v>
      </c>
      <c r="E307" s="90" t="s">
        <v>727</v>
      </c>
      <c r="F307" s="91">
        <v>23192.041666666668</v>
      </c>
      <c r="G307" s="90" t="s">
        <v>776</v>
      </c>
      <c r="H307" s="90" t="s">
        <v>2204</v>
      </c>
      <c r="I307" s="90" t="s">
        <v>2205</v>
      </c>
      <c r="J307" s="90" t="s">
        <v>754</v>
      </c>
      <c r="K307" s="90" t="s">
        <v>1327</v>
      </c>
      <c r="L307" s="90" t="s">
        <v>1328</v>
      </c>
      <c r="M307" s="90" t="s">
        <v>1327</v>
      </c>
      <c r="N307" s="101" t="s">
        <v>2200</v>
      </c>
      <c r="O307" s="105">
        <v>42037.041666666664</v>
      </c>
      <c r="P307" s="101" t="s">
        <v>2200</v>
      </c>
      <c r="Q307" s="106"/>
      <c r="R307" s="101" t="s">
        <v>2200</v>
      </c>
      <c r="T307" s="101" t="s">
        <v>2200</v>
      </c>
      <c r="U307" t="s">
        <v>83</v>
      </c>
      <c r="V307">
        <v>10.15</v>
      </c>
    </row>
    <row r="308" spans="1:22" x14ac:dyDescent="0.3">
      <c r="A308" s="90" t="s">
        <v>2206</v>
      </c>
      <c r="B308" s="90" t="s">
        <v>360</v>
      </c>
      <c r="C308" s="90" t="s">
        <v>2207</v>
      </c>
      <c r="D308" s="90" t="s">
        <v>2208</v>
      </c>
      <c r="E308" s="90" t="s">
        <v>736</v>
      </c>
      <c r="F308" s="91">
        <v>22637.041666666668</v>
      </c>
      <c r="G308" s="90" t="s">
        <v>776</v>
      </c>
      <c r="H308" s="90" t="s">
        <v>2209</v>
      </c>
      <c r="I308" s="90" t="s">
        <v>2210</v>
      </c>
      <c r="J308" s="90" t="s">
        <v>740</v>
      </c>
      <c r="K308" s="90" t="s">
        <v>1298</v>
      </c>
      <c r="L308" s="90" t="s">
        <v>1299</v>
      </c>
      <c r="M308" s="90" t="s">
        <v>1298</v>
      </c>
      <c r="N308" s="101" t="s">
        <v>2206</v>
      </c>
      <c r="O308" s="105">
        <v>42166.083333333336</v>
      </c>
      <c r="P308" s="101" t="s">
        <v>2206</v>
      </c>
      <c r="Q308" s="106"/>
      <c r="R308" s="101" t="s">
        <v>2206</v>
      </c>
      <c r="T308" s="101" t="s">
        <v>2206</v>
      </c>
      <c r="U308" t="s">
        <v>81</v>
      </c>
      <c r="V308">
        <v>10.119999999999999</v>
      </c>
    </row>
    <row r="309" spans="1:22" x14ac:dyDescent="0.3">
      <c r="A309" s="90" t="s">
        <v>2211</v>
      </c>
      <c r="B309" s="90" t="s">
        <v>2212</v>
      </c>
      <c r="C309" s="90" t="s">
        <v>178</v>
      </c>
      <c r="D309" s="90" t="s">
        <v>2213</v>
      </c>
      <c r="E309" s="90" t="s">
        <v>736</v>
      </c>
      <c r="F309" s="91">
        <v>26684.041666666668</v>
      </c>
      <c r="G309" s="90" t="s">
        <v>1168</v>
      </c>
      <c r="H309" s="90" t="s">
        <v>2214</v>
      </c>
      <c r="I309" s="90" t="s">
        <v>2210</v>
      </c>
      <c r="J309" s="90" t="s">
        <v>815</v>
      </c>
      <c r="K309" s="90" t="s">
        <v>1000</v>
      </c>
      <c r="L309" s="90" t="s">
        <v>1001</v>
      </c>
      <c r="M309" s="90" t="s">
        <v>1000</v>
      </c>
      <c r="N309" s="101" t="s">
        <v>2211</v>
      </c>
      <c r="O309" s="105">
        <v>42037.041666666664</v>
      </c>
      <c r="P309" s="101" t="s">
        <v>2211</v>
      </c>
      <c r="Q309" s="106"/>
      <c r="R309" s="101" t="s">
        <v>2211</v>
      </c>
      <c r="T309" s="101" t="s">
        <v>2211</v>
      </c>
      <c r="U309" t="s">
        <v>81</v>
      </c>
      <c r="V309">
        <v>10.119999999999999</v>
      </c>
    </row>
    <row r="310" spans="1:22" x14ac:dyDescent="0.3">
      <c r="A310" s="90" t="s">
        <v>2215</v>
      </c>
      <c r="B310" s="90" t="s">
        <v>219</v>
      </c>
      <c r="C310" s="90" t="s">
        <v>220</v>
      </c>
      <c r="D310" s="90" t="s">
        <v>2216</v>
      </c>
      <c r="E310" s="90" t="s">
        <v>736</v>
      </c>
      <c r="F310" s="91">
        <v>19041.041666666668</v>
      </c>
      <c r="G310" s="90" t="s">
        <v>885</v>
      </c>
      <c r="H310" s="90" t="s">
        <v>2217</v>
      </c>
      <c r="I310" s="90" t="s">
        <v>2218</v>
      </c>
      <c r="J310" s="90" t="s">
        <v>977</v>
      </c>
      <c r="K310" s="90" t="s">
        <v>754</v>
      </c>
      <c r="L310" s="90" t="s">
        <v>2065</v>
      </c>
      <c r="M310" s="90" t="s">
        <v>2064</v>
      </c>
      <c r="N310" s="101" t="s">
        <v>2215</v>
      </c>
      <c r="O310" s="105">
        <v>42037.041666666664</v>
      </c>
      <c r="P310" s="101" t="s">
        <v>2215</v>
      </c>
      <c r="Q310" s="106"/>
      <c r="R310" s="101" t="s">
        <v>2215</v>
      </c>
      <c r="T310" s="101" t="s">
        <v>2215</v>
      </c>
      <c r="U310" t="s">
        <v>81</v>
      </c>
      <c r="V310">
        <v>10.119999999999999</v>
      </c>
    </row>
    <row r="311" spans="1:22" x14ac:dyDescent="0.3">
      <c r="A311" s="90" t="s">
        <v>2219</v>
      </c>
      <c r="B311" s="90" t="s">
        <v>284</v>
      </c>
      <c r="C311" s="90" t="s">
        <v>285</v>
      </c>
      <c r="D311" s="90" t="s">
        <v>2220</v>
      </c>
      <c r="E311" s="90" t="s">
        <v>736</v>
      </c>
      <c r="F311" s="91">
        <v>29150.041666666668</v>
      </c>
      <c r="G311" s="90" t="s">
        <v>1130</v>
      </c>
      <c r="H311" s="90" t="s">
        <v>2221</v>
      </c>
      <c r="I311" s="90" t="s">
        <v>1922</v>
      </c>
      <c r="J311" s="90" t="s">
        <v>1989</v>
      </c>
      <c r="K311" s="90" t="s">
        <v>881</v>
      </c>
      <c r="L311" s="90" t="s">
        <v>882</v>
      </c>
      <c r="M311" s="90" t="s">
        <v>881</v>
      </c>
      <c r="N311" s="101" t="s">
        <v>2219</v>
      </c>
      <c r="O311" s="105">
        <v>42036.041666666664</v>
      </c>
      <c r="P311" s="101" t="s">
        <v>2219</v>
      </c>
      <c r="Q311" s="106"/>
      <c r="R311" s="101" t="s">
        <v>2219</v>
      </c>
      <c r="T311" s="101" t="s">
        <v>2219</v>
      </c>
      <c r="U311" t="s">
        <v>81</v>
      </c>
      <c r="V311">
        <v>10.119999999999999</v>
      </c>
    </row>
    <row r="312" spans="1:22" x14ac:dyDescent="0.3">
      <c r="A312" s="90" t="s">
        <v>2222</v>
      </c>
      <c r="B312" s="90" t="s">
        <v>223</v>
      </c>
      <c r="C312" s="90" t="s">
        <v>224</v>
      </c>
      <c r="D312" s="90" t="s">
        <v>2223</v>
      </c>
      <c r="E312" s="90" t="s">
        <v>736</v>
      </c>
      <c r="F312" s="91">
        <v>25203.041666666668</v>
      </c>
      <c r="G312" s="90" t="s">
        <v>225</v>
      </c>
      <c r="H312" s="90" t="s">
        <v>2224</v>
      </c>
      <c r="I312" s="90" t="s">
        <v>2225</v>
      </c>
      <c r="J312" s="90" t="s">
        <v>849</v>
      </c>
      <c r="K312" s="90" t="s">
        <v>861</v>
      </c>
      <c r="L312" s="90" t="s">
        <v>862</v>
      </c>
      <c r="M312" s="90" t="s">
        <v>861</v>
      </c>
      <c r="N312" s="101" t="s">
        <v>2222</v>
      </c>
      <c r="O312" s="105">
        <v>42036.041666666664</v>
      </c>
      <c r="P312" s="101" t="s">
        <v>2222</v>
      </c>
      <c r="Q312" s="106"/>
      <c r="R312" s="101" t="s">
        <v>2222</v>
      </c>
      <c r="T312" s="101" t="s">
        <v>2222</v>
      </c>
      <c r="U312" t="s">
        <v>81</v>
      </c>
      <c r="V312">
        <v>10.119999999999999</v>
      </c>
    </row>
    <row r="313" spans="1:22" x14ac:dyDescent="0.3">
      <c r="A313" s="90" t="s">
        <v>2226</v>
      </c>
      <c r="B313" s="90" t="s">
        <v>265</v>
      </c>
      <c r="C313" s="90" t="s">
        <v>2227</v>
      </c>
      <c r="D313" s="90" t="s">
        <v>2228</v>
      </c>
      <c r="E313" s="90" t="s">
        <v>727</v>
      </c>
      <c r="F313" s="91">
        <v>22282.041666666668</v>
      </c>
      <c r="G313" s="90" t="s">
        <v>929</v>
      </c>
      <c r="H313" s="90" t="s">
        <v>2229</v>
      </c>
      <c r="I313" s="90" t="s">
        <v>1540</v>
      </c>
      <c r="J313" s="90" t="s">
        <v>874</v>
      </c>
      <c r="K313" s="90" t="s">
        <v>748</v>
      </c>
      <c r="L313" s="90" t="s">
        <v>796</v>
      </c>
      <c r="M313" s="90" t="s">
        <v>748</v>
      </c>
      <c r="N313" s="101" t="s">
        <v>2226</v>
      </c>
      <c r="O313" s="105">
        <v>42051.041666666664</v>
      </c>
      <c r="P313" s="101" t="s">
        <v>2226</v>
      </c>
      <c r="Q313" s="106"/>
      <c r="R313" s="101" t="s">
        <v>2226</v>
      </c>
      <c r="T313" s="101" t="s">
        <v>2226</v>
      </c>
      <c r="U313" t="s">
        <v>81</v>
      </c>
      <c r="V313">
        <v>10.119999999999999</v>
      </c>
    </row>
    <row r="314" spans="1:22" x14ac:dyDescent="0.3">
      <c r="A314" s="90" t="s">
        <v>2230</v>
      </c>
      <c r="B314" s="90" t="s">
        <v>263</v>
      </c>
      <c r="C314" s="90" t="s">
        <v>264</v>
      </c>
      <c r="D314" s="90" t="s">
        <v>2231</v>
      </c>
      <c r="E314" s="90" t="s">
        <v>736</v>
      </c>
      <c r="F314" s="91">
        <v>23377.041666666668</v>
      </c>
      <c r="G314" s="90" t="s">
        <v>1182</v>
      </c>
      <c r="H314" s="90" t="s">
        <v>754</v>
      </c>
      <c r="I314" s="90" t="s">
        <v>2232</v>
      </c>
      <c r="J314" s="90" t="s">
        <v>795</v>
      </c>
      <c r="K314" s="90" t="s">
        <v>748</v>
      </c>
      <c r="L314" s="90" t="s">
        <v>856</v>
      </c>
      <c r="M314" s="90" t="s">
        <v>748</v>
      </c>
      <c r="N314" s="101" t="s">
        <v>2230</v>
      </c>
      <c r="O314" s="105">
        <v>42051.041666666664</v>
      </c>
      <c r="P314" s="101" t="s">
        <v>2230</v>
      </c>
      <c r="Q314" s="106"/>
      <c r="R314" s="101" t="s">
        <v>2230</v>
      </c>
      <c r="T314" s="101" t="s">
        <v>2230</v>
      </c>
      <c r="U314" t="s">
        <v>83</v>
      </c>
      <c r="V314">
        <v>10.15</v>
      </c>
    </row>
    <row r="315" spans="1:22" x14ac:dyDescent="0.3">
      <c r="A315" s="90" t="s">
        <v>2233</v>
      </c>
      <c r="B315" s="90" t="s">
        <v>2235</v>
      </c>
      <c r="C315" s="90" t="s">
        <v>2234</v>
      </c>
      <c r="D315" s="90" t="s">
        <v>2236</v>
      </c>
      <c r="E315" s="90" t="s">
        <v>727</v>
      </c>
      <c r="F315" s="91">
        <v>30661.041666666668</v>
      </c>
      <c r="G315" s="90" t="s">
        <v>728</v>
      </c>
      <c r="H315" s="90" t="s">
        <v>754</v>
      </c>
      <c r="I315" s="90" t="s">
        <v>2237</v>
      </c>
      <c r="J315" s="90" t="s">
        <v>1051</v>
      </c>
      <c r="K315" s="90" t="s">
        <v>842</v>
      </c>
      <c r="L315" s="90" t="s">
        <v>742</v>
      </c>
      <c r="M315" s="90" t="s">
        <v>842</v>
      </c>
      <c r="N315" s="101" t="s">
        <v>2233</v>
      </c>
      <c r="O315" s="105">
        <v>42051.041666666664</v>
      </c>
      <c r="P315" s="101" t="s">
        <v>2233</v>
      </c>
      <c r="Q315" s="106"/>
      <c r="R315" s="101" t="s">
        <v>2233</v>
      </c>
      <c r="T315" s="101" t="s">
        <v>2233</v>
      </c>
      <c r="U315" t="s">
        <v>83</v>
      </c>
      <c r="V315">
        <v>10.15</v>
      </c>
    </row>
    <row r="316" spans="1:22" x14ac:dyDescent="0.3">
      <c r="A316" s="90" t="s">
        <v>2238</v>
      </c>
      <c r="B316" s="90" t="s">
        <v>456</v>
      </c>
      <c r="C316" s="90" t="s">
        <v>457</v>
      </c>
      <c r="D316" s="90" t="s">
        <v>2239</v>
      </c>
      <c r="E316" s="90" t="s">
        <v>727</v>
      </c>
      <c r="F316" s="91">
        <v>28517.041666666668</v>
      </c>
      <c r="G316" s="90" t="s">
        <v>207</v>
      </c>
      <c r="H316" s="90" t="s">
        <v>2240</v>
      </c>
      <c r="I316" s="90" t="s">
        <v>807</v>
      </c>
      <c r="J316" s="90" t="s">
        <v>855</v>
      </c>
      <c r="K316" s="90" t="s">
        <v>1569</v>
      </c>
      <c r="L316" s="90" t="s">
        <v>1570</v>
      </c>
      <c r="M316" s="90" t="s">
        <v>1569</v>
      </c>
      <c r="N316" s="101" t="s">
        <v>2238</v>
      </c>
      <c r="O316" s="105">
        <v>42325.041666666664</v>
      </c>
      <c r="P316" s="101" t="s">
        <v>2238</v>
      </c>
      <c r="Q316" s="106"/>
      <c r="R316" s="101" t="s">
        <v>2238</v>
      </c>
      <c r="T316" s="101" t="s">
        <v>2238</v>
      </c>
      <c r="U316" t="s">
        <v>81</v>
      </c>
      <c r="V316">
        <v>10.119999999999999</v>
      </c>
    </row>
    <row r="317" spans="1:22" x14ac:dyDescent="0.3">
      <c r="A317" s="90" t="s">
        <v>2241</v>
      </c>
      <c r="B317" s="90" t="s">
        <v>374</v>
      </c>
      <c r="C317" s="90" t="s">
        <v>375</v>
      </c>
      <c r="D317" s="90" t="s">
        <v>2242</v>
      </c>
      <c r="E317" s="90" t="s">
        <v>736</v>
      </c>
      <c r="F317" s="91">
        <v>22585.041666666668</v>
      </c>
      <c r="G317" s="90" t="s">
        <v>728</v>
      </c>
      <c r="H317" s="90" t="s">
        <v>754</v>
      </c>
      <c r="I317" s="90" t="s">
        <v>2243</v>
      </c>
      <c r="J317" s="90" t="s">
        <v>860</v>
      </c>
      <c r="K317" s="90" t="s">
        <v>1994</v>
      </c>
      <c r="L317" s="90" t="s">
        <v>1995</v>
      </c>
      <c r="M317" s="90" t="s">
        <v>1994</v>
      </c>
      <c r="N317" s="101" t="s">
        <v>2241</v>
      </c>
      <c r="O317" s="105">
        <v>42660.083333333336</v>
      </c>
      <c r="P317" s="101" t="s">
        <v>2241</v>
      </c>
      <c r="Q317" s="106"/>
      <c r="R317" s="101" t="s">
        <v>2241</v>
      </c>
      <c r="T317" s="101" t="s">
        <v>2241</v>
      </c>
      <c r="U317" t="s">
        <v>81</v>
      </c>
      <c r="V317">
        <v>10.119999999999999</v>
      </c>
    </row>
    <row r="318" spans="1:22" x14ac:dyDescent="0.3">
      <c r="A318" s="90" t="s">
        <v>2244</v>
      </c>
      <c r="B318" s="90" t="s">
        <v>174</v>
      </c>
      <c r="C318" s="90" t="s">
        <v>249</v>
      </c>
      <c r="D318" s="90" t="s">
        <v>2245</v>
      </c>
      <c r="E318" s="90" t="s">
        <v>727</v>
      </c>
      <c r="F318" s="91">
        <v>28132.041666666668</v>
      </c>
      <c r="G318" s="90" t="s">
        <v>1381</v>
      </c>
      <c r="H318" s="90" t="s">
        <v>2246</v>
      </c>
      <c r="I318" s="90" t="s">
        <v>2165</v>
      </c>
      <c r="J318" s="90" t="s">
        <v>1246</v>
      </c>
      <c r="K318" s="90" t="s">
        <v>1587</v>
      </c>
      <c r="L318" s="90" t="s">
        <v>1588</v>
      </c>
      <c r="M318" s="90" t="s">
        <v>1587</v>
      </c>
      <c r="N318" s="101" t="s">
        <v>2244</v>
      </c>
      <c r="O318" s="105">
        <v>42537.083333333336</v>
      </c>
      <c r="P318" s="101" t="s">
        <v>2244</v>
      </c>
      <c r="Q318" s="106"/>
      <c r="R318" s="101" t="s">
        <v>2244</v>
      </c>
      <c r="T318" s="101" t="s">
        <v>2244</v>
      </c>
      <c r="U318" t="s">
        <v>81</v>
      </c>
      <c r="V318">
        <v>10.119999999999999</v>
      </c>
    </row>
    <row r="319" spans="1:22" x14ac:dyDescent="0.3">
      <c r="A319" s="90" t="s">
        <v>2247</v>
      </c>
      <c r="B319" s="90" t="s">
        <v>35</v>
      </c>
      <c r="C319" s="90" t="s">
        <v>1237</v>
      </c>
      <c r="D319" s="90" t="s">
        <v>2248</v>
      </c>
      <c r="E319" s="90" t="s">
        <v>727</v>
      </c>
      <c r="F319" s="91">
        <v>19359.041666666668</v>
      </c>
      <c r="G319" s="90" t="s">
        <v>929</v>
      </c>
      <c r="H319" s="90" t="s">
        <v>2249</v>
      </c>
      <c r="I319" s="90" t="s">
        <v>2250</v>
      </c>
      <c r="J319" s="90" t="s">
        <v>795</v>
      </c>
      <c r="K319" s="90" t="s">
        <v>748</v>
      </c>
      <c r="L319" s="90" t="s">
        <v>1037</v>
      </c>
      <c r="M319" s="90" t="s">
        <v>748</v>
      </c>
      <c r="N319" s="101" t="s">
        <v>2247</v>
      </c>
      <c r="O319" s="105">
        <v>42088.041666666664</v>
      </c>
      <c r="P319" s="101" t="s">
        <v>2247</v>
      </c>
      <c r="Q319" s="106"/>
      <c r="R319" s="101" t="s">
        <v>2247</v>
      </c>
      <c r="T319" s="101" t="s">
        <v>2247</v>
      </c>
      <c r="U319" t="s">
        <v>87</v>
      </c>
      <c r="V319">
        <v>10.119999999999999</v>
      </c>
    </row>
    <row r="320" spans="1:22" x14ac:dyDescent="0.3">
      <c r="A320" s="90" t="s">
        <v>2251</v>
      </c>
      <c r="B320" s="90" t="s">
        <v>292</v>
      </c>
      <c r="C320" s="90" t="s">
        <v>293</v>
      </c>
      <c r="D320" s="90" t="s">
        <v>2252</v>
      </c>
      <c r="E320" s="90" t="s">
        <v>736</v>
      </c>
      <c r="F320" s="91">
        <v>25680.041666666668</v>
      </c>
      <c r="G320" s="90" t="s">
        <v>728</v>
      </c>
      <c r="H320" s="90" t="s">
        <v>754</v>
      </c>
      <c r="I320" s="90" t="s">
        <v>2253</v>
      </c>
      <c r="J320" s="90" t="s">
        <v>2254</v>
      </c>
      <c r="K320" s="90" t="s">
        <v>1000</v>
      </c>
      <c r="L320" s="90" t="s">
        <v>1001</v>
      </c>
      <c r="M320" s="90" t="s">
        <v>1000</v>
      </c>
      <c r="N320" s="101" t="s">
        <v>2251</v>
      </c>
      <c r="O320" s="105">
        <v>42289.083333333336</v>
      </c>
      <c r="P320" s="101" t="s">
        <v>2251</v>
      </c>
      <c r="Q320" s="106"/>
      <c r="R320" s="101" t="s">
        <v>2251</v>
      </c>
      <c r="T320" s="101" t="s">
        <v>2251</v>
      </c>
      <c r="U320" t="s">
        <v>81</v>
      </c>
      <c r="V320">
        <v>10.119999999999999</v>
      </c>
    </row>
    <row r="321" spans="1:22" x14ac:dyDescent="0.3">
      <c r="A321" s="90" t="s">
        <v>2255</v>
      </c>
      <c r="B321" s="90" t="s">
        <v>580</v>
      </c>
      <c r="C321" s="90" t="s">
        <v>2256</v>
      </c>
      <c r="D321" s="90" t="s">
        <v>2257</v>
      </c>
      <c r="E321" s="90" t="s">
        <v>736</v>
      </c>
      <c r="F321" s="91">
        <v>30033.041666666668</v>
      </c>
      <c r="G321" s="90" t="s">
        <v>207</v>
      </c>
      <c r="H321" s="90" t="s">
        <v>2258</v>
      </c>
      <c r="I321" s="90" t="s">
        <v>886</v>
      </c>
      <c r="J321" s="90" t="s">
        <v>1210</v>
      </c>
      <c r="K321" s="90" t="s">
        <v>2259</v>
      </c>
      <c r="L321" s="90" t="s">
        <v>876</v>
      </c>
      <c r="M321" s="90" t="s">
        <v>2259</v>
      </c>
      <c r="N321" s="101" t="s">
        <v>2255</v>
      </c>
      <c r="O321" s="105">
        <v>42583.083333333336</v>
      </c>
      <c r="P321" s="101" t="s">
        <v>2255</v>
      </c>
      <c r="Q321" s="106"/>
      <c r="R321" s="101" t="s">
        <v>2255</v>
      </c>
      <c r="T321" s="101" t="s">
        <v>2255</v>
      </c>
      <c r="U321" t="s">
        <v>81</v>
      </c>
      <c r="V321">
        <v>10.119999999999999</v>
      </c>
    </row>
    <row r="322" spans="1:22" x14ac:dyDescent="0.3">
      <c r="A322" s="90" t="s">
        <v>2260</v>
      </c>
      <c r="B322" s="90" t="s">
        <v>2262</v>
      </c>
      <c r="C322" s="90" t="s">
        <v>2261</v>
      </c>
      <c r="D322" s="90" t="s">
        <v>2263</v>
      </c>
      <c r="E322" s="90" t="s">
        <v>736</v>
      </c>
      <c r="F322" s="91">
        <v>23577.041666666668</v>
      </c>
      <c r="G322" s="90" t="s">
        <v>728</v>
      </c>
      <c r="H322" s="90" t="s">
        <v>754</v>
      </c>
      <c r="I322" s="90" t="s">
        <v>2264</v>
      </c>
      <c r="J322" s="90" t="s">
        <v>731</v>
      </c>
      <c r="K322" s="90" t="s">
        <v>1448</v>
      </c>
      <c r="L322" s="90" t="s">
        <v>1449</v>
      </c>
      <c r="M322" s="90" t="s">
        <v>1448</v>
      </c>
      <c r="N322" s="101" t="s">
        <v>2260</v>
      </c>
      <c r="O322" s="105">
        <v>42583.083333333336</v>
      </c>
      <c r="P322" s="101" t="s">
        <v>2260</v>
      </c>
      <c r="Q322" s="106"/>
      <c r="R322" s="101" t="s">
        <v>2260</v>
      </c>
      <c r="T322" s="101" t="s">
        <v>2260</v>
      </c>
      <c r="U322" t="s">
        <v>81</v>
      </c>
      <c r="V322">
        <v>10.119999999999999</v>
      </c>
    </row>
    <row r="323" spans="1:22" x14ac:dyDescent="0.3">
      <c r="A323" s="90" t="s">
        <v>2265</v>
      </c>
      <c r="B323" s="90" t="s">
        <v>2266</v>
      </c>
      <c r="C323" s="90" t="s">
        <v>222</v>
      </c>
      <c r="D323" s="90" t="s">
        <v>2267</v>
      </c>
      <c r="E323" s="90" t="s">
        <v>736</v>
      </c>
      <c r="F323" s="91">
        <v>27416.041666666668</v>
      </c>
      <c r="G323" s="90" t="s">
        <v>1182</v>
      </c>
      <c r="H323" s="90" t="s">
        <v>754</v>
      </c>
      <c r="I323" s="90" t="s">
        <v>2268</v>
      </c>
      <c r="J323" s="90" t="s">
        <v>849</v>
      </c>
      <c r="K323" s="90" t="s">
        <v>748</v>
      </c>
      <c r="L323" s="90" t="s">
        <v>765</v>
      </c>
      <c r="M323" s="90" t="s">
        <v>748</v>
      </c>
      <c r="N323" s="101" t="s">
        <v>2265</v>
      </c>
      <c r="O323" s="105">
        <v>42654.083333333336</v>
      </c>
      <c r="P323" s="101" t="s">
        <v>2265</v>
      </c>
      <c r="Q323" s="106"/>
      <c r="R323" s="101" t="s">
        <v>2265</v>
      </c>
      <c r="T323" s="101" t="s">
        <v>2265</v>
      </c>
      <c r="U323" t="s">
        <v>81</v>
      </c>
      <c r="V323">
        <v>10.119999999999999</v>
      </c>
    </row>
    <row r="324" spans="1:22" x14ac:dyDescent="0.3">
      <c r="A324" s="90" t="s">
        <v>2269</v>
      </c>
      <c r="B324" s="90" t="s">
        <v>2271</v>
      </c>
      <c r="C324" s="90" t="s">
        <v>2270</v>
      </c>
      <c r="D324" s="90" t="s">
        <v>2272</v>
      </c>
      <c r="E324" s="90" t="s">
        <v>727</v>
      </c>
      <c r="F324" s="91">
        <v>32874.041666666664</v>
      </c>
      <c r="G324" s="90" t="s">
        <v>1182</v>
      </c>
      <c r="H324" s="90" t="s">
        <v>754</v>
      </c>
      <c r="I324" s="90" t="s">
        <v>2273</v>
      </c>
      <c r="J324" s="90" t="s">
        <v>808</v>
      </c>
      <c r="K324" s="90" t="s">
        <v>748</v>
      </c>
      <c r="L324" s="90" t="s">
        <v>1037</v>
      </c>
      <c r="M324" s="90" t="s">
        <v>748</v>
      </c>
      <c r="N324" s="101" t="s">
        <v>2269</v>
      </c>
      <c r="O324" s="105">
        <v>42668.083333333336</v>
      </c>
      <c r="P324" s="101" t="s">
        <v>2269</v>
      </c>
      <c r="Q324" s="106"/>
      <c r="R324" s="101" t="s">
        <v>2269</v>
      </c>
      <c r="T324" s="101" t="s">
        <v>2269</v>
      </c>
      <c r="U324" t="s">
        <v>81</v>
      </c>
      <c r="V324">
        <v>10.119999999999999</v>
      </c>
    </row>
    <row r="325" spans="1:22" x14ac:dyDescent="0.3">
      <c r="A325" s="90" t="s">
        <v>2274</v>
      </c>
      <c r="B325" s="90" t="s">
        <v>390</v>
      </c>
      <c r="C325" s="90" t="s">
        <v>391</v>
      </c>
      <c r="D325" s="90" t="s">
        <v>2275</v>
      </c>
      <c r="E325" s="90" t="s">
        <v>727</v>
      </c>
      <c r="F325" s="91">
        <v>26298.041666666668</v>
      </c>
      <c r="G325" s="90" t="s">
        <v>846</v>
      </c>
      <c r="H325" s="90" t="s">
        <v>2276</v>
      </c>
      <c r="I325" s="90" t="s">
        <v>2277</v>
      </c>
      <c r="J325" s="90" t="s">
        <v>1316</v>
      </c>
      <c r="K325" s="90" t="s">
        <v>754</v>
      </c>
      <c r="L325" s="90" t="s">
        <v>995</v>
      </c>
      <c r="M325" s="90" t="s">
        <v>994</v>
      </c>
      <c r="N325" s="101" t="s">
        <v>2274</v>
      </c>
      <c r="O325" s="105">
        <v>42177.083333333336</v>
      </c>
      <c r="P325" s="101" t="s">
        <v>2274</v>
      </c>
      <c r="Q325" s="106"/>
      <c r="R325" s="101" t="s">
        <v>2274</v>
      </c>
      <c r="T325" s="101" t="s">
        <v>2274</v>
      </c>
      <c r="U325" t="s">
        <v>81</v>
      </c>
      <c r="V325">
        <v>10.119999999999999</v>
      </c>
    </row>
    <row r="326" spans="1:22" x14ac:dyDescent="0.3">
      <c r="A326" s="90" t="s">
        <v>2278</v>
      </c>
      <c r="B326" s="90" t="s">
        <v>2279</v>
      </c>
      <c r="C326" s="90" t="s">
        <v>388</v>
      </c>
      <c r="D326" s="90" t="s">
        <v>2280</v>
      </c>
      <c r="E326" s="90" t="s">
        <v>727</v>
      </c>
      <c r="F326" s="91">
        <v>28567.041666666668</v>
      </c>
      <c r="G326" s="90" t="s">
        <v>985</v>
      </c>
      <c r="H326" s="90" t="s">
        <v>2281</v>
      </c>
      <c r="I326" s="90" t="s">
        <v>2282</v>
      </c>
      <c r="J326" s="90" t="s">
        <v>977</v>
      </c>
      <c r="K326" s="90" t="s">
        <v>2283</v>
      </c>
      <c r="L326" s="90" t="s">
        <v>2284</v>
      </c>
      <c r="M326" s="90" t="s">
        <v>2283</v>
      </c>
      <c r="N326" s="101" t="s">
        <v>2278</v>
      </c>
      <c r="O326" s="105">
        <v>41519.083333333336</v>
      </c>
      <c r="P326" s="101" t="s">
        <v>2278</v>
      </c>
      <c r="Q326" s="106"/>
      <c r="R326" s="101" t="s">
        <v>2278</v>
      </c>
      <c r="S326">
        <v>204</v>
      </c>
      <c r="T326" s="101" t="s">
        <v>2278</v>
      </c>
      <c r="U326" t="s">
        <v>81</v>
      </c>
      <c r="V326">
        <v>12.33</v>
      </c>
    </row>
    <row r="327" spans="1:22" x14ac:dyDescent="0.3">
      <c r="A327" s="90" t="s">
        <v>2285</v>
      </c>
      <c r="B327" s="90" t="s">
        <v>392</v>
      </c>
      <c r="C327" s="90" t="s">
        <v>2286</v>
      </c>
      <c r="D327" s="90" t="s">
        <v>2287</v>
      </c>
      <c r="E327" s="90" t="s">
        <v>727</v>
      </c>
      <c r="F327" s="91">
        <v>29367.083333333332</v>
      </c>
      <c r="G327" s="90" t="s">
        <v>929</v>
      </c>
      <c r="H327" s="90" t="s">
        <v>754</v>
      </c>
      <c r="I327" s="90" t="s">
        <v>2007</v>
      </c>
      <c r="J327" s="90" t="s">
        <v>1455</v>
      </c>
      <c r="K327" s="90" t="s">
        <v>748</v>
      </c>
      <c r="L327" s="90" t="s">
        <v>765</v>
      </c>
      <c r="M327" s="90" t="s">
        <v>748</v>
      </c>
      <c r="N327" s="101" t="s">
        <v>2285</v>
      </c>
      <c r="O327" s="105">
        <v>40592.041666666664</v>
      </c>
      <c r="P327" s="101" t="s">
        <v>2285</v>
      </c>
      <c r="Q327" s="106"/>
      <c r="R327" s="101" t="s">
        <v>2285</v>
      </c>
      <c r="T327" s="101" t="s">
        <v>2285</v>
      </c>
      <c r="U327" t="s">
        <v>81</v>
      </c>
      <c r="V327">
        <v>10.119999999999999</v>
      </c>
    </row>
    <row r="328" spans="1:22" x14ac:dyDescent="0.3">
      <c r="A328" s="90" t="s">
        <v>2288</v>
      </c>
      <c r="B328" s="90" t="s">
        <v>2289</v>
      </c>
      <c r="C328" s="90" t="s">
        <v>389</v>
      </c>
      <c r="D328" s="90" t="s">
        <v>2290</v>
      </c>
      <c r="E328" s="90" t="s">
        <v>727</v>
      </c>
      <c r="F328" s="91">
        <v>23743.041666666668</v>
      </c>
      <c r="G328" s="90" t="s">
        <v>929</v>
      </c>
      <c r="H328" s="90" t="s">
        <v>2291</v>
      </c>
      <c r="I328" s="90" t="s">
        <v>2292</v>
      </c>
      <c r="J328" s="90" t="s">
        <v>2254</v>
      </c>
      <c r="K328" s="90" t="s">
        <v>1000</v>
      </c>
      <c r="L328" s="90" t="s">
        <v>1001</v>
      </c>
      <c r="M328" s="90" t="s">
        <v>1000</v>
      </c>
      <c r="N328" s="101" t="s">
        <v>2288</v>
      </c>
      <c r="O328" s="105">
        <v>37803.083333333336</v>
      </c>
      <c r="P328" s="101" t="s">
        <v>2288</v>
      </c>
      <c r="Q328" s="106"/>
      <c r="R328" s="101" t="s">
        <v>2288</v>
      </c>
      <c r="T328" s="101" t="s">
        <v>2288</v>
      </c>
      <c r="U328" t="s">
        <v>95</v>
      </c>
      <c r="V328">
        <v>11.24</v>
      </c>
    </row>
    <row r="329" spans="1:22" x14ac:dyDescent="0.3">
      <c r="A329" s="90" t="s">
        <v>2293</v>
      </c>
      <c r="B329" s="90" t="s">
        <v>1874</v>
      </c>
      <c r="C329" s="90" t="s">
        <v>395</v>
      </c>
      <c r="D329" s="90" t="s">
        <v>2294</v>
      </c>
      <c r="E329" s="90" t="s">
        <v>727</v>
      </c>
      <c r="F329" s="91">
        <v>25934.041666666668</v>
      </c>
      <c r="G329" s="90" t="s">
        <v>728</v>
      </c>
      <c r="H329" s="90" t="s">
        <v>2295</v>
      </c>
      <c r="I329" s="90" t="s">
        <v>2296</v>
      </c>
      <c r="J329" s="90" t="s">
        <v>1123</v>
      </c>
      <c r="K329" s="90" t="s">
        <v>748</v>
      </c>
      <c r="L329" s="90" t="s">
        <v>913</v>
      </c>
      <c r="M329" s="90" t="s">
        <v>748</v>
      </c>
      <c r="N329" s="101" t="s">
        <v>2293</v>
      </c>
      <c r="O329" s="105">
        <v>37602.041666666664</v>
      </c>
      <c r="P329" s="101" t="s">
        <v>2293</v>
      </c>
      <c r="Q329" s="106"/>
      <c r="R329" s="101" t="s">
        <v>2293</v>
      </c>
      <c r="T329" s="101" t="s">
        <v>2293</v>
      </c>
      <c r="U329" t="s">
        <v>81</v>
      </c>
      <c r="V329">
        <v>10.119999999999999</v>
      </c>
    </row>
    <row r="330" spans="1:22" x14ac:dyDescent="0.3">
      <c r="A330" s="90" t="s">
        <v>2297</v>
      </c>
      <c r="B330" s="90" t="s">
        <v>311</v>
      </c>
      <c r="C330" s="90" t="s">
        <v>396</v>
      </c>
      <c r="D330" s="90" t="s">
        <v>2298</v>
      </c>
      <c r="E330" s="90" t="s">
        <v>727</v>
      </c>
      <c r="F330" s="91">
        <v>27870.083333333332</v>
      </c>
      <c r="G330" s="90" t="s">
        <v>728</v>
      </c>
      <c r="H330" s="90" t="s">
        <v>754</v>
      </c>
      <c r="I330" s="90" t="s">
        <v>2299</v>
      </c>
      <c r="J330" s="90" t="s">
        <v>942</v>
      </c>
      <c r="K330" s="90" t="s">
        <v>748</v>
      </c>
      <c r="L330" s="90" t="s">
        <v>913</v>
      </c>
      <c r="M330" s="90" t="s">
        <v>748</v>
      </c>
      <c r="N330" s="101" t="s">
        <v>2297</v>
      </c>
      <c r="O330" s="105">
        <v>37602.041666666664</v>
      </c>
      <c r="P330" s="101" t="s">
        <v>2297</v>
      </c>
      <c r="Q330" s="106"/>
      <c r="R330" s="101" t="s">
        <v>2297</v>
      </c>
      <c r="T330" s="101" t="s">
        <v>2297</v>
      </c>
      <c r="U330" t="s">
        <v>82</v>
      </c>
      <c r="V330">
        <v>10.44</v>
      </c>
    </row>
    <row r="331" spans="1:22" x14ac:dyDescent="0.3">
      <c r="A331" s="90" t="s">
        <v>2300</v>
      </c>
      <c r="B331" s="90" t="s">
        <v>192</v>
      </c>
      <c r="C331" s="90" t="s">
        <v>387</v>
      </c>
      <c r="D331" s="90" t="s">
        <v>2301</v>
      </c>
      <c r="E331" s="90" t="s">
        <v>727</v>
      </c>
      <c r="F331" s="91">
        <v>26192.041666666668</v>
      </c>
      <c r="G331" s="90" t="s">
        <v>929</v>
      </c>
      <c r="H331" s="90" t="s">
        <v>2302</v>
      </c>
      <c r="I331" s="90" t="s">
        <v>2303</v>
      </c>
      <c r="J331" s="90" t="s">
        <v>1178</v>
      </c>
      <c r="K331" s="90" t="s">
        <v>748</v>
      </c>
      <c r="L331" s="90" t="s">
        <v>1127</v>
      </c>
      <c r="M331" s="90" t="s">
        <v>748</v>
      </c>
      <c r="N331" s="101" t="s">
        <v>2300</v>
      </c>
      <c r="O331" s="105">
        <v>40675.083333333336</v>
      </c>
      <c r="P331" s="101" t="s">
        <v>2300</v>
      </c>
      <c r="Q331" s="106"/>
      <c r="R331" s="101" t="s">
        <v>2300</v>
      </c>
      <c r="T331" s="101" t="s">
        <v>2300</v>
      </c>
      <c r="U331" t="s">
        <v>85</v>
      </c>
      <c r="V331">
        <v>10.199999999999999</v>
      </c>
    </row>
    <row r="332" spans="1:22" x14ac:dyDescent="0.3">
      <c r="A332" s="90" t="s">
        <v>2304</v>
      </c>
      <c r="B332" s="90" t="s">
        <v>393</v>
      </c>
      <c r="C332" s="90" t="s">
        <v>394</v>
      </c>
      <c r="D332" s="90" t="s">
        <v>2305</v>
      </c>
      <c r="E332" s="90" t="s">
        <v>727</v>
      </c>
      <c r="F332" s="91">
        <v>20089.041666666668</v>
      </c>
      <c r="G332" s="90" t="s">
        <v>929</v>
      </c>
      <c r="H332" s="90" t="s">
        <v>2306</v>
      </c>
      <c r="I332" s="90" t="s">
        <v>2307</v>
      </c>
      <c r="J332" s="90" t="s">
        <v>942</v>
      </c>
      <c r="K332" s="90" t="s">
        <v>2308</v>
      </c>
      <c r="L332" s="90" t="s">
        <v>2309</v>
      </c>
      <c r="M332" s="90" t="s">
        <v>2308</v>
      </c>
      <c r="N332" s="101" t="s">
        <v>2304</v>
      </c>
      <c r="O332" s="105">
        <v>42187.083333333336</v>
      </c>
      <c r="P332" s="101" t="s">
        <v>2304</v>
      </c>
      <c r="Q332" s="106"/>
      <c r="R332" s="101" t="s">
        <v>2304</v>
      </c>
      <c r="T332" s="101" t="s">
        <v>2304</v>
      </c>
      <c r="U332" t="s">
        <v>81</v>
      </c>
      <c r="V332">
        <v>10.119999999999999</v>
      </c>
    </row>
    <row r="333" spans="1:22" x14ac:dyDescent="0.3">
      <c r="A333" s="90" t="s">
        <v>2310</v>
      </c>
      <c r="B333" s="90" t="s">
        <v>458</v>
      </c>
      <c r="C333" s="90" t="s">
        <v>459</v>
      </c>
      <c r="D333" s="90" t="s">
        <v>2311</v>
      </c>
      <c r="E333" s="90" t="s">
        <v>736</v>
      </c>
      <c r="F333" s="91">
        <v>23698.041666666668</v>
      </c>
      <c r="G333" s="90" t="s">
        <v>2312</v>
      </c>
      <c r="H333" s="90" t="s">
        <v>754</v>
      </c>
      <c r="I333" s="90" t="s">
        <v>1585</v>
      </c>
      <c r="J333" s="90" t="s">
        <v>2313</v>
      </c>
      <c r="K333" s="90" t="s">
        <v>1298</v>
      </c>
      <c r="L333" s="90" t="s">
        <v>1299</v>
      </c>
      <c r="M333" s="90" t="s">
        <v>1298</v>
      </c>
      <c r="N333" s="101" t="s">
        <v>2310</v>
      </c>
      <c r="O333" s="105">
        <v>42311.041666666664</v>
      </c>
      <c r="P333" s="101" t="s">
        <v>2310</v>
      </c>
      <c r="Q333" s="106"/>
      <c r="R333" s="101" t="s">
        <v>2310</v>
      </c>
      <c r="T333" s="101" t="s">
        <v>2310</v>
      </c>
      <c r="U333" t="s">
        <v>81</v>
      </c>
      <c r="V333">
        <v>10.119999999999999</v>
      </c>
    </row>
    <row r="334" spans="1:22" x14ac:dyDescent="0.3">
      <c r="A334" s="90" t="s">
        <v>2314</v>
      </c>
      <c r="B334" s="90" t="s">
        <v>687</v>
      </c>
      <c r="C334" s="90" t="s">
        <v>2315</v>
      </c>
      <c r="D334" s="90" t="s">
        <v>2316</v>
      </c>
      <c r="E334" s="90" t="s">
        <v>727</v>
      </c>
      <c r="F334" s="91">
        <v>28410.041666666668</v>
      </c>
      <c r="G334" s="90" t="s">
        <v>728</v>
      </c>
      <c r="H334" s="90" t="s">
        <v>754</v>
      </c>
      <c r="I334" s="90" t="s">
        <v>2317</v>
      </c>
      <c r="J334" s="90" t="s">
        <v>2318</v>
      </c>
      <c r="K334" s="90" t="s">
        <v>748</v>
      </c>
      <c r="L334" s="90" t="s">
        <v>772</v>
      </c>
      <c r="M334" s="90" t="s">
        <v>748</v>
      </c>
      <c r="N334" s="101" t="s">
        <v>2314</v>
      </c>
      <c r="O334" s="105">
        <v>42303.041666666664</v>
      </c>
      <c r="P334" s="101" t="s">
        <v>2314</v>
      </c>
      <c r="Q334" s="106"/>
      <c r="R334" s="101" t="s">
        <v>2314</v>
      </c>
      <c r="T334" s="101" t="s">
        <v>2314</v>
      </c>
      <c r="U334" t="s">
        <v>81</v>
      </c>
      <c r="V334">
        <v>10.119999999999999</v>
      </c>
    </row>
    <row r="335" spans="1:22" x14ac:dyDescent="0.3">
      <c r="A335" s="90" t="s">
        <v>2319</v>
      </c>
      <c r="B335" s="90" t="s">
        <v>2320</v>
      </c>
      <c r="C335" s="90" t="s">
        <v>453</v>
      </c>
      <c r="D335" s="90" t="s">
        <v>2321</v>
      </c>
      <c r="E335" s="90" t="s">
        <v>727</v>
      </c>
      <c r="F335" s="91">
        <v>30191.083333333332</v>
      </c>
      <c r="G335" s="90" t="s">
        <v>745</v>
      </c>
      <c r="H335" s="90" t="s">
        <v>2322</v>
      </c>
      <c r="I335" s="90" t="s">
        <v>2323</v>
      </c>
      <c r="J335" s="90" t="s">
        <v>1083</v>
      </c>
      <c r="K335" s="90" t="s">
        <v>1448</v>
      </c>
      <c r="L335" s="90" t="s">
        <v>1449</v>
      </c>
      <c r="M335" s="90" t="s">
        <v>1448</v>
      </c>
      <c r="N335" s="101" t="s">
        <v>2319</v>
      </c>
      <c r="O335" s="105">
        <v>42252.083333333336</v>
      </c>
      <c r="P335" s="101" t="s">
        <v>2319</v>
      </c>
      <c r="Q335" s="106"/>
      <c r="R335" s="101" t="s">
        <v>2319</v>
      </c>
      <c r="T335" s="101" t="s">
        <v>2319</v>
      </c>
      <c r="U335" t="s">
        <v>81</v>
      </c>
      <c r="V335">
        <v>10.119999999999999</v>
      </c>
    </row>
    <row r="336" spans="1:22" x14ac:dyDescent="0.3">
      <c r="A336" s="90" t="s">
        <v>2324</v>
      </c>
      <c r="B336" s="90" t="s">
        <v>2326</v>
      </c>
      <c r="C336" s="90" t="s">
        <v>2325</v>
      </c>
      <c r="D336" s="90" t="s">
        <v>2327</v>
      </c>
      <c r="E336" s="90" t="s">
        <v>736</v>
      </c>
      <c r="F336" s="91">
        <v>29673.041666666668</v>
      </c>
      <c r="G336" s="90" t="s">
        <v>1130</v>
      </c>
      <c r="H336" s="90" t="s">
        <v>754</v>
      </c>
      <c r="I336" s="90" t="s">
        <v>2328</v>
      </c>
      <c r="J336" s="90" t="s">
        <v>740</v>
      </c>
      <c r="K336" s="90" t="s">
        <v>944</v>
      </c>
      <c r="L336" s="90" t="s">
        <v>943</v>
      </c>
      <c r="M336" s="90" t="s">
        <v>944</v>
      </c>
      <c r="N336" s="101" t="s">
        <v>2324</v>
      </c>
      <c r="O336" s="105">
        <v>42252.083333333336</v>
      </c>
      <c r="P336" s="101" t="s">
        <v>2324</v>
      </c>
      <c r="Q336" s="106"/>
      <c r="R336" s="101" t="s">
        <v>2324</v>
      </c>
      <c r="T336" s="101" t="s">
        <v>2324</v>
      </c>
      <c r="U336" t="s">
        <v>81</v>
      </c>
      <c r="V336">
        <v>10.119999999999999</v>
      </c>
    </row>
    <row r="337" spans="1:22" x14ac:dyDescent="0.3">
      <c r="A337" s="90" t="s">
        <v>2329</v>
      </c>
      <c r="B337" s="90" t="s">
        <v>2331</v>
      </c>
      <c r="C337" s="90" t="s">
        <v>2330</v>
      </c>
      <c r="D337" s="90" t="s">
        <v>2332</v>
      </c>
      <c r="E337" s="90" t="s">
        <v>736</v>
      </c>
      <c r="F337" s="91">
        <v>28573.041666666668</v>
      </c>
      <c r="G337" s="90" t="s">
        <v>776</v>
      </c>
      <c r="H337" s="90" t="s">
        <v>754</v>
      </c>
      <c r="I337" s="90" t="s">
        <v>886</v>
      </c>
      <c r="J337" s="90" t="s">
        <v>1083</v>
      </c>
      <c r="K337" s="90" t="s">
        <v>875</v>
      </c>
      <c r="L337" s="90" t="s">
        <v>876</v>
      </c>
      <c r="M337" s="90" t="s">
        <v>875</v>
      </c>
      <c r="N337" s="101" t="s">
        <v>2329</v>
      </c>
      <c r="O337" s="105">
        <v>42534.083333333336</v>
      </c>
      <c r="P337" s="101" t="s">
        <v>2329</v>
      </c>
      <c r="Q337" s="106"/>
      <c r="R337" s="101" t="s">
        <v>2329</v>
      </c>
      <c r="T337" s="101" t="s">
        <v>2329</v>
      </c>
      <c r="U337" t="s">
        <v>81</v>
      </c>
      <c r="V337">
        <v>10.119999999999999</v>
      </c>
    </row>
    <row r="338" spans="1:22" x14ac:dyDescent="0.3">
      <c r="A338" s="90" t="s">
        <v>2333</v>
      </c>
      <c r="B338" s="90" t="s">
        <v>2335</v>
      </c>
      <c r="C338" s="90" t="s">
        <v>2334</v>
      </c>
      <c r="D338" s="90" t="s">
        <v>2336</v>
      </c>
      <c r="E338" s="90" t="s">
        <v>736</v>
      </c>
      <c r="F338" s="91">
        <v>23144.041666666668</v>
      </c>
      <c r="G338" s="90" t="s">
        <v>947</v>
      </c>
      <c r="H338" s="90" t="s">
        <v>2337</v>
      </c>
      <c r="I338" s="90" t="s">
        <v>2338</v>
      </c>
      <c r="J338" s="90" t="s">
        <v>1640</v>
      </c>
      <c r="K338" s="90" t="s">
        <v>1327</v>
      </c>
      <c r="L338" s="90" t="s">
        <v>1328</v>
      </c>
      <c r="M338" s="90" t="s">
        <v>1327</v>
      </c>
      <c r="N338" s="101" t="s">
        <v>2333</v>
      </c>
      <c r="O338" s="105">
        <v>42534.083333333336</v>
      </c>
      <c r="P338" s="101" t="s">
        <v>2333</v>
      </c>
      <c r="Q338" s="106"/>
      <c r="R338" s="101" t="s">
        <v>2333</v>
      </c>
      <c r="T338" s="101" t="s">
        <v>2333</v>
      </c>
      <c r="U338" t="s">
        <v>81</v>
      </c>
      <c r="V338">
        <v>10.119999999999999</v>
      </c>
    </row>
    <row r="339" spans="1:22" x14ac:dyDescent="0.3">
      <c r="A339" s="90" t="s">
        <v>2339</v>
      </c>
      <c r="B339" s="90" t="s">
        <v>199</v>
      </c>
      <c r="C339" s="90" t="s">
        <v>453</v>
      </c>
      <c r="D339" s="90" t="s">
        <v>2340</v>
      </c>
      <c r="E339" s="90" t="s">
        <v>727</v>
      </c>
      <c r="F339" s="91">
        <v>26674.041666666668</v>
      </c>
      <c r="G339" s="90" t="s">
        <v>745</v>
      </c>
      <c r="H339" s="90" t="s">
        <v>754</v>
      </c>
      <c r="I339" s="90" t="s">
        <v>2341</v>
      </c>
      <c r="J339" s="90" t="s">
        <v>874</v>
      </c>
      <c r="K339" s="90" t="s">
        <v>829</v>
      </c>
      <c r="L339" s="90" t="s">
        <v>830</v>
      </c>
      <c r="M339" s="90" t="s">
        <v>829</v>
      </c>
      <c r="N339" s="101" t="s">
        <v>2339</v>
      </c>
      <c r="O339" s="105">
        <v>42254.083333333336</v>
      </c>
      <c r="P339" s="101" t="s">
        <v>2339</v>
      </c>
      <c r="Q339" s="106"/>
      <c r="R339" s="101" t="s">
        <v>2339</v>
      </c>
      <c r="T339" s="101" t="s">
        <v>2339</v>
      </c>
      <c r="U339" t="s">
        <v>81</v>
      </c>
      <c r="V339">
        <v>10.119999999999999</v>
      </c>
    </row>
    <row r="340" spans="1:22" x14ac:dyDescent="0.3">
      <c r="A340" s="90" t="s">
        <v>2342</v>
      </c>
      <c r="B340" s="90" t="s">
        <v>192</v>
      </c>
      <c r="C340" s="90" t="s">
        <v>453</v>
      </c>
      <c r="D340" s="90" t="s">
        <v>2343</v>
      </c>
      <c r="E340" s="90" t="s">
        <v>727</v>
      </c>
      <c r="F340" s="91">
        <v>25934.041666666668</v>
      </c>
      <c r="G340" s="90" t="s">
        <v>929</v>
      </c>
      <c r="H340" s="90" t="s">
        <v>754</v>
      </c>
      <c r="I340" s="90" t="s">
        <v>2344</v>
      </c>
      <c r="J340" s="90" t="s">
        <v>2345</v>
      </c>
      <c r="K340" s="90" t="s">
        <v>2346</v>
      </c>
      <c r="L340" s="90" t="s">
        <v>1936</v>
      </c>
      <c r="M340" s="90" t="s">
        <v>2346</v>
      </c>
      <c r="N340" s="101" t="s">
        <v>2342</v>
      </c>
      <c r="O340" s="105">
        <v>42289.083333333336</v>
      </c>
      <c r="P340" s="101" t="s">
        <v>2342</v>
      </c>
      <c r="Q340" s="106"/>
      <c r="R340" s="101" t="s">
        <v>2342</v>
      </c>
      <c r="T340" s="101" t="s">
        <v>2342</v>
      </c>
      <c r="U340" t="s">
        <v>81</v>
      </c>
      <c r="V340">
        <v>12.33</v>
      </c>
    </row>
    <row r="341" spans="1:22" x14ac:dyDescent="0.3">
      <c r="A341" s="90" t="s">
        <v>2347</v>
      </c>
      <c r="B341" s="90" t="s">
        <v>2349</v>
      </c>
      <c r="C341" s="90" t="s">
        <v>2348</v>
      </c>
      <c r="D341" s="90" t="s">
        <v>2350</v>
      </c>
      <c r="E341" s="90" t="s">
        <v>736</v>
      </c>
      <c r="F341" s="91">
        <v>23815.041666666668</v>
      </c>
      <c r="G341" s="90" t="s">
        <v>776</v>
      </c>
      <c r="H341" s="90" t="s">
        <v>754</v>
      </c>
      <c r="I341" s="90" t="s">
        <v>2351</v>
      </c>
      <c r="J341" s="90" t="s">
        <v>855</v>
      </c>
      <c r="K341" s="90" t="s">
        <v>881</v>
      </c>
      <c r="L341" s="90" t="s">
        <v>882</v>
      </c>
      <c r="M341" s="90" t="s">
        <v>881</v>
      </c>
      <c r="N341" s="101" t="s">
        <v>2347</v>
      </c>
      <c r="O341" s="105">
        <v>42522.083333333336</v>
      </c>
      <c r="P341" s="101" t="s">
        <v>2347</v>
      </c>
      <c r="Q341" s="106"/>
      <c r="R341" s="101" t="s">
        <v>2347</v>
      </c>
      <c r="T341" s="101" t="s">
        <v>2347</v>
      </c>
      <c r="U341" t="s">
        <v>81</v>
      </c>
      <c r="V341">
        <v>10.119999999999999</v>
      </c>
    </row>
    <row r="342" spans="1:22" x14ac:dyDescent="0.3">
      <c r="A342" s="90" t="s">
        <v>2352</v>
      </c>
      <c r="B342" s="90" t="s">
        <v>555</v>
      </c>
      <c r="C342" s="90" t="s">
        <v>2353</v>
      </c>
      <c r="D342" s="90" t="s">
        <v>2354</v>
      </c>
      <c r="E342" s="90" t="s">
        <v>727</v>
      </c>
      <c r="F342" s="91">
        <v>26255.041666666668</v>
      </c>
      <c r="G342" s="90" t="s">
        <v>728</v>
      </c>
      <c r="H342" s="90" t="s">
        <v>754</v>
      </c>
      <c r="I342" s="90" t="s">
        <v>1694</v>
      </c>
      <c r="J342" s="90" t="s">
        <v>1190</v>
      </c>
      <c r="K342" s="90" t="s">
        <v>821</v>
      </c>
      <c r="L342" s="90" t="s">
        <v>822</v>
      </c>
      <c r="M342" s="90" t="s">
        <v>821</v>
      </c>
      <c r="N342" s="101" t="s">
        <v>2352</v>
      </c>
      <c r="O342" s="105">
        <v>42657.083333333336</v>
      </c>
      <c r="P342" s="101" t="s">
        <v>2352</v>
      </c>
      <c r="Q342" s="106"/>
      <c r="R342" s="101" t="s">
        <v>2352</v>
      </c>
      <c r="T342" s="101" t="s">
        <v>2352</v>
      </c>
      <c r="U342" t="s">
        <v>81</v>
      </c>
      <c r="V342">
        <v>11.66</v>
      </c>
    </row>
    <row r="343" spans="1:22" x14ac:dyDescent="0.3">
      <c r="A343" s="90" t="s">
        <v>2355</v>
      </c>
      <c r="B343" s="90" t="s">
        <v>2357</v>
      </c>
      <c r="C343" s="90" t="s">
        <v>2356</v>
      </c>
      <c r="D343" s="90" t="s">
        <v>2358</v>
      </c>
      <c r="E343" s="90" t="s">
        <v>736</v>
      </c>
      <c r="F343" s="91">
        <v>32143.041666666668</v>
      </c>
      <c r="G343" s="90" t="s">
        <v>929</v>
      </c>
      <c r="H343" s="90" t="s">
        <v>2359</v>
      </c>
      <c r="I343" s="90" t="s">
        <v>2317</v>
      </c>
      <c r="J343" s="90" t="s">
        <v>808</v>
      </c>
      <c r="K343" s="90" t="s">
        <v>748</v>
      </c>
      <c r="L343" s="90" t="s">
        <v>772</v>
      </c>
      <c r="M343" s="90" t="s">
        <v>748</v>
      </c>
      <c r="N343" s="101" t="s">
        <v>2355</v>
      </c>
      <c r="O343" s="105">
        <v>42450.041666666664</v>
      </c>
      <c r="P343" s="101" t="s">
        <v>2355</v>
      </c>
      <c r="Q343" s="106"/>
      <c r="R343" s="101" t="s">
        <v>2355</v>
      </c>
      <c r="T343" s="101" t="s">
        <v>2355</v>
      </c>
      <c r="U343" t="s">
        <v>81</v>
      </c>
      <c r="V343">
        <v>10.119999999999999</v>
      </c>
    </row>
    <row r="344" spans="1:22" x14ac:dyDescent="0.3">
      <c r="A344" s="90" t="s">
        <v>2360</v>
      </c>
      <c r="B344" s="90" t="s">
        <v>392</v>
      </c>
      <c r="C344" s="90" t="s">
        <v>2361</v>
      </c>
      <c r="D344" s="90" t="s">
        <v>2362</v>
      </c>
      <c r="E344" s="90" t="s">
        <v>736</v>
      </c>
      <c r="F344" s="91">
        <v>24108.041666666668</v>
      </c>
      <c r="G344" s="90" t="s">
        <v>929</v>
      </c>
      <c r="H344" s="90" t="s">
        <v>754</v>
      </c>
      <c r="I344" s="90" t="s">
        <v>2363</v>
      </c>
      <c r="J344" s="90" t="s">
        <v>1934</v>
      </c>
      <c r="K344" s="90" t="s">
        <v>748</v>
      </c>
      <c r="L344" s="90" t="s">
        <v>1037</v>
      </c>
      <c r="M344" s="90" t="s">
        <v>748</v>
      </c>
      <c r="N344" s="101" t="s">
        <v>2360</v>
      </c>
      <c r="O344" s="105">
        <v>42541.083333333336</v>
      </c>
      <c r="P344" s="101" t="s">
        <v>2360</v>
      </c>
      <c r="Q344" s="106"/>
      <c r="R344" s="101" t="s">
        <v>2360</v>
      </c>
      <c r="T344" s="101" t="s">
        <v>2360</v>
      </c>
      <c r="U344" t="s">
        <v>81</v>
      </c>
      <c r="V344">
        <v>10.119999999999999</v>
      </c>
    </row>
    <row r="345" spans="1:22" x14ac:dyDescent="0.3">
      <c r="A345" s="90" t="s">
        <v>2364</v>
      </c>
      <c r="B345" s="90" t="s">
        <v>566</v>
      </c>
      <c r="C345" s="90" t="s">
        <v>567</v>
      </c>
      <c r="D345" s="90" t="s">
        <v>2365</v>
      </c>
      <c r="E345" s="90" t="s">
        <v>736</v>
      </c>
      <c r="F345" s="91">
        <v>32466.041666666668</v>
      </c>
      <c r="G345" s="90" t="s">
        <v>207</v>
      </c>
      <c r="H345" s="90" t="s">
        <v>2366</v>
      </c>
      <c r="I345" s="90" t="s">
        <v>2367</v>
      </c>
      <c r="J345" s="90" t="s">
        <v>2080</v>
      </c>
      <c r="K345" s="90" t="s">
        <v>1494</v>
      </c>
      <c r="L345" s="90" t="s">
        <v>1495</v>
      </c>
      <c r="M345" s="90" t="s">
        <v>1494</v>
      </c>
      <c r="N345" s="101" t="s">
        <v>2364</v>
      </c>
      <c r="O345" s="105">
        <v>42309.041666666664</v>
      </c>
      <c r="P345" s="101" t="s">
        <v>2364</v>
      </c>
      <c r="Q345" s="106"/>
      <c r="R345" s="101" t="s">
        <v>2364</v>
      </c>
      <c r="T345" s="101" t="s">
        <v>2364</v>
      </c>
      <c r="U345" t="s">
        <v>81</v>
      </c>
      <c r="V345">
        <v>10.119999999999999</v>
      </c>
    </row>
    <row r="346" spans="1:22" x14ac:dyDescent="0.3">
      <c r="A346" s="90" t="s">
        <v>2368</v>
      </c>
      <c r="B346" s="90" t="s">
        <v>454</v>
      </c>
      <c r="C346" s="90" t="s">
        <v>455</v>
      </c>
      <c r="D346" s="90" t="s">
        <v>2369</v>
      </c>
      <c r="E346" s="90" t="s">
        <v>736</v>
      </c>
      <c r="F346" s="91">
        <v>24000.041666666668</v>
      </c>
      <c r="G346" s="90" t="s">
        <v>885</v>
      </c>
      <c r="H346" s="90" t="s">
        <v>2370</v>
      </c>
      <c r="I346" s="90" t="s">
        <v>2371</v>
      </c>
      <c r="J346" s="90" t="s">
        <v>740</v>
      </c>
      <c r="K346" s="90" t="s">
        <v>1115</v>
      </c>
      <c r="L346" s="90" t="s">
        <v>1114</v>
      </c>
      <c r="M346" s="90" t="s">
        <v>1115</v>
      </c>
      <c r="N346" s="101" t="s">
        <v>2368</v>
      </c>
      <c r="O346" s="105">
        <v>42422.041666666664</v>
      </c>
      <c r="P346" s="101" t="s">
        <v>2368</v>
      </c>
      <c r="Q346" s="106"/>
      <c r="R346" s="101" t="s">
        <v>2368</v>
      </c>
      <c r="T346" s="101" t="s">
        <v>2368</v>
      </c>
      <c r="U346" t="s">
        <v>81</v>
      </c>
      <c r="V346">
        <v>10.119999999999999</v>
      </c>
    </row>
    <row r="347" spans="1:22" x14ac:dyDescent="0.3">
      <c r="A347" s="90" t="s">
        <v>2372</v>
      </c>
      <c r="B347" s="90" t="s">
        <v>195</v>
      </c>
      <c r="C347" s="90" t="s">
        <v>686</v>
      </c>
      <c r="D347" s="90" t="s">
        <v>2373</v>
      </c>
      <c r="E347" s="90" t="s">
        <v>736</v>
      </c>
      <c r="F347" s="91">
        <v>18995.041666666668</v>
      </c>
      <c r="G347" s="90" t="s">
        <v>745</v>
      </c>
      <c r="H347" s="90" t="s">
        <v>754</v>
      </c>
      <c r="I347" s="90" t="s">
        <v>2374</v>
      </c>
      <c r="J347" s="90" t="s">
        <v>731</v>
      </c>
      <c r="K347" s="90" t="s">
        <v>1241</v>
      </c>
      <c r="L347" s="90" t="s">
        <v>1242</v>
      </c>
      <c r="M347" s="90" t="s">
        <v>1241</v>
      </c>
      <c r="N347" s="101" t="s">
        <v>2372</v>
      </c>
      <c r="O347" s="105">
        <v>42373.041666666664</v>
      </c>
      <c r="P347" s="101" t="s">
        <v>2372</v>
      </c>
      <c r="Q347" s="106"/>
      <c r="R347" s="101" t="s">
        <v>2372</v>
      </c>
      <c r="T347" s="101" t="s">
        <v>2372</v>
      </c>
      <c r="U347" t="s">
        <v>83</v>
      </c>
      <c r="V347">
        <v>10.15</v>
      </c>
    </row>
    <row r="348" spans="1:22" x14ac:dyDescent="0.3">
      <c r="A348" s="90" t="s">
        <v>2375</v>
      </c>
      <c r="B348" s="90" t="s">
        <v>676</v>
      </c>
      <c r="C348" s="90" t="s">
        <v>677</v>
      </c>
      <c r="D348" s="90" t="s">
        <v>2376</v>
      </c>
      <c r="E348" s="90" t="s">
        <v>736</v>
      </c>
      <c r="F348" s="91">
        <v>26693.041666666668</v>
      </c>
      <c r="G348" s="90" t="s">
        <v>776</v>
      </c>
      <c r="H348" s="90" t="s">
        <v>754</v>
      </c>
      <c r="I348" s="90" t="s">
        <v>2377</v>
      </c>
      <c r="J348" s="90" t="s">
        <v>1702</v>
      </c>
      <c r="K348" s="90" t="s">
        <v>1551</v>
      </c>
      <c r="L348" s="90" t="s">
        <v>1552</v>
      </c>
      <c r="M348" s="90" t="s">
        <v>1551</v>
      </c>
      <c r="N348" s="101" t="s">
        <v>2375</v>
      </c>
      <c r="O348" s="105">
        <v>42373.041666666664</v>
      </c>
      <c r="P348" s="101" t="s">
        <v>2375</v>
      </c>
      <c r="Q348" s="106"/>
      <c r="R348" s="101" t="s">
        <v>2375</v>
      </c>
      <c r="T348" s="101" t="s">
        <v>2375</v>
      </c>
      <c r="U348" t="s">
        <v>81</v>
      </c>
      <c r="V348">
        <v>10.119999999999999</v>
      </c>
    </row>
    <row r="349" spans="1:22" x14ac:dyDescent="0.3">
      <c r="A349" s="90" t="s">
        <v>2378</v>
      </c>
      <c r="B349" s="90" t="s">
        <v>631</v>
      </c>
      <c r="C349" s="90" t="s">
        <v>632</v>
      </c>
      <c r="D349" s="90" t="s">
        <v>2379</v>
      </c>
      <c r="E349" s="90" t="s">
        <v>727</v>
      </c>
      <c r="F349" s="91">
        <v>20453.041666666668</v>
      </c>
      <c r="G349" s="90" t="s">
        <v>2380</v>
      </c>
      <c r="H349" s="90" t="s">
        <v>2381</v>
      </c>
      <c r="I349" s="90" t="s">
        <v>2382</v>
      </c>
      <c r="J349" s="90" t="s">
        <v>887</v>
      </c>
      <c r="K349" s="90" t="s">
        <v>748</v>
      </c>
      <c r="L349" s="90" t="s">
        <v>765</v>
      </c>
      <c r="M349" s="90" t="s">
        <v>748</v>
      </c>
      <c r="N349" s="101" t="s">
        <v>2378</v>
      </c>
      <c r="O349" s="105">
        <v>42373.041666666664</v>
      </c>
      <c r="P349" s="101" t="s">
        <v>2378</v>
      </c>
      <c r="Q349" s="106"/>
      <c r="R349" s="101" t="s">
        <v>2378</v>
      </c>
      <c r="T349" s="101" t="s">
        <v>2378</v>
      </c>
      <c r="U349" t="s">
        <v>83</v>
      </c>
      <c r="V349">
        <v>10.15</v>
      </c>
    </row>
    <row r="350" spans="1:22" x14ac:dyDescent="0.3">
      <c r="A350" s="90" t="s">
        <v>2383</v>
      </c>
      <c r="B350" s="90" t="s">
        <v>199</v>
      </c>
      <c r="C350" s="90" t="s">
        <v>446</v>
      </c>
      <c r="D350" s="90" t="s">
        <v>2384</v>
      </c>
      <c r="E350" s="90" t="s">
        <v>736</v>
      </c>
      <c r="F350" s="91">
        <v>22435.041666666668</v>
      </c>
      <c r="G350" s="90" t="s">
        <v>728</v>
      </c>
      <c r="H350" s="90" t="s">
        <v>754</v>
      </c>
      <c r="I350" s="90" t="s">
        <v>2385</v>
      </c>
      <c r="J350" s="90" t="s">
        <v>1137</v>
      </c>
      <c r="K350" s="90" t="s">
        <v>748</v>
      </c>
      <c r="L350" s="90" t="s">
        <v>749</v>
      </c>
      <c r="M350" s="90" t="s">
        <v>748</v>
      </c>
      <c r="N350" s="101" t="s">
        <v>2383</v>
      </c>
      <c r="O350" s="105">
        <v>42373.041666666664</v>
      </c>
      <c r="P350" s="101" t="s">
        <v>2383</v>
      </c>
      <c r="Q350" s="106"/>
      <c r="R350" s="101" t="s">
        <v>2383</v>
      </c>
      <c r="T350" s="101" t="s">
        <v>2383</v>
      </c>
      <c r="U350" t="s">
        <v>81</v>
      </c>
      <c r="V350">
        <v>10.119999999999999</v>
      </c>
    </row>
    <row r="351" spans="1:22" x14ac:dyDescent="0.3">
      <c r="A351" s="90" t="s">
        <v>2386</v>
      </c>
      <c r="B351" s="90" t="s">
        <v>538</v>
      </c>
      <c r="C351" s="90" t="s">
        <v>506</v>
      </c>
      <c r="D351" s="90" t="s">
        <v>2387</v>
      </c>
      <c r="E351" s="90" t="s">
        <v>727</v>
      </c>
      <c r="F351" s="91">
        <v>26571.041666666668</v>
      </c>
      <c r="G351" s="90" t="s">
        <v>325</v>
      </c>
      <c r="H351" s="90" t="s">
        <v>754</v>
      </c>
      <c r="I351" s="90" t="s">
        <v>2388</v>
      </c>
      <c r="J351" s="90" t="s">
        <v>1423</v>
      </c>
      <c r="K351" s="90" t="s">
        <v>2389</v>
      </c>
      <c r="L351" s="90" t="s">
        <v>2390</v>
      </c>
      <c r="M351" s="90" t="s">
        <v>2389</v>
      </c>
      <c r="N351" s="101" t="s">
        <v>2386</v>
      </c>
      <c r="O351" s="105">
        <v>42373.041666666664</v>
      </c>
      <c r="P351" s="101" t="s">
        <v>2386</v>
      </c>
      <c r="Q351" s="106"/>
      <c r="R351" s="101" t="s">
        <v>2386</v>
      </c>
      <c r="T351" s="101" t="s">
        <v>2386</v>
      </c>
      <c r="U351" t="s">
        <v>87</v>
      </c>
      <c r="V351">
        <v>10.64</v>
      </c>
    </row>
    <row r="352" spans="1:22" x14ac:dyDescent="0.3">
      <c r="A352" s="90" t="s">
        <v>2391</v>
      </c>
      <c r="B352" s="90" t="s">
        <v>651</v>
      </c>
      <c r="C352" s="90" t="s">
        <v>2392</v>
      </c>
      <c r="D352" s="90" t="s">
        <v>2393</v>
      </c>
      <c r="E352" s="90" t="s">
        <v>736</v>
      </c>
      <c r="F352" s="91">
        <v>22240.041666666668</v>
      </c>
      <c r="G352" s="90" t="s">
        <v>207</v>
      </c>
      <c r="H352" s="90" t="s">
        <v>2394</v>
      </c>
      <c r="I352" s="90" t="s">
        <v>2395</v>
      </c>
      <c r="J352" s="90" t="s">
        <v>2396</v>
      </c>
      <c r="K352" s="90" t="s">
        <v>754</v>
      </c>
      <c r="L352" s="90" t="s">
        <v>2397</v>
      </c>
      <c r="M352" s="90" t="s">
        <v>2398</v>
      </c>
      <c r="N352" s="101" t="s">
        <v>2391</v>
      </c>
      <c r="O352" s="105">
        <v>42373.041666666664</v>
      </c>
      <c r="P352" s="101" t="s">
        <v>2391</v>
      </c>
      <c r="Q352" s="106"/>
      <c r="R352" s="101" t="s">
        <v>2391</v>
      </c>
      <c r="T352" s="101" t="s">
        <v>2391</v>
      </c>
      <c r="U352" t="s">
        <v>98</v>
      </c>
      <c r="V352">
        <v>12.33</v>
      </c>
    </row>
    <row r="353" spans="1:22" x14ac:dyDescent="0.3">
      <c r="A353" s="90" t="s">
        <v>2399</v>
      </c>
      <c r="B353" s="90" t="s">
        <v>2401</v>
      </c>
      <c r="C353" s="90" t="s">
        <v>2400</v>
      </c>
      <c r="D353" s="90" t="s">
        <v>2402</v>
      </c>
      <c r="E353" s="90" t="s">
        <v>727</v>
      </c>
      <c r="F353" s="91">
        <v>27982.083333333332</v>
      </c>
      <c r="G353" s="90" t="s">
        <v>885</v>
      </c>
      <c r="H353" s="90" t="s">
        <v>754</v>
      </c>
      <c r="I353" s="90" t="s">
        <v>2403</v>
      </c>
      <c r="J353" s="90" t="s">
        <v>835</v>
      </c>
      <c r="K353" s="90" t="s">
        <v>1515</v>
      </c>
      <c r="L353" s="90" t="s">
        <v>1516</v>
      </c>
      <c r="M353" s="90" t="s">
        <v>1515</v>
      </c>
      <c r="N353" s="101" t="s">
        <v>2399</v>
      </c>
      <c r="O353" s="105">
        <v>42373.041666666664</v>
      </c>
      <c r="P353" s="101" t="s">
        <v>2399</v>
      </c>
      <c r="Q353" s="106"/>
      <c r="R353" s="101" t="s">
        <v>2399</v>
      </c>
      <c r="T353" s="101" t="s">
        <v>2399</v>
      </c>
      <c r="U353" t="s">
        <v>98</v>
      </c>
      <c r="V353">
        <v>12.33</v>
      </c>
    </row>
    <row r="354" spans="1:22" x14ac:dyDescent="0.3">
      <c r="A354" s="90" t="s">
        <v>2404</v>
      </c>
      <c r="B354" s="90" t="s">
        <v>684</v>
      </c>
      <c r="C354" s="90" t="s">
        <v>2405</v>
      </c>
      <c r="D354" s="90" t="s">
        <v>2406</v>
      </c>
      <c r="E354" s="90" t="s">
        <v>736</v>
      </c>
      <c r="F354" s="91">
        <v>26436.041666666668</v>
      </c>
      <c r="G354" s="90" t="s">
        <v>737</v>
      </c>
      <c r="H354" s="90" t="s">
        <v>2407</v>
      </c>
      <c r="I354" s="90" t="s">
        <v>2408</v>
      </c>
      <c r="J354" s="90" t="s">
        <v>731</v>
      </c>
      <c r="K354" s="90" t="s">
        <v>2398</v>
      </c>
      <c r="L354" s="90" t="s">
        <v>2397</v>
      </c>
      <c r="M354" s="90" t="s">
        <v>2398</v>
      </c>
      <c r="N354" s="101" t="s">
        <v>2404</v>
      </c>
      <c r="O354" s="105">
        <v>42410.041666666664</v>
      </c>
      <c r="P354" s="101" t="s">
        <v>2404</v>
      </c>
      <c r="Q354" s="106"/>
      <c r="R354" s="101" t="s">
        <v>2404</v>
      </c>
      <c r="T354" s="101" t="s">
        <v>2404</v>
      </c>
      <c r="U354" t="s">
        <v>81</v>
      </c>
      <c r="V354">
        <v>10.119999999999999</v>
      </c>
    </row>
    <row r="355" spans="1:22" x14ac:dyDescent="0.3">
      <c r="A355" s="90" t="s">
        <v>2409</v>
      </c>
      <c r="B355" s="90" t="s">
        <v>149</v>
      </c>
      <c r="C355" s="90" t="s">
        <v>605</v>
      </c>
      <c r="D355" s="90" t="s">
        <v>2410</v>
      </c>
      <c r="E355" s="90" t="s">
        <v>727</v>
      </c>
      <c r="F355" s="91">
        <v>25934.041666666668</v>
      </c>
      <c r="G355" s="90" t="s">
        <v>929</v>
      </c>
      <c r="H355" s="90" t="s">
        <v>2411</v>
      </c>
      <c r="I355" s="90" t="s">
        <v>2412</v>
      </c>
      <c r="J355" s="90" t="s">
        <v>1036</v>
      </c>
      <c r="K355" s="90" t="s">
        <v>2413</v>
      </c>
      <c r="L355" s="90" t="s">
        <v>2414</v>
      </c>
      <c r="M355" s="90" t="s">
        <v>2413</v>
      </c>
      <c r="N355" s="101" t="s">
        <v>2409</v>
      </c>
      <c r="O355" s="105">
        <v>42430.041666666664</v>
      </c>
      <c r="P355" s="101" t="s">
        <v>2409</v>
      </c>
      <c r="Q355" s="106"/>
      <c r="R355" s="101" t="s">
        <v>2409</v>
      </c>
      <c r="T355" s="101" t="s">
        <v>2409</v>
      </c>
      <c r="U355" t="s">
        <v>93</v>
      </c>
      <c r="V355">
        <v>10.64</v>
      </c>
    </row>
    <row r="356" spans="1:22" x14ac:dyDescent="0.3">
      <c r="A356" s="90" t="s">
        <v>2415</v>
      </c>
      <c r="B356" s="90" t="s">
        <v>611</v>
      </c>
      <c r="C356" s="90" t="s">
        <v>312</v>
      </c>
      <c r="D356" s="90" t="s">
        <v>2416</v>
      </c>
      <c r="E356" s="90" t="s">
        <v>727</v>
      </c>
      <c r="F356" s="91">
        <v>30287.041666666668</v>
      </c>
      <c r="G356" s="90" t="s">
        <v>728</v>
      </c>
      <c r="H356" s="90" t="s">
        <v>2417</v>
      </c>
      <c r="I356" s="90" t="s">
        <v>1846</v>
      </c>
      <c r="J356" s="90" t="s">
        <v>896</v>
      </c>
      <c r="K356" s="90" t="s">
        <v>842</v>
      </c>
      <c r="L356" s="90" t="s">
        <v>742</v>
      </c>
      <c r="M356" s="90" t="s">
        <v>842</v>
      </c>
      <c r="N356" s="101" t="s">
        <v>2415</v>
      </c>
      <c r="O356" s="105">
        <v>41310.041666666664</v>
      </c>
      <c r="P356" s="101" t="s">
        <v>2415</v>
      </c>
      <c r="Q356" s="106"/>
      <c r="R356" s="101" t="s">
        <v>2415</v>
      </c>
      <c r="T356" s="101" t="s">
        <v>2415</v>
      </c>
      <c r="U356" t="s">
        <v>81</v>
      </c>
      <c r="V356">
        <v>10.119999999999999</v>
      </c>
    </row>
    <row r="357" spans="1:22" x14ac:dyDescent="0.3">
      <c r="A357" s="90" t="s">
        <v>2418</v>
      </c>
      <c r="B357" s="90" t="s">
        <v>616</v>
      </c>
      <c r="C357" s="90" t="s">
        <v>617</v>
      </c>
      <c r="D357" s="90" t="s">
        <v>2419</v>
      </c>
      <c r="E357" s="90" t="s">
        <v>736</v>
      </c>
      <c r="F357" s="91">
        <v>26836.041666666668</v>
      </c>
      <c r="G357" s="90" t="s">
        <v>2420</v>
      </c>
      <c r="H357" s="90" t="s">
        <v>754</v>
      </c>
      <c r="I357" s="90" t="s">
        <v>1136</v>
      </c>
      <c r="J357" s="90" t="s">
        <v>1711</v>
      </c>
      <c r="K357" s="90" t="s">
        <v>754</v>
      </c>
      <c r="L357" s="90" t="s">
        <v>2421</v>
      </c>
      <c r="M357" s="90" t="s">
        <v>2422</v>
      </c>
      <c r="N357" s="101" t="s">
        <v>2418</v>
      </c>
      <c r="O357" s="105">
        <v>42430.041666666664</v>
      </c>
      <c r="P357" s="101" t="s">
        <v>2418</v>
      </c>
      <c r="Q357" s="106"/>
      <c r="R357" s="101" t="s">
        <v>2418</v>
      </c>
      <c r="T357" s="101" t="s">
        <v>2418</v>
      </c>
      <c r="U357" t="s">
        <v>81</v>
      </c>
      <c r="V357">
        <v>10.119999999999999</v>
      </c>
    </row>
    <row r="358" spans="1:22" x14ac:dyDescent="0.3">
      <c r="A358" s="90" t="s">
        <v>2423</v>
      </c>
      <c r="B358" s="90" t="s">
        <v>149</v>
      </c>
      <c r="C358" s="90" t="s">
        <v>606</v>
      </c>
      <c r="D358" s="90" t="s">
        <v>2424</v>
      </c>
      <c r="E358" s="90" t="s">
        <v>727</v>
      </c>
      <c r="F358" s="91">
        <v>27759.041666666668</v>
      </c>
      <c r="G358" s="90" t="s">
        <v>929</v>
      </c>
      <c r="H358" s="90" t="s">
        <v>2425</v>
      </c>
      <c r="I358" s="90" t="s">
        <v>2426</v>
      </c>
      <c r="J358" s="90" t="s">
        <v>1144</v>
      </c>
      <c r="K358" s="90" t="s">
        <v>2427</v>
      </c>
      <c r="L358" s="90" t="s">
        <v>2428</v>
      </c>
      <c r="M358" s="90" t="s">
        <v>2427</v>
      </c>
      <c r="N358" s="101" t="s">
        <v>2423</v>
      </c>
      <c r="O358" s="105">
        <v>42430.041666666664</v>
      </c>
      <c r="P358" s="101" t="s">
        <v>2423</v>
      </c>
      <c r="Q358" s="106"/>
      <c r="R358" s="101" t="s">
        <v>2423</v>
      </c>
      <c r="T358" s="101" t="s">
        <v>2423</v>
      </c>
      <c r="U358" t="s">
        <v>87</v>
      </c>
      <c r="V358">
        <v>10.26</v>
      </c>
    </row>
    <row r="359" spans="1:22" x14ac:dyDescent="0.3">
      <c r="A359" s="90" t="s">
        <v>2429</v>
      </c>
      <c r="B359" s="90" t="s">
        <v>614</v>
      </c>
      <c r="C359" s="90" t="s">
        <v>615</v>
      </c>
      <c r="D359" s="90" t="s">
        <v>2430</v>
      </c>
      <c r="E359" s="90" t="s">
        <v>727</v>
      </c>
      <c r="F359" s="91">
        <v>29739.083333333332</v>
      </c>
      <c r="G359" s="90" t="s">
        <v>885</v>
      </c>
      <c r="H359" s="90" t="s">
        <v>754</v>
      </c>
      <c r="I359" s="90" t="s">
        <v>2431</v>
      </c>
      <c r="J359" s="90" t="s">
        <v>1083</v>
      </c>
      <c r="K359" s="90" t="s">
        <v>2432</v>
      </c>
      <c r="L359" s="90" t="s">
        <v>2433</v>
      </c>
      <c r="M359" s="90" t="s">
        <v>2432</v>
      </c>
      <c r="N359" s="101" t="s">
        <v>2429</v>
      </c>
      <c r="O359" s="105">
        <v>40197.041666666664</v>
      </c>
      <c r="P359" s="101" t="s">
        <v>2429</v>
      </c>
      <c r="Q359" s="106"/>
      <c r="R359" s="101" t="s">
        <v>2429</v>
      </c>
      <c r="T359" s="101" t="s">
        <v>2429</v>
      </c>
      <c r="U359" t="s">
        <v>87</v>
      </c>
      <c r="V359">
        <v>10.26</v>
      </c>
    </row>
    <row r="360" spans="1:22" x14ac:dyDescent="0.3">
      <c r="A360" s="90" t="s">
        <v>2434</v>
      </c>
      <c r="B360" s="90" t="s">
        <v>609</v>
      </c>
      <c r="C360" s="90" t="s">
        <v>610</v>
      </c>
      <c r="D360" s="90" t="s">
        <v>2435</v>
      </c>
      <c r="E360" s="90" t="s">
        <v>736</v>
      </c>
      <c r="F360" s="91">
        <v>24635.041666666668</v>
      </c>
      <c r="G360" s="90" t="s">
        <v>2436</v>
      </c>
      <c r="H360" s="90" t="s">
        <v>2437</v>
      </c>
      <c r="I360" s="90" t="s">
        <v>2438</v>
      </c>
      <c r="J360" s="90" t="s">
        <v>925</v>
      </c>
      <c r="K360" s="90" t="s">
        <v>2439</v>
      </c>
      <c r="L360" s="90" t="s">
        <v>2440</v>
      </c>
      <c r="M360" s="90" t="s">
        <v>2439</v>
      </c>
      <c r="N360" s="101" t="s">
        <v>2434</v>
      </c>
      <c r="O360" s="105">
        <v>40978.041666666664</v>
      </c>
      <c r="P360" s="101" t="s">
        <v>2434</v>
      </c>
      <c r="Q360" s="106"/>
      <c r="R360" s="101" t="s">
        <v>2434</v>
      </c>
      <c r="T360" s="101" t="s">
        <v>2434</v>
      </c>
      <c r="U360" t="s">
        <v>81</v>
      </c>
      <c r="V360">
        <v>10.119999999999999</v>
      </c>
    </row>
    <row r="361" spans="1:22" x14ac:dyDescent="0.3">
      <c r="A361" s="90" t="s">
        <v>2441</v>
      </c>
      <c r="B361" s="90" t="s">
        <v>607</v>
      </c>
      <c r="C361" s="90" t="s">
        <v>608</v>
      </c>
      <c r="D361" s="90" t="s">
        <v>2442</v>
      </c>
      <c r="E361" s="90" t="s">
        <v>727</v>
      </c>
      <c r="F361" s="91">
        <v>22282.041666666668</v>
      </c>
      <c r="G361" s="90" t="s">
        <v>929</v>
      </c>
      <c r="H361" s="90" t="s">
        <v>2443</v>
      </c>
      <c r="I361" s="90" t="s">
        <v>2444</v>
      </c>
      <c r="J361" s="90" t="s">
        <v>1913</v>
      </c>
      <c r="K361" s="90" t="s">
        <v>748</v>
      </c>
      <c r="L361" s="90" t="s">
        <v>856</v>
      </c>
      <c r="M361" s="90" t="s">
        <v>748</v>
      </c>
      <c r="N361" s="101" t="s">
        <v>2441</v>
      </c>
      <c r="O361" s="105">
        <v>42430.041666666664</v>
      </c>
      <c r="P361" s="101" t="s">
        <v>2441</v>
      </c>
      <c r="Q361" s="106"/>
      <c r="R361" s="101" t="s">
        <v>2441</v>
      </c>
      <c r="T361" s="101" t="s">
        <v>2441</v>
      </c>
      <c r="U361" t="s">
        <v>81</v>
      </c>
      <c r="V361">
        <v>10.119999999999999</v>
      </c>
    </row>
    <row r="362" spans="1:22" x14ac:dyDescent="0.3">
      <c r="A362" s="90" t="s">
        <v>2445</v>
      </c>
      <c r="B362" s="90" t="s">
        <v>2446</v>
      </c>
      <c r="C362" s="90" t="s">
        <v>194</v>
      </c>
      <c r="D362" s="90" t="s">
        <v>2447</v>
      </c>
      <c r="E362" s="90" t="s">
        <v>736</v>
      </c>
      <c r="F362" s="91">
        <v>24101.041666666668</v>
      </c>
      <c r="G362" s="90" t="s">
        <v>728</v>
      </c>
      <c r="H362" s="90" t="s">
        <v>2448</v>
      </c>
      <c r="I362" s="90" t="s">
        <v>2449</v>
      </c>
      <c r="J362" s="90" t="s">
        <v>754</v>
      </c>
      <c r="K362" s="90" t="s">
        <v>2450</v>
      </c>
      <c r="L362" s="90" t="s">
        <v>2451</v>
      </c>
      <c r="M362" s="90" t="s">
        <v>2450</v>
      </c>
      <c r="N362" s="101" t="s">
        <v>2445</v>
      </c>
      <c r="O362" s="105">
        <v>42430.041666666664</v>
      </c>
      <c r="P362" s="101" t="s">
        <v>2445</v>
      </c>
      <c r="Q362" s="106"/>
      <c r="R362" s="101" t="s">
        <v>2445</v>
      </c>
      <c r="S362">
        <v>150</v>
      </c>
      <c r="T362" s="101" t="s">
        <v>2445</v>
      </c>
      <c r="U362" t="s">
        <v>101</v>
      </c>
      <c r="V362">
        <v>13.23</v>
      </c>
    </row>
    <row r="363" spans="1:22" x14ac:dyDescent="0.3">
      <c r="A363" s="90" t="s">
        <v>2452</v>
      </c>
      <c r="B363" s="90" t="s">
        <v>612</v>
      </c>
      <c r="C363" s="90" t="s">
        <v>613</v>
      </c>
      <c r="D363" s="90" t="s">
        <v>2453</v>
      </c>
      <c r="E363" s="90" t="s">
        <v>727</v>
      </c>
      <c r="F363" s="91">
        <v>24850.041666666668</v>
      </c>
      <c r="G363" s="90" t="s">
        <v>728</v>
      </c>
      <c r="H363" s="90" t="s">
        <v>2454</v>
      </c>
      <c r="I363" s="90" t="s">
        <v>2455</v>
      </c>
      <c r="J363" s="90" t="s">
        <v>892</v>
      </c>
      <c r="K363" s="90" t="s">
        <v>2456</v>
      </c>
      <c r="L363" s="90" t="s">
        <v>772</v>
      </c>
      <c r="M363" s="90" t="s">
        <v>748</v>
      </c>
      <c r="N363" s="101" t="s">
        <v>2452</v>
      </c>
      <c r="O363" s="105">
        <v>42430.041666666664</v>
      </c>
      <c r="P363" s="101" t="s">
        <v>2452</v>
      </c>
      <c r="Q363" s="106"/>
      <c r="R363" s="101" t="s">
        <v>2452</v>
      </c>
      <c r="T363" s="101" t="s">
        <v>2452</v>
      </c>
      <c r="U363" t="s">
        <v>37</v>
      </c>
      <c r="V363">
        <v>11.66</v>
      </c>
    </row>
    <row r="364" spans="1:22" x14ac:dyDescent="0.3">
      <c r="A364" s="90" t="s">
        <v>2457</v>
      </c>
      <c r="B364" s="90" t="s">
        <v>2458</v>
      </c>
      <c r="C364" s="90" t="s">
        <v>604</v>
      </c>
      <c r="D364" s="90" t="s">
        <v>2459</v>
      </c>
      <c r="E364" s="90" t="s">
        <v>727</v>
      </c>
      <c r="F364" s="91">
        <v>26456.041666666668</v>
      </c>
      <c r="G364" s="90" t="s">
        <v>947</v>
      </c>
      <c r="H364" s="90" t="s">
        <v>754</v>
      </c>
      <c r="I364" s="90" t="s">
        <v>2460</v>
      </c>
      <c r="J364" s="90" t="s">
        <v>1101</v>
      </c>
      <c r="K364" s="90" t="s">
        <v>802</v>
      </c>
      <c r="L364" s="90" t="s">
        <v>801</v>
      </c>
      <c r="M364" s="90" t="s">
        <v>802</v>
      </c>
      <c r="N364" s="101" t="s">
        <v>2457</v>
      </c>
      <c r="O364" s="105">
        <v>42430.041666666664</v>
      </c>
      <c r="P364" s="101" t="s">
        <v>2457</v>
      </c>
      <c r="Q364" s="106"/>
      <c r="R364" s="101" t="s">
        <v>2457</v>
      </c>
      <c r="T364" s="101" t="s">
        <v>2457</v>
      </c>
      <c r="U364" t="s">
        <v>81</v>
      </c>
      <c r="V364">
        <v>10.119999999999999</v>
      </c>
    </row>
    <row r="365" spans="1:22" x14ac:dyDescent="0.3">
      <c r="A365" s="90" t="s">
        <v>2461</v>
      </c>
      <c r="B365" s="90" t="s">
        <v>149</v>
      </c>
      <c r="C365" s="90" t="s">
        <v>314</v>
      </c>
      <c r="D365" s="90" t="s">
        <v>2462</v>
      </c>
      <c r="E365" s="90" t="s">
        <v>727</v>
      </c>
      <c r="F365" s="91">
        <v>26665.041666666668</v>
      </c>
      <c r="G365" s="90" t="s">
        <v>929</v>
      </c>
      <c r="H365" s="90" t="s">
        <v>754</v>
      </c>
      <c r="I365" s="90" t="s">
        <v>1846</v>
      </c>
      <c r="J365" s="90" t="s">
        <v>2463</v>
      </c>
      <c r="K365" s="90" t="s">
        <v>2464</v>
      </c>
      <c r="L365" s="90" t="s">
        <v>2440</v>
      </c>
      <c r="M365" s="90" t="s">
        <v>2464</v>
      </c>
      <c r="N365" s="101" t="s">
        <v>2461</v>
      </c>
      <c r="O365" s="105">
        <v>42430.041666666664</v>
      </c>
      <c r="P365" s="101" t="s">
        <v>2461</v>
      </c>
      <c r="Q365" s="106"/>
      <c r="R365" s="101" t="s">
        <v>2461</v>
      </c>
      <c r="T365" s="101" t="s">
        <v>2461</v>
      </c>
      <c r="U365" t="s">
        <v>81</v>
      </c>
      <c r="V365">
        <v>10.119999999999999</v>
      </c>
    </row>
    <row r="366" spans="1:22" x14ac:dyDescent="0.3">
      <c r="A366" s="90" t="s">
        <v>2465</v>
      </c>
      <c r="B366" s="90" t="s">
        <v>2467</v>
      </c>
      <c r="C366" s="90" t="s">
        <v>2466</v>
      </c>
      <c r="D366" s="90" t="s">
        <v>2468</v>
      </c>
      <c r="E366" s="90" t="s">
        <v>727</v>
      </c>
      <c r="F366" s="91">
        <v>30300.041666666668</v>
      </c>
      <c r="G366" s="90" t="s">
        <v>985</v>
      </c>
      <c r="H366" s="90" t="s">
        <v>754</v>
      </c>
      <c r="I366" s="90" t="s">
        <v>1599</v>
      </c>
      <c r="J366" s="90" t="s">
        <v>860</v>
      </c>
      <c r="K366" s="90" t="s">
        <v>1063</v>
      </c>
      <c r="L366" s="90" t="s">
        <v>1062</v>
      </c>
      <c r="M366" s="90" t="s">
        <v>1063</v>
      </c>
      <c r="N366" s="101" t="s">
        <v>2465</v>
      </c>
      <c r="O366" s="105">
        <v>42639.083333333336</v>
      </c>
      <c r="P366" s="101" t="s">
        <v>2465</v>
      </c>
      <c r="Q366" s="106"/>
      <c r="R366" s="101" t="s">
        <v>2465</v>
      </c>
      <c r="T366" s="101" t="s">
        <v>2465</v>
      </c>
      <c r="U366" t="s">
        <v>81</v>
      </c>
      <c r="V366">
        <v>10.119999999999999</v>
      </c>
    </row>
    <row r="367" spans="1:22" x14ac:dyDescent="0.3">
      <c r="A367" s="90" t="s">
        <v>2469</v>
      </c>
      <c r="B367" s="90" t="s">
        <v>164</v>
      </c>
      <c r="C367" s="90" t="s">
        <v>2361</v>
      </c>
      <c r="D367" s="90" t="s">
        <v>2470</v>
      </c>
      <c r="E367" s="90" t="s">
        <v>736</v>
      </c>
      <c r="F367" s="91">
        <v>23501.041666666668</v>
      </c>
      <c r="G367" s="90" t="s">
        <v>865</v>
      </c>
      <c r="H367" s="90" t="s">
        <v>2322</v>
      </c>
      <c r="I367" s="90" t="s">
        <v>2471</v>
      </c>
      <c r="J367" s="90" t="s">
        <v>771</v>
      </c>
      <c r="K367" s="90" t="s">
        <v>836</v>
      </c>
      <c r="L367" s="90" t="s">
        <v>837</v>
      </c>
      <c r="M367" s="90" t="s">
        <v>836</v>
      </c>
      <c r="N367" s="101" t="s">
        <v>2469</v>
      </c>
      <c r="O367" s="105">
        <v>42639.083333333336</v>
      </c>
      <c r="P367" s="101" t="s">
        <v>2469</v>
      </c>
      <c r="Q367" s="106"/>
      <c r="R367" s="101" t="s">
        <v>2469</v>
      </c>
      <c r="T367" s="101" t="s">
        <v>2469</v>
      </c>
      <c r="U367" t="s">
        <v>81</v>
      </c>
      <c r="V367">
        <v>10.119999999999999</v>
      </c>
    </row>
    <row r="368" spans="1:22" x14ac:dyDescent="0.3">
      <c r="A368" s="90" t="s">
        <v>2472</v>
      </c>
      <c r="B368" s="90" t="s">
        <v>2473</v>
      </c>
      <c r="C368" s="90" t="s">
        <v>379</v>
      </c>
      <c r="D368" s="90" t="s">
        <v>2474</v>
      </c>
      <c r="E368" s="90" t="s">
        <v>727</v>
      </c>
      <c r="F368" s="91">
        <v>23299.041666666668</v>
      </c>
      <c r="G368" s="90" t="s">
        <v>1655</v>
      </c>
      <c r="H368" s="90" t="s">
        <v>2475</v>
      </c>
      <c r="I368" s="90" t="s">
        <v>2476</v>
      </c>
      <c r="J368" s="90" t="s">
        <v>740</v>
      </c>
      <c r="K368" s="90" t="s">
        <v>944</v>
      </c>
      <c r="L368" s="90" t="s">
        <v>943</v>
      </c>
      <c r="M368" s="90" t="s">
        <v>944</v>
      </c>
      <c r="N368" s="101" t="s">
        <v>2472</v>
      </c>
      <c r="O368" s="105">
        <v>42443.041666666664</v>
      </c>
      <c r="P368" s="101" t="s">
        <v>2472</v>
      </c>
      <c r="Q368" s="106"/>
      <c r="R368" s="101" t="s">
        <v>2472</v>
      </c>
      <c r="T368" s="101" t="s">
        <v>2472</v>
      </c>
      <c r="U368" t="s">
        <v>81</v>
      </c>
      <c r="V368">
        <v>10.119999999999999</v>
      </c>
    </row>
    <row r="369" spans="1:22" x14ac:dyDescent="0.3">
      <c r="A369" s="90" t="s">
        <v>2477</v>
      </c>
      <c r="B369" s="90" t="s">
        <v>2479</v>
      </c>
      <c r="C369" s="90" t="s">
        <v>2478</v>
      </c>
      <c r="D369" s="90" t="s">
        <v>2480</v>
      </c>
      <c r="E369" s="90" t="s">
        <v>736</v>
      </c>
      <c r="F369" s="91">
        <v>20169.041666666668</v>
      </c>
      <c r="G369" s="90" t="s">
        <v>1168</v>
      </c>
      <c r="H369" s="90" t="s">
        <v>754</v>
      </c>
      <c r="I369" s="90" t="s">
        <v>2481</v>
      </c>
      <c r="J369" s="90" t="s">
        <v>1083</v>
      </c>
      <c r="K369" s="90" t="s">
        <v>821</v>
      </c>
      <c r="L369" s="90" t="s">
        <v>822</v>
      </c>
      <c r="M369" s="90" t="s">
        <v>821</v>
      </c>
      <c r="N369" s="101" t="s">
        <v>2477</v>
      </c>
      <c r="O369" s="105">
        <v>42632.083333333336</v>
      </c>
      <c r="P369" s="101" t="s">
        <v>2477</v>
      </c>
      <c r="Q369" s="106"/>
      <c r="R369" s="101" t="s">
        <v>2477</v>
      </c>
      <c r="T369" s="101" t="s">
        <v>2477</v>
      </c>
      <c r="U369" t="s">
        <v>81</v>
      </c>
      <c r="V369">
        <v>10.119999999999999</v>
      </c>
    </row>
    <row r="370" spans="1:22" x14ac:dyDescent="0.3">
      <c r="A370" s="90" t="s">
        <v>2482</v>
      </c>
      <c r="B370" s="90" t="s">
        <v>233</v>
      </c>
      <c r="C370" s="90" t="s">
        <v>2483</v>
      </c>
      <c r="D370" s="90" t="s">
        <v>2484</v>
      </c>
      <c r="E370" s="90" t="s">
        <v>736</v>
      </c>
      <c r="F370" s="91">
        <v>25779.041666666668</v>
      </c>
      <c r="G370" s="90" t="s">
        <v>728</v>
      </c>
      <c r="H370" s="90" t="s">
        <v>2485</v>
      </c>
      <c r="I370" s="90" t="s">
        <v>2486</v>
      </c>
      <c r="J370" s="90" t="s">
        <v>2487</v>
      </c>
      <c r="K370" s="90" t="s">
        <v>1000</v>
      </c>
      <c r="L370" s="90" t="s">
        <v>1001</v>
      </c>
      <c r="M370" s="90" t="s">
        <v>1000</v>
      </c>
      <c r="N370" s="101" t="s">
        <v>2482</v>
      </c>
      <c r="O370" s="105">
        <v>42545.083333333336</v>
      </c>
      <c r="P370" s="101" t="s">
        <v>2482</v>
      </c>
      <c r="Q370" s="106"/>
      <c r="R370" s="101" t="s">
        <v>2482</v>
      </c>
      <c r="T370" s="101" t="s">
        <v>2482</v>
      </c>
      <c r="U370" t="s">
        <v>81</v>
      </c>
      <c r="V370">
        <v>10.119999999999999</v>
      </c>
    </row>
    <row r="371" spans="1:22" x14ac:dyDescent="0.3">
      <c r="A371" s="90" t="s">
        <v>2488</v>
      </c>
      <c r="B371" s="90" t="s">
        <v>2490</v>
      </c>
      <c r="C371" s="90" t="s">
        <v>2489</v>
      </c>
      <c r="D371" s="90" t="s">
        <v>2491</v>
      </c>
      <c r="E371" s="90" t="s">
        <v>736</v>
      </c>
      <c r="F371" s="91">
        <v>24209.041666666668</v>
      </c>
      <c r="G371" s="90" t="s">
        <v>207</v>
      </c>
      <c r="H371" s="90" t="s">
        <v>754</v>
      </c>
      <c r="I371" s="90" t="s">
        <v>2492</v>
      </c>
      <c r="J371" s="90" t="s">
        <v>740</v>
      </c>
      <c r="K371" s="90" t="s">
        <v>810</v>
      </c>
      <c r="L371" s="90" t="s">
        <v>809</v>
      </c>
      <c r="M371" s="90" t="s">
        <v>810</v>
      </c>
      <c r="N371" s="101" t="s">
        <v>2488</v>
      </c>
      <c r="O371" s="105">
        <v>42655.083333333336</v>
      </c>
      <c r="P371" s="101" t="s">
        <v>2488</v>
      </c>
      <c r="Q371" s="106"/>
      <c r="R371" s="101" t="s">
        <v>2488</v>
      </c>
      <c r="T371" s="101" t="s">
        <v>2488</v>
      </c>
      <c r="U371" t="s">
        <v>81</v>
      </c>
      <c r="V371">
        <v>10.119999999999999</v>
      </c>
    </row>
    <row r="372" spans="1:22" x14ac:dyDescent="0.3">
      <c r="A372" s="90" t="s">
        <v>2493</v>
      </c>
      <c r="B372" s="90" t="s">
        <v>634</v>
      </c>
      <c r="C372" s="90" t="s">
        <v>635</v>
      </c>
      <c r="D372" s="90" t="s">
        <v>2494</v>
      </c>
      <c r="E372" s="90" t="s">
        <v>727</v>
      </c>
      <c r="F372" s="91">
        <v>29865.041666666668</v>
      </c>
      <c r="G372" s="90" t="s">
        <v>929</v>
      </c>
      <c r="H372" s="90" t="s">
        <v>2495</v>
      </c>
      <c r="I372" s="90" t="s">
        <v>2496</v>
      </c>
      <c r="J372" s="90" t="s">
        <v>795</v>
      </c>
      <c r="K372" s="90" t="s">
        <v>1327</v>
      </c>
      <c r="L372" s="90" t="s">
        <v>1328</v>
      </c>
      <c r="M372" s="90" t="s">
        <v>1327</v>
      </c>
      <c r="N372" s="101" t="s">
        <v>2493</v>
      </c>
      <c r="O372" s="105">
        <v>42476.083333333336</v>
      </c>
      <c r="P372" s="101" t="s">
        <v>2493</v>
      </c>
      <c r="Q372" s="106"/>
      <c r="R372" s="101" t="s">
        <v>2493</v>
      </c>
      <c r="T372" s="101" t="s">
        <v>2493</v>
      </c>
      <c r="U372" t="s">
        <v>81</v>
      </c>
      <c r="V372">
        <v>10.26</v>
      </c>
    </row>
    <row r="373" spans="1:22" x14ac:dyDescent="0.3">
      <c r="A373" s="90" t="s">
        <v>2497</v>
      </c>
      <c r="B373" s="90" t="s">
        <v>2499</v>
      </c>
      <c r="C373" s="90" t="s">
        <v>2498</v>
      </c>
      <c r="D373" s="90" t="s">
        <v>2500</v>
      </c>
      <c r="E373" s="90" t="s">
        <v>736</v>
      </c>
      <c r="F373" s="91">
        <v>21552.041666666668</v>
      </c>
      <c r="G373" s="90" t="s">
        <v>737</v>
      </c>
      <c r="H373" s="90" t="s">
        <v>2501</v>
      </c>
      <c r="I373" s="90" t="s">
        <v>1751</v>
      </c>
      <c r="J373" s="90" t="s">
        <v>1246</v>
      </c>
      <c r="K373" s="90" t="s">
        <v>2502</v>
      </c>
      <c r="L373" s="90" t="s">
        <v>1753</v>
      </c>
      <c r="M373" s="90" t="s">
        <v>2502</v>
      </c>
      <c r="N373" s="101" t="s">
        <v>2497</v>
      </c>
      <c r="O373" s="105">
        <v>42646.083333333336</v>
      </c>
      <c r="P373" s="101" t="s">
        <v>2497</v>
      </c>
      <c r="Q373" s="106"/>
      <c r="R373" s="101" t="s">
        <v>2497</v>
      </c>
      <c r="T373" s="101" t="s">
        <v>2497</v>
      </c>
      <c r="U373" t="s">
        <v>81</v>
      </c>
      <c r="V373">
        <v>10.119999999999999</v>
      </c>
    </row>
    <row r="374" spans="1:22" x14ac:dyDescent="0.3">
      <c r="A374" s="90" t="s">
        <v>2503</v>
      </c>
      <c r="B374" s="90" t="s">
        <v>2505</v>
      </c>
      <c r="C374" s="90" t="s">
        <v>2504</v>
      </c>
      <c r="D374" s="90" t="s">
        <v>2506</v>
      </c>
      <c r="E374" s="90" t="s">
        <v>727</v>
      </c>
      <c r="F374" s="91">
        <v>30366.041666666668</v>
      </c>
      <c r="G374" s="90" t="s">
        <v>885</v>
      </c>
      <c r="H374" s="90" t="s">
        <v>2507</v>
      </c>
      <c r="I374" s="90" t="s">
        <v>1694</v>
      </c>
      <c r="J374" s="90" t="s">
        <v>1190</v>
      </c>
      <c r="K374" s="90" t="s">
        <v>821</v>
      </c>
      <c r="L374" s="90" t="s">
        <v>822</v>
      </c>
      <c r="M374" s="90" t="s">
        <v>821</v>
      </c>
      <c r="N374" s="101" t="s">
        <v>2503</v>
      </c>
      <c r="O374" s="105">
        <v>42580.083333333336</v>
      </c>
      <c r="P374" s="101" t="s">
        <v>2503</v>
      </c>
      <c r="Q374" s="106"/>
      <c r="R374" s="101" t="s">
        <v>2503</v>
      </c>
      <c r="T374" s="101" t="s">
        <v>2503</v>
      </c>
      <c r="U374" t="s">
        <v>81</v>
      </c>
      <c r="V374">
        <v>10.119999999999999</v>
      </c>
    </row>
    <row r="375" spans="1:22" x14ac:dyDescent="0.3">
      <c r="A375" s="90" t="s">
        <v>2508</v>
      </c>
      <c r="B375" s="90" t="s">
        <v>311</v>
      </c>
      <c r="C375" s="90" t="s">
        <v>238</v>
      </c>
      <c r="D375" s="90" t="s">
        <v>2509</v>
      </c>
      <c r="E375" s="90" t="s">
        <v>727</v>
      </c>
      <c r="F375" s="91">
        <v>25731.041666666668</v>
      </c>
      <c r="G375" s="90" t="s">
        <v>929</v>
      </c>
      <c r="H375" s="90" t="s">
        <v>2510</v>
      </c>
      <c r="I375" s="90" t="s">
        <v>2149</v>
      </c>
      <c r="J375" s="90" t="s">
        <v>1184</v>
      </c>
      <c r="K375" s="90" t="s">
        <v>748</v>
      </c>
      <c r="L375" s="90" t="s">
        <v>913</v>
      </c>
      <c r="M375" s="90" t="s">
        <v>748</v>
      </c>
      <c r="N375" s="101" t="s">
        <v>2508</v>
      </c>
      <c r="O375" s="105">
        <v>42625.083333333336</v>
      </c>
      <c r="P375" s="101" t="s">
        <v>2508</v>
      </c>
      <c r="Q375" s="106"/>
      <c r="R375" s="101" t="s">
        <v>2508</v>
      </c>
      <c r="T375" s="101" t="s">
        <v>2508</v>
      </c>
      <c r="U375" t="s">
        <v>81</v>
      </c>
      <c r="V375">
        <v>10.119999999999999</v>
      </c>
    </row>
    <row r="376" spans="1:22" x14ac:dyDescent="0.3">
      <c r="A376" s="90" t="s">
        <v>2511</v>
      </c>
      <c r="B376" s="90" t="s">
        <v>2513</v>
      </c>
      <c r="C376" s="90" t="s">
        <v>2512</v>
      </c>
      <c r="D376" s="90" t="s">
        <v>2514</v>
      </c>
      <c r="E376" s="90" t="s">
        <v>727</v>
      </c>
      <c r="F376" s="91">
        <v>35202.083333333336</v>
      </c>
      <c r="G376" s="90" t="s">
        <v>728</v>
      </c>
      <c r="H376" s="90" t="s">
        <v>2515</v>
      </c>
      <c r="I376" s="90" t="s">
        <v>2516</v>
      </c>
      <c r="J376" s="90" t="s">
        <v>887</v>
      </c>
      <c r="K376" s="90" t="s">
        <v>2450</v>
      </c>
      <c r="L376" s="90" t="s">
        <v>2451</v>
      </c>
      <c r="M376" s="90" t="s">
        <v>2450</v>
      </c>
      <c r="N376" s="101" t="s">
        <v>2511</v>
      </c>
      <c r="O376" s="105">
        <v>42492.083333333336</v>
      </c>
      <c r="P376" s="101" t="s">
        <v>2511</v>
      </c>
      <c r="Q376" s="106"/>
      <c r="R376" s="101" t="s">
        <v>2511</v>
      </c>
      <c r="T376" s="101" t="s">
        <v>2511</v>
      </c>
      <c r="U376" t="s">
        <v>81</v>
      </c>
      <c r="V376">
        <v>10.119999999999999</v>
      </c>
    </row>
    <row r="377" spans="1:22" x14ac:dyDescent="0.3">
      <c r="A377" s="90" t="s">
        <v>2517</v>
      </c>
      <c r="B377" s="90" t="s">
        <v>2446</v>
      </c>
      <c r="C377" s="90" t="s">
        <v>2518</v>
      </c>
      <c r="D377" s="90" t="s">
        <v>2519</v>
      </c>
      <c r="E377" s="90" t="s">
        <v>727</v>
      </c>
      <c r="F377" s="91">
        <v>31374.041666666668</v>
      </c>
      <c r="G377" s="90" t="s">
        <v>728</v>
      </c>
      <c r="H377" s="90" t="s">
        <v>2520</v>
      </c>
      <c r="I377" s="90" t="s">
        <v>2516</v>
      </c>
      <c r="J377" s="90" t="s">
        <v>887</v>
      </c>
      <c r="K377" s="90" t="s">
        <v>2450</v>
      </c>
      <c r="L377" s="90" t="s">
        <v>2451</v>
      </c>
      <c r="M377" s="90" t="s">
        <v>2450</v>
      </c>
      <c r="N377" s="101" t="s">
        <v>2517</v>
      </c>
      <c r="O377" s="105">
        <v>42492.083333333336</v>
      </c>
      <c r="P377" s="101" t="s">
        <v>2517</v>
      </c>
      <c r="Q377" s="106"/>
      <c r="R377" s="101" t="s">
        <v>2517</v>
      </c>
      <c r="T377" s="101" t="s">
        <v>2517</v>
      </c>
      <c r="U377" t="s">
        <v>81</v>
      </c>
      <c r="V377">
        <v>10.119999999999999</v>
      </c>
    </row>
    <row r="378" spans="1:22" x14ac:dyDescent="0.3">
      <c r="A378" s="90" t="s">
        <v>2521</v>
      </c>
      <c r="B378" s="90" t="s">
        <v>2523</v>
      </c>
      <c r="C378" s="90" t="s">
        <v>2522</v>
      </c>
      <c r="D378" s="90" t="s">
        <v>2524</v>
      </c>
      <c r="E378" s="90" t="s">
        <v>727</v>
      </c>
      <c r="F378" s="91">
        <v>25360.041666666668</v>
      </c>
      <c r="G378" s="90" t="s">
        <v>885</v>
      </c>
      <c r="H378" s="90" t="s">
        <v>754</v>
      </c>
      <c r="I378" s="90" t="s">
        <v>2525</v>
      </c>
      <c r="J378" s="90" t="s">
        <v>740</v>
      </c>
      <c r="K378" s="90" t="s">
        <v>875</v>
      </c>
      <c r="L378" s="90" t="s">
        <v>876</v>
      </c>
      <c r="M378" s="90" t="s">
        <v>875</v>
      </c>
      <c r="N378" s="101" t="s">
        <v>2521</v>
      </c>
      <c r="O378" s="105">
        <v>42583.083333333336</v>
      </c>
      <c r="P378" s="101" t="s">
        <v>2521</v>
      </c>
      <c r="Q378" s="106"/>
      <c r="R378" s="101" t="s">
        <v>2521</v>
      </c>
      <c r="T378" s="101" t="s">
        <v>2521</v>
      </c>
      <c r="U378" t="s">
        <v>81</v>
      </c>
      <c r="V378">
        <v>10.119999999999999</v>
      </c>
    </row>
    <row r="379" spans="1:22" x14ac:dyDescent="0.3">
      <c r="A379" s="90" t="s">
        <v>2526</v>
      </c>
      <c r="B379" s="90" t="s">
        <v>149</v>
      </c>
      <c r="C379" s="90" t="s">
        <v>312</v>
      </c>
      <c r="D379" s="90" t="s">
        <v>2527</v>
      </c>
      <c r="E379" s="90" t="s">
        <v>727</v>
      </c>
      <c r="F379" s="91">
        <v>27055.041666666668</v>
      </c>
      <c r="G379" s="90" t="s">
        <v>929</v>
      </c>
      <c r="H379" s="90" t="s">
        <v>2528</v>
      </c>
      <c r="I379" s="90" t="s">
        <v>2529</v>
      </c>
      <c r="J379" s="90" t="s">
        <v>1144</v>
      </c>
      <c r="K379" s="90" t="s">
        <v>2427</v>
      </c>
      <c r="L379" s="90" t="s">
        <v>2428</v>
      </c>
      <c r="M379" s="90" t="s">
        <v>2427</v>
      </c>
      <c r="N379" s="101" t="s">
        <v>2526</v>
      </c>
      <c r="O379" s="105">
        <v>42583.083333333336</v>
      </c>
      <c r="P379" s="101" t="s">
        <v>2526</v>
      </c>
      <c r="Q379" s="106"/>
      <c r="R379" s="101" t="s">
        <v>2526</v>
      </c>
      <c r="T379" s="101" t="s">
        <v>2526</v>
      </c>
      <c r="U379" t="s">
        <v>81</v>
      </c>
      <c r="V379">
        <v>10.119999999999999</v>
      </c>
    </row>
    <row r="380" spans="1:22" x14ac:dyDescent="0.3">
      <c r="A380" s="90" t="s">
        <v>2530</v>
      </c>
      <c r="B380" s="90" t="s">
        <v>2532</v>
      </c>
      <c r="C380" s="90" t="s">
        <v>2531</v>
      </c>
      <c r="D380" s="90" t="s">
        <v>2533</v>
      </c>
      <c r="E380" s="90" t="s">
        <v>727</v>
      </c>
      <c r="F380" s="91">
        <v>26299.041666666668</v>
      </c>
      <c r="G380" s="90" t="s">
        <v>929</v>
      </c>
      <c r="H380" s="90" t="s">
        <v>2534</v>
      </c>
      <c r="I380" s="90" t="s">
        <v>2535</v>
      </c>
      <c r="J380" s="90" t="s">
        <v>2536</v>
      </c>
      <c r="K380" s="90" t="s">
        <v>748</v>
      </c>
      <c r="L380" s="90" t="s">
        <v>749</v>
      </c>
      <c r="M380" s="90" t="s">
        <v>748</v>
      </c>
      <c r="N380" s="101" t="s">
        <v>2530</v>
      </c>
      <c r="O380" s="105">
        <v>42522.083333333336</v>
      </c>
      <c r="P380" s="101" t="s">
        <v>2530</v>
      </c>
      <c r="Q380" s="106"/>
      <c r="R380" s="101" t="s">
        <v>2530</v>
      </c>
      <c r="T380" s="101" t="s">
        <v>2530</v>
      </c>
      <c r="U380" t="s">
        <v>81</v>
      </c>
      <c r="V380">
        <v>10.119999999999999</v>
      </c>
    </row>
    <row r="381" spans="1:22" x14ac:dyDescent="0.3">
      <c r="A381" s="90" t="s">
        <v>2537</v>
      </c>
      <c r="B381" s="90" t="s">
        <v>2538</v>
      </c>
      <c r="C381" s="90" t="s">
        <v>217</v>
      </c>
      <c r="D381" s="90" t="s">
        <v>2539</v>
      </c>
      <c r="E381" s="90" t="s">
        <v>736</v>
      </c>
      <c r="F381" s="91">
        <v>28865.041666666668</v>
      </c>
      <c r="G381" s="90" t="s">
        <v>929</v>
      </c>
      <c r="H381" s="90" t="s">
        <v>754</v>
      </c>
      <c r="I381" s="90" t="s">
        <v>2540</v>
      </c>
      <c r="J381" s="90" t="s">
        <v>1489</v>
      </c>
      <c r="K381" s="90" t="s">
        <v>748</v>
      </c>
      <c r="L381" s="90" t="s">
        <v>772</v>
      </c>
      <c r="M381" s="90" t="s">
        <v>748</v>
      </c>
      <c r="N381" s="101" t="s">
        <v>2537</v>
      </c>
      <c r="O381" s="105">
        <v>42576.083333333336</v>
      </c>
      <c r="P381" s="101" t="s">
        <v>2537</v>
      </c>
      <c r="Q381" s="106"/>
      <c r="R381" s="101" t="s">
        <v>2537</v>
      </c>
      <c r="T381" s="101" t="s">
        <v>2537</v>
      </c>
      <c r="U381" t="s">
        <v>81</v>
      </c>
      <c r="V381">
        <v>10.119999999999999</v>
      </c>
    </row>
    <row r="382" spans="1:22" x14ac:dyDescent="0.3">
      <c r="A382" s="90" t="s">
        <v>2541</v>
      </c>
      <c r="B382" s="90" t="s">
        <v>259</v>
      </c>
      <c r="C382" s="90" t="s">
        <v>260</v>
      </c>
      <c r="D382" s="90" t="s">
        <v>2542</v>
      </c>
      <c r="E382" s="90" t="s">
        <v>736</v>
      </c>
      <c r="F382" s="91">
        <v>27647.041666666668</v>
      </c>
      <c r="G382" s="90" t="s">
        <v>1168</v>
      </c>
      <c r="H382" s="90" t="s">
        <v>2543</v>
      </c>
      <c r="I382" s="90" t="s">
        <v>2544</v>
      </c>
      <c r="J382" s="90" t="s">
        <v>2545</v>
      </c>
      <c r="K382" s="90" t="s">
        <v>836</v>
      </c>
      <c r="L382" s="90" t="s">
        <v>837</v>
      </c>
      <c r="M382" s="90" t="s">
        <v>836</v>
      </c>
      <c r="N382" s="101" t="s">
        <v>2541</v>
      </c>
      <c r="O382" s="105">
        <v>42562.083333333336</v>
      </c>
      <c r="P382" s="101" t="s">
        <v>2541</v>
      </c>
      <c r="Q382" s="106"/>
      <c r="R382" s="101" t="s">
        <v>2541</v>
      </c>
      <c r="T382" s="101" t="s">
        <v>2541</v>
      </c>
      <c r="U382" t="s">
        <v>83</v>
      </c>
      <c r="V382">
        <v>10.15</v>
      </c>
    </row>
    <row r="383" spans="1:22" x14ac:dyDescent="0.3">
      <c r="A383" s="90" t="s">
        <v>2546</v>
      </c>
      <c r="B383" s="90" t="s">
        <v>2548</v>
      </c>
      <c r="C383" s="90" t="s">
        <v>2547</v>
      </c>
      <c r="D383" s="90" t="s">
        <v>2549</v>
      </c>
      <c r="E383" s="90" t="s">
        <v>736</v>
      </c>
      <c r="F383" s="91">
        <v>23019.041666666668</v>
      </c>
      <c r="G383" s="90" t="s">
        <v>885</v>
      </c>
      <c r="H383" s="90" t="s">
        <v>2550</v>
      </c>
      <c r="I383" s="90" t="s">
        <v>2551</v>
      </c>
      <c r="J383" s="90" t="s">
        <v>1819</v>
      </c>
      <c r="K383" s="90" t="s">
        <v>994</v>
      </c>
      <c r="L383" s="90" t="s">
        <v>995</v>
      </c>
      <c r="M383" s="90" t="s">
        <v>994</v>
      </c>
      <c r="N383" s="101" t="s">
        <v>2546</v>
      </c>
      <c r="O383" s="105">
        <v>42552.083333333336</v>
      </c>
      <c r="P383" s="101" t="s">
        <v>2546</v>
      </c>
      <c r="Q383" s="106"/>
      <c r="R383" s="101" t="s">
        <v>2546</v>
      </c>
      <c r="T383" s="101" t="s">
        <v>2546</v>
      </c>
      <c r="U383" t="s">
        <v>83</v>
      </c>
      <c r="V383">
        <v>10.15</v>
      </c>
    </row>
    <row r="384" spans="1:22" x14ac:dyDescent="0.3">
      <c r="A384" s="90" t="s">
        <v>2552</v>
      </c>
      <c r="B384" s="90" t="s">
        <v>273</v>
      </c>
      <c r="C384" s="90" t="s">
        <v>2553</v>
      </c>
      <c r="D384" s="90" t="s">
        <v>2554</v>
      </c>
      <c r="E384" s="90" t="s">
        <v>727</v>
      </c>
      <c r="F384" s="91">
        <v>24056.041666666668</v>
      </c>
      <c r="G384" s="90" t="s">
        <v>745</v>
      </c>
      <c r="H384" s="90" t="s">
        <v>2555</v>
      </c>
      <c r="I384" s="90" t="s">
        <v>2556</v>
      </c>
      <c r="J384" s="90" t="s">
        <v>1218</v>
      </c>
      <c r="K384" s="90" t="s">
        <v>748</v>
      </c>
      <c r="L384" s="90" t="s">
        <v>749</v>
      </c>
      <c r="M384" s="90" t="s">
        <v>748</v>
      </c>
      <c r="N384" s="101" t="s">
        <v>2552</v>
      </c>
      <c r="O384" s="105">
        <v>42574.083333333336</v>
      </c>
      <c r="P384" s="101" t="s">
        <v>2552</v>
      </c>
      <c r="Q384" s="106"/>
      <c r="R384" s="101" t="s">
        <v>2552</v>
      </c>
      <c r="T384" s="101" t="s">
        <v>2552</v>
      </c>
      <c r="U384" t="s">
        <v>81</v>
      </c>
      <c r="V384">
        <v>10.119999999999999</v>
      </c>
    </row>
    <row r="385" spans="1:22" x14ac:dyDescent="0.3">
      <c r="A385" s="90" t="s">
        <v>2557</v>
      </c>
      <c r="B385" s="90" t="s">
        <v>2559</v>
      </c>
      <c r="C385" s="90" t="s">
        <v>2558</v>
      </c>
      <c r="D385" s="90" t="s">
        <v>2560</v>
      </c>
      <c r="E385" s="90" t="s">
        <v>736</v>
      </c>
      <c r="F385" s="91">
        <v>27464.041666666668</v>
      </c>
      <c r="G385" s="90" t="s">
        <v>885</v>
      </c>
      <c r="H385" s="90" t="s">
        <v>754</v>
      </c>
      <c r="I385" s="90" t="s">
        <v>2561</v>
      </c>
      <c r="J385" s="90" t="s">
        <v>1210</v>
      </c>
      <c r="K385" s="90" t="s">
        <v>754</v>
      </c>
      <c r="L385" s="90" t="s">
        <v>1146</v>
      </c>
      <c r="M385" s="90" t="s">
        <v>1145</v>
      </c>
      <c r="N385" s="101" t="s">
        <v>2557</v>
      </c>
      <c r="O385" s="105">
        <v>42585.083333333336</v>
      </c>
      <c r="P385" s="101" t="s">
        <v>2557</v>
      </c>
      <c r="Q385" s="106"/>
      <c r="R385" s="101" t="s">
        <v>2557</v>
      </c>
      <c r="T385" s="101" t="s">
        <v>2557</v>
      </c>
      <c r="U385" t="s">
        <v>81</v>
      </c>
      <c r="V385">
        <v>10.119999999999999</v>
      </c>
    </row>
    <row r="386" spans="1:22" x14ac:dyDescent="0.3">
      <c r="A386" s="90" t="s">
        <v>2562</v>
      </c>
      <c r="B386" s="90" t="s">
        <v>2563</v>
      </c>
      <c r="C386" s="90" t="s">
        <v>547</v>
      </c>
      <c r="D386" s="90" t="s">
        <v>2564</v>
      </c>
      <c r="E386" s="90" t="s">
        <v>736</v>
      </c>
      <c r="F386" s="91">
        <v>24036.041666666668</v>
      </c>
      <c r="G386" s="90" t="s">
        <v>902</v>
      </c>
      <c r="H386" s="90" t="s">
        <v>2565</v>
      </c>
      <c r="I386" s="90" t="s">
        <v>2566</v>
      </c>
      <c r="J386" s="90" t="s">
        <v>1190</v>
      </c>
      <c r="K386" s="90" t="s">
        <v>2567</v>
      </c>
      <c r="L386" s="90" t="s">
        <v>2568</v>
      </c>
      <c r="M386" s="90" t="s">
        <v>2567</v>
      </c>
      <c r="N386" s="101" t="s">
        <v>2562</v>
      </c>
      <c r="O386" s="105">
        <v>42614.083333333336</v>
      </c>
      <c r="P386" s="101" t="s">
        <v>2562</v>
      </c>
      <c r="Q386" s="106"/>
      <c r="R386" s="101" t="s">
        <v>2562</v>
      </c>
      <c r="T386" s="101" t="s">
        <v>2562</v>
      </c>
      <c r="U386" t="s">
        <v>37</v>
      </c>
      <c r="V386">
        <v>11.66</v>
      </c>
    </row>
    <row r="387" spans="1:22" x14ac:dyDescent="0.3">
      <c r="A387" s="90" t="s">
        <v>2569</v>
      </c>
      <c r="B387" s="90" t="s">
        <v>492</v>
      </c>
      <c r="C387" s="90" t="s">
        <v>493</v>
      </c>
      <c r="D387" s="90" t="s">
        <v>2570</v>
      </c>
      <c r="E387" s="90" t="s">
        <v>736</v>
      </c>
      <c r="F387" s="91">
        <v>21725.041666666668</v>
      </c>
      <c r="G387" s="90" t="s">
        <v>325</v>
      </c>
      <c r="H387" s="90" t="s">
        <v>754</v>
      </c>
      <c r="I387" s="90" t="s">
        <v>2571</v>
      </c>
      <c r="J387" s="90" t="s">
        <v>977</v>
      </c>
      <c r="K387" s="90" t="s">
        <v>748</v>
      </c>
      <c r="L387" s="90" t="s">
        <v>1787</v>
      </c>
      <c r="M387" s="90" t="s">
        <v>748</v>
      </c>
      <c r="N387" s="101" t="s">
        <v>2569</v>
      </c>
      <c r="O387" s="105">
        <v>42614.083333333336</v>
      </c>
      <c r="P387" s="101" t="s">
        <v>2569</v>
      </c>
      <c r="Q387" s="106"/>
      <c r="R387" s="101" t="s">
        <v>2569</v>
      </c>
      <c r="T387" s="101" t="s">
        <v>2569</v>
      </c>
      <c r="U387" t="s">
        <v>81</v>
      </c>
      <c r="V387">
        <v>10.119999999999999</v>
      </c>
    </row>
    <row r="388" spans="1:22" x14ac:dyDescent="0.3">
      <c r="A388" s="90" t="s">
        <v>2572</v>
      </c>
      <c r="B388" s="90" t="s">
        <v>473</v>
      </c>
      <c r="C388" s="90" t="s">
        <v>474</v>
      </c>
      <c r="D388" s="90" t="s">
        <v>2573</v>
      </c>
      <c r="E388" s="90" t="s">
        <v>736</v>
      </c>
      <c r="F388" s="91">
        <v>25647.041666666668</v>
      </c>
      <c r="G388" s="90" t="s">
        <v>325</v>
      </c>
      <c r="H388" s="90" t="s">
        <v>754</v>
      </c>
      <c r="I388" s="90" t="s">
        <v>2574</v>
      </c>
      <c r="J388" s="90" t="s">
        <v>2575</v>
      </c>
      <c r="K388" s="90" t="s">
        <v>748</v>
      </c>
      <c r="L388" s="90" t="s">
        <v>2576</v>
      </c>
      <c r="M388" s="90" t="s">
        <v>748</v>
      </c>
      <c r="N388" s="101" t="s">
        <v>2572</v>
      </c>
      <c r="O388" s="105">
        <v>42614.083333333336</v>
      </c>
      <c r="P388" s="101" t="s">
        <v>2572</v>
      </c>
      <c r="Q388" s="106"/>
      <c r="R388" s="101" t="s">
        <v>2572</v>
      </c>
      <c r="T388" s="101" t="s">
        <v>2572</v>
      </c>
      <c r="U388" t="s">
        <v>81</v>
      </c>
      <c r="V388">
        <v>10.119999999999999</v>
      </c>
    </row>
    <row r="389" spans="1:22" x14ac:dyDescent="0.3">
      <c r="A389" s="90" t="s">
        <v>2577</v>
      </c>
      <c r="B389" s="90" t="s">
        <v>507</v>
      </c>
      <c r="C389" s="90" t="s">
        <v>508</v>
      </c>
      <c r="D389" s="90" t="s">
        <v>2578</v>
      </c>
      <c r="E389" s="90" t="s">
        <v>736</v>
      </c>
      <c r="F389" s="91">
        <v>20813.041666666668</v>
      </c>
      <c r="G389" s="90" t="s">
        <v>885</v>
      </c>
      <c r="H389" s="90" t="s">
        <v>2579</v>
      </c>
      <c r="I389" s="90" t="s">
        <v>1826</v>
      </c>
      <c r="J389" s="90" t="s">
        <v>977</v>
      </c>
      <c r="K389" s="90" t="s">
        <v>861</v>
      </c>
      <c r="L389" s="90" t="s">
        <v>862</v>
      </c>
      <c r="M389" s="90" t="s">
        <v>861</v>
      </c>
      <c r="N389" s="101" t="s">
        <v>2577</v>
      </c>
      <c r="O389" s="105">
        <v>42614.083333333336</v>
      </c>
      <c r="P389" s="101" t="s">
        <v>2577</v>
      </c>
      <c r="Q389" s="106"/>
      <c r="R389" s="101" t="s">
        <v>2577</v>
      </c>
      <c r="T389" s="101" t="s">
        <v>2577</v>
      </c>
      <c r="U389" t="s">
        <v>81</v>
      </c>
      <c r="V389">
        <v>10.119999999999999</v>
      </c>
    </row>
    <row r="390" spans="1:22" x14ac:dyDescent="0.3">
      <c r="A390" s="90" t="s">
        <v>2580</v>
      </c>
      <c r="B390" s="90" t="s">
        <v>489</v>
      </c>
      <c r="C390" s="90" t="s">
        <v>2581</v>
      </c>
      <c r="D390" s="90" t="s">
        <v>2582</v>
      </c>
      <c r="E390" s="90" t="s">
        <v>727</v>
      </c>
      <c r="F390" s="91">
        <v>28406.041666666668</v>
      </c>
      <c r="G390" s="90" t="s">
        <v>325</v>
      </c>
      <c r="H390" s="90" t="s">
        <v>2583</v>
      </c>
      <c r="I390" s="90" t="s">
        <v>2584</v>
      </c>
      <c r="J390" s="90" t="s">
        <v>1005</v>
      </c>
      <c r="K390" s="90" t="s">
        <v>748</v>
      </c>
      <c r="L390" s="90" t="s">
        <v>856</v>
      </c>
      <c r="M390" s="90" t="s">
        <v>748</v>
      </c>
      <c r="N390" s="101" t="s">
        <v>2580</v>
      </c>
      <c r="O390" s="105">
        <v>42614.083333333336</v>
      </c>
      <c r="P390" s="101" t="s">
        <v>2580</v>
      </c>
      <c r="Q390" s="106"/>
      <c r="R390" s="101" t="s">
        <v>2580</v>
      </c>
      <c r="T390" s="101" t="s">
        <v>2580</v>
      </c>
      <c r="U390" t="s">
        <v>81</v>
      </c>
      <c r="V390">
        <v>10.119999999999999</v>
      </c>
    </row>
    <row r="391" spans="1:22" x14ac:dyDescent="0.3">
      <c r="A391" s="90" t="s">
        <v>2585</v>
      </c>
      <c r="B391" s="90" t="s">
        <v>487</v>
      </c>
      <c r="C391" s="90" t="s">
        <v>488</v>
      </c>
      <c r="D391" s="90" t="s">
        <v>2586</v>
      </c>
      <c r="E391" s="90" t="s">
        <v>727</v>
      </c>
      <c r="F391" s="91">
        <v>24482.041666666668</v>
      </c>
      <c r="G391" s="90" t="s">
        <v>325</v>
      </c>
      <c r="H391" s="90" t="s">
        <v>754</v>
      </c>
      <c r="I391" s="90" t="s">
        <v>2587</v>
      </c>
      <c r="J391" s="90" t="s">
        <v>815</v>
      </c>
      <c r="K391" s="90" t="s">
        <v>748</v>
      </c>
      <c r="L391" s="90" t="s">
        <v>749</v>
      </c>
      <c r="M391" s="90" t="s">
        <v>748</v>
      </c>
      <c r="N391" s="101" t="s">
        <v>2585</v>
      </c>
      <c r="O391" s="105">
        <v>42614.083333333336</v>
      </c>
      <c r="P391" s="101" t="s">
        <v>2585</v>
      </c>
      <c r="Q391" s="106"/>
      <c r="R391" s="101" t="s">
        <v>2585</v>
      </c>
      <c r="T391" s="101" t="s">
        <v>2585</v>
      </c>
      <c r="U391" t="s">
        <v>81</v>
      </c>
      <c r="V391">
        <v>10.119999999999999</v>
      </c>
    </row>
    <row r="392" spans="1:22" x14ac:dyDescent="0.3">
      <c r="A392" s="90" t="s">
        <v>2588</v>
      </c>
      <c r="B392" s="90" t="s">
        <v>546</v>
      </c>
      <c r="C392" s="90" t="s">
        <v>484</v>
      </c>
      <c r="D392" s="90" t="s">
        <v>2589</v>
      </c>
      <c r="E392" s="90" t="s">
        <v>736</v>
      </c>
      <c r="F392" s="91">
        <v>22822.041666666668</v>
      </c>
      <c r="G392" s="90" t="s">
        <v>325</v>
      </c>
      <c r="H392" s="90" t="s">
        <v>754</v>
      </c>
      <c r="I392" s="90" t="s">
        <v>2590</v>
      </c>
      <c r="J392" s="90" t="s">
        <v>855</v>
      </c>
      <c r="K392" s="90" t="s">
        <v>748</v>
      </c>
      <c r="L392" s="90" t="s">
        <v>2576</v>
      </c>
      <c r="M392" s="90" t="s">
        <v>748</v>
      </c>
      <c r="N392" s="101" t="s">
        <v>2588</v>
      </c>
      <c r="O392" s="105">
        <v>42614.083333333336</v>
      </c>
      <c r="P392" s="101" t="s">
        <v>2588</v>
      </c>
      <c r="Q392" s="106"/>
      <c r="R392" s="101" t="s">
        <v>2588</v>
      </c>
      <c r="T392" s="101" t="s">
        <v>2588</v>
      </c>
      <c r="U392" t="s">
        <v>81</v>
      </c>
      <c r="V392">
        <v>10.119999999999999</v>
      </c>
    </row>
    <row r="393" spans="1:22" x14ac:dyDescent="0.3">
      <c r="A393" s="90" t="s">
        <v>2591</v>
      </c>
      <c r="B393" s="90" t="s">
        <v>502</v>
      </c>
      <c r="C393" s="90" t="s">
        <v>503</v>
      </c>
      <c r="D393" s="90" t="s">
        <v>2592</v>
      </c>
      <c r="E393" s="90" t="s">
        <v>727</v>
      </c>
      <c r="F393" s="91">
        <v>23743.041666666668</v>
      </c>
      <c r="G393" s="90" t="s">
        <v>929</v>
      </c>
      <c r="H393" s="90" t="s">
        <v>2593</v>
      </c>
      <c r="I393" s="90" t="s">
        <v>2594</v>
      </c>
      <c r="J393" s="90" t="s">
        <v>993</v>
      </c>
      <c r="K393" s="90" t="s">
        <v>748</v>
      </c>
      <c r="L393" s="90" t="s">
        <v>772</v>
      </c>
      <c r="M393" s="90" t="s">
        <v>748</v>
      </c>
      <c r="N393" s="101" t="s">
        <v>2591</v>
      </c>
      <c r="O393" s="105">
        <v>42614.083333333336</v>
      </c>
      <c r="P393" s="101" t="s">
        <v>2591</v>
      </c>
      <c r="Q393" s="106"/>
      <c r="R393" s="101" t="s">
        <v>2591</v>
      </c>
      <c r="T393" s="101" t="s">
        <v>2591</v>
      </c>
      <c r="U393" t="s">
        <v>95</v>
      </c>
      <c r="V393">
        <v>11.24</v>
      </c>
    </row>
    <row r="394" spans="1:22" x14ac:dyDescent="0.3">
      <c r="A394" s="90" t="s">
        <v>2595</v>
      </c>
      <c r="B394" s="90" t="s">
        <v>505</v>
      </c>
      <c r="C394" s="90" t="s">
        <v>506</v>
      </c>
      <c r="D394" s="90" t="s">
        <v>2596</v>
      </c>
      <c r="E394" s="90" t="s">
        <v>727</v>
      </c>
      <c r="F394" s="91">
        <v>21190.041666666668</v>
      </c>
      <c r="G394" s="90" t="s">
        <v>325</v>
      </c>
      <c r="H394" s="90" t="s">
        <v>2597</v>
      </c>
      <c r="I394" s="90" t="s">
        <v>2598</v>
      </c>
      <c r="J394" s="90" t="s">
        <v>2599</v>
      </c>
      <c r="K394" s="90" t="s">
        <v>869</v>
      </c>
      <c r="L394" s="90" t="s">
        <v>870</v>
      </c>
      <c r="M394" s="90" t="s">
        <v>869</v>
      </c>
      <c r="N394" s="101" t="s">
        <v>2595</v>
      </c>
      <c r="O394" s="105">
        <v>42614.083333333336</v>
      </c>
      <c r="P394" s="101" t="s">
        <v>2595</v>
      </c>
      <c r="Q394" s="106"/>
      <c r="R394" s="101" t="s">
        <v>2595</v>
      </c>
      <c r="T394" s="101" t="s">
        <v>2595</v>
      </c>
      <c r="U394" t="s">
        <v>81</v>
      </c>
      <c r="V394">
        <v>10.119999999999999</v>
      </c>
    </row>
    <row r="395" spans="1:22" x14ac:dyDescent="0.3">
      <c r="A395" s="90" t="s">
        <v>2600</v>
      </c>
      <c r="B395" s="90" t="s">
        <v>497</v>
      </c>
      <c r="C395" s="90" t="s">
        <v>498</v>
      </c>
      <c r="D395" s="90" t="s">
        <v>2601</v>
      </c>
      <c r="E395" s="90" t="s">
        <v>736</v>
      </c>
      <c r="F395" s="91">
        <v>21634.041666666668</v>
      </c>
      <c r="G395" s="90" t="s">
        <v>325</v>
      </c>
      <c r="H395" s="90" t="s">
        <v>754</v>
      </c>
      <c r="I395" s="90" t="s">
        <v>2602</v>
      </c>
      <c r="J395" s="90" t="s">
        <v>1226</v>
      </c>
      <c r="K395" s="90" t="s">
        <v>2603</v>
      </c>
      <c r="L395" s="90" t="s">
        <v>2604</v>
      </c>
      <c r="M395" s="90" t="s">
        <v>2603</v>
      </c>
      <c r="N395" s="101" t="s">
        <v>2600</v>
      </c>
      <c r="O395" s="105">
        <v>42614.083333333336</v>
      </c>
      <c r="P395" s="101" t="s">
        <v>2600</v>
      </c>
      <c r="Q395" s="106"/>
      <c r="R395" s="101" t="s">
        <v>2600</v>
      </c>
      <c r="T395" s="101" t="s">
        <v>2600</v>
      </c>
      <c r="U395" t="s">
        <v>81</v>
      </c>
      <c r="V395">
        <v>10.119999999999999</v>
      </c>
    </row>
    <row r="396" spans="1:22" x14ac:dyDescent="0.3">
      <c r="A396" s="90" t="s">
        <v>2605</v>
      </c>
      <c r="B396" s="90" t="s">
        <v>2606</v>
      </c>
      <c r="C396" s="90" t="s">
        <v>496</v>
      </c>
      <c r="D396" s="90" t="s">
        <v>2607</v>
      </c>
      <c r="E396" s="90" t="s">
        <v>736</v>
      </c>
      <c r="F396" s="91">
        <v>23722.041666666668</v>
      </c>
      <c r="G396" s="90" t="s">
        <v>902</v>
      </c>
      <c r="H396" s="90" t="s">
        <v>2608</v>
      </c>
      <c r="I396" s="90" t="s">
        <v>2609</v>
      </c>
      <c r="J396" s="90" t="s">
        <v>1005</v>
      </c>
      <c r="K396" s="90" t="s">
        <v>1145</v>
      </c>
      <c r="L396" s="90" t="s">
        <v>1146</v>
      </c>
      <c r="M396" s="90" t="s">
        <v>1145</v>
      </c>
      <c r="N396" s="101" t="s">
        <v>2605</v>
      </c>
      <c r="O396" s="105">
        <v>42614.083333333336</v>
      </c>
      <c r="P396" s="101" t="s">
        <v>2605</v>
      </c>
      <c r="Q396" s="106"/>
      <c r="R396" s="101" t="s">
        <v>2605</v>
      </c>
      <c r="T396" s="101" t="s">
        <v>2605</v>
      </c>
      <c r="U396" t="s">
        <v>81</v>
      </c>
      <c r="V396">
        <v>10.119999999999999</v>
      </c>
    </row>
    <row r="397" spans="1:22" x14ac:dyDescent="0.3">
      <c r="A397" s="90" t="s">
        <v>2610</v>
      </c>
      <c r="B397" s="90" t="s">
        <v>500</v>
      </c>
      <c r="C397" s="90" t="s">
        <v>501</v>
      </c>
      <c r="D397" s="90" t="s">
        <v>2611</v>
      </c>
      <c r="E397" s="90" t="s">
        <v>727</v>
      </c>
      <c r="F397" s="91">
        <v>28421.041666666668</v>
      </c>
      <c r="G397" s="90" t="s">
        <v>325</v>
      </c>
      <c r="H397" s="90" t="s">
        <v>754</v>
      </c>
      <c r="I397" s="90" t="s">
        <v>2612</v>
      </c>
      <c r="J397" s="90" t="s">
        <v>1051</v>
      </c>
      <c r="K397" s="90" t="s">
        <v>754</v>
      </c>
      <c r="L397" s="90" t="s">
        <v>2576</v>
      </c>
      <c r="M397" s="90" t="s">
        <v>748</v>
      </c>
      <c r="N397" s="101" t="s">
        <v>2610</v>
      </c>
      <c r="O397" s="105">
        <v>42614.083333333336</v>
      </c>
      <c r="P397" s="101" t="s">
        <v>2610</v>
      </c>
      <c r="Q397" s="106"/>
      <c r="R397" s="101" t="s">
        <v>2610</v>
      </c>
      <c r="T397" s="101" t="s">
        <v>2610</v>
      </c>
      <c r="U397" t="s">
        <v>81</v>
      </c>
      <c r="V397">
        <v>10.119999999999999</v>
      </c>
    </row>
    <row r="398" spans="1:22" x14ac:dyDescent="0.3">
      <c r="A398" s="90" t="s">
        <v>2613</v>
      </c>
      <c r="B398" s="90" t="s">
        <v>523</v>
      </c>
      <c r="C398" s="90" t="s">
        <v>2614</v>
      </c>
      <c r="D398" s="90" t="s">
        <v>2615</v>
      </c>
      <c r="E398" s="90" t="s">
        <v>736</v>
      </c>
      <c r="F398" s="91">
        <v>25587.041666666668</v>
      </c>
      <c r="G398" s="90" t="s">
        <v>325</v>
      </c>
      <c r="H398" s="90" t="s">
        <v>754</v>
      </c>
      <c r="I398" s="90" t="s">
        <v>2616</v>
      </c>
      <c r="J398" s="90" t="s">
        <v>1499</v>
      </c>
      <c r="K398" s="90" t="s">
        <v>748</v>
      </c>
      <c r="L398" s="90" t="s">
        <v>2576</v>
      </c>
      <c r="M398" s="90" t="s">
        <v>748</v>
      </c>
      <c r="N398" s="101" t="s">
        <v>2613</v>
      </c>
      <c r="O398" s="105">
        <v>42614.083333333336</v>
      </c>
      <c r="P398" s="101" t="s">
        <v>2613</v>
      </c>
      <c r="Q398" s="106"/>
      <c r="R398" s="101" t="s">
        <v>2613</v>
      </c>
      <c r="T398" s="101" t="s">
        <v>2613</v>
      </c>
      <c r="U398" t="s">
        <v>81</v>
      </c>
      <c r="V398">
        <v>10.119999999999999</v>
      </c>
    </row>
    <row r="399" spans="1:22" x14ac:dyDescent="0.3">
      <c r="A399" s="90" t="s">
        <v>2617</v>
      </c>
      <c r="B399" s="90" t="s">
        <v>530</v>
      </c>
      <c r="C399" s="90" t="s">
        <v>289</v>
      </c>
      <c r="D399" s="90" t="s">
        <v>2618</v>
      </c>
      <c r="E399" s="90" t="s">
        <v>736</v>
      </c>
      <c r="F399" s="91">
        <v>24473.041666666668</v>
      </c>
      <c r="G399" s="90" t="s">
        <v>985</v>
      </c>
      <c r="H399" s="90" t="s">
        <v>2619</v>
      </c>
      <c r="I399" s="90" t="s">
        <v>2620</v>
      </c>
      <c r="J399" s="90" t="s">
        <v>1083</v>
      </c>
      <c r="K399" s="90" t="s">
        <v>2621</v>
      </c>
      <c r="L399" s="90" t="s">
        <v>1151</v>
      </c>
      <c r="M399" s="90" t="s">
        <v>2621</v>
      </c>
      <c r="N399" s="101" t="s">
        <v>2617</v>
      </c>
      <c r="O399" s="105">
        <v>42614.083333333336</v>
      </c>
      <c r="P399" s="101" t="s">
        <v>2617</v>
      </c>
      <c r="Q399" s="106"/>
      <c r="R399" s="101" t="s">
        <v>2617</v>
      </c>
      <c r="T399" s="101" t="s">
        <v>2617</v>
      </c>
      <c r="U399" t="s">
        <v>83</v>
      </c>
      <c r="V399">
        <v>10.15</v>
      </c>
    </row>
    <row r="400" spans="1:22" x14ac:dyDescent="0.3">
      <c r="A400" s="90" t="s">
        <v>2622</v>
      </c>
      <c r="B400" s="90" t="s">
        <v>2623</v>
      </c>
      <c r="C400" s="90" t="s">
        <v>515</v>
      </c>
      <c r="D400" s="90" t="s">
        <v>2624</v>
      </c>
      <c r="E400" s="90" t="s">
        <v>736</v>
      </c>
      <c r="F400" s="91">
        <v>22862.041666666668</v>
      </c>
      <c r="G400" s="90" t="s">
        <v>325</v>
      </c>
      <c r="H400" s="90" t="s">
        <v>754</v>
      </c>
      <c r="I400" s="90" t="s">
        <v>2625</v>
      </c>
      <c r="J400" s="90" t="s">
        <v>795</v>
      </c>
      <c r="K400" s="90" t="s">
        <v>748</v>
      </c>
      <c r="L400" s="90" t="s">
        <v>765</v>
      </c>
      <c r="M400" s="90" t="s">
        <v>748</v>
      </c>
      <c r="N400" s="101" t="s">
        <v>2622</v>
      </c>
      <c r="O400" s="105">
        <v>42614.083333333336</v>
      </c>
      <c r="P400" s="101" t="s">
        <v>2622</v>
      </c>
      <c r="Q400" s="106"/>
      <c r="R400" s="101" t="s">
        <v>2622</v>
      </c>
      <c r="T400" s="101" t="s">
        <v>2622</v>
      </c>
      <c r="U400" t="s">
        <v>81</v>
      </c>
      <c r="V400">
        <v>10.119999999999999</v>
      </c>
    </row>
    <row r="401" spans="1:22" x14ac:dyDescent="0.3">
      <c r="A401" s="90" t="s">
        <v>2626</v>
      </c>
      <c r="B401" s="90" t="s">
        <v>563</v>
      </c>
      <c r="C401" s="90" t="s">
        <v>564</v>
      </c>
      <c r="D401" s="90" t="s">
        <v>2627</v>
      </c>
      <c r="E401" s="90" t="s">
        <v>727</v>
      </c>
      <c r="F401" s="91">
        <v>29512.041666666668</v>
      </c>
      <c r="G401" s="90" t="s">
        <v>745</v>
      </c>
      <c r="H401" s="90" t="s">
        <v>2628</v>
      </c>
      <c r="I401" s="90" t="s">
        <v>2629</v>
      </c>
      <c r="J401" s="90" t="s">
        <v>1550</v>
      </c>
      <c r="K401" s="90" t="s">
        <v>951</v>
      </c>
      <c r="L401" s="90" t="s">
        <v>950</v>
      </c>
      <c r="M401" s="90" t="s">
        <v>951</v>
      </c>
      <c r="N401" s="101" t="s">
        <v>2626</v>
      </c>
      <c r="O401" s="105">
        <v>42614.083333333336</v>
      </c>
      <c r="P401" s="101" t="s">
        <v>2626</v>
      </c>
      <c r="Q401" s="106"/>
      <c r="R401" s="101" t="s">
        <v>2626</v>
      </c>
      <c r="T401" s="101" t="s">
        <v>2626</v>
      </c>
      <c r="U401" t="s">
        <v>95</v>
      </c>
      <c r="V401">
        <v>11.24</v>
      </c>
    </row>
    <row r="402" spans="1:22" x14ac:dyDescent="0.3">
      <c r="A402" s="90" t="s">
        <v>2630</v>
      </c>
      <c r="B402" s="90" t="s">
        <v>2631</v>
      </c>
      <c r="C402" s="90" t="s">
        <v>518</v>
      </c>
      <c r="D402" s="90" t="s">
        <v>2632</v>
      </c>
      <c r="E402" s="90" t="s">
        <v>736</v>
      </c>
      <c r="F402" s="91">
        <v>26963.041666666668</v>
      </c>
      <c r="G402" s="90" t="s">
        <v>902</v>
      </c>
      <c r="H402" s="90" t="s">
        <v>2633</v>
      </c>
      <c r="I402" s="90" t="s">
        <v>2634</v>
      </c>
      <c r="J402" s="90" t="s">
        <v>960</v>
      </c>
      <c r="K402" s="90" t="s">
        <v>2635</v>
      </c>
      <c r="L402" s="90" t="s">
        <v>2636</v>
      </c>
      <c r="M402" s="90" t="s">
        <v>2635</v>
      </c>
      <c r="N402" s="101" t="s">
        <v>2630</v>
      </c>
      <c r="O402" s="105">
        <v>42614.083333333336</v>
      </c>
      <c r="P402" s="101" t="s">
        <v>2630</v>
      </c>
      <c r="Q402" s="106"/>
      <c r="R402" s="101" t="s">
        <v>2630</v>
      </c>
      <c r="T402" s="101" t="s">
        <v>2630</v>
      </c>
      <c r="U402" t="s">
        <v>81</v>
      </c>
      <c r="V402">
        <v>10.119999999999999</v>
      </c>
    </row>
    <row r="403" spans="1:22" x14ac:dyDescent="0.3">
      <c r="A403" s="90" t="s">
        <v>2637</v>
      </c>
      <c r="B403" s="90" t="s">
        <v>2639</v>
      </c>
      <c r="C403" s="90" t="s">
        <v>2638</v>
      </c>
      <c r="D403" s="90" t="s">
        <v>2640</v>
      </c>
      <c r="E403" s="90" t="s">
        <v>727</v>
      </c>
      <c r="F403" s="91">
        <v>27572.041666666668</v>
      </c>
      <c r="G403" s="90" t="s">
        <v>325</v>
      </c>
      <c r="H403" s="90" t="s">
        <v>754</v>
      </c>
      <c r="I403" s="90" t="s">
        <v>2641</v>
      </c>
      <c r="J403" s="90" t="s">
        <v>2642</v>
      </c>
      <c r="K403" s="90" t="s">
        <v>754</v>
      </c>
      <c r="L403" s="90" t="s">
        <v>2576</v>
      </c>
      <c r="M403" s="90" t="s">
        <v>748</v>
      </c>
      <c r="N403" s="101" t="s">
        <v>2637</v>
      </c>
      <c r="O403" s="105">
        <v>42614.083333333336</v>
      </c>
      <c r="P403" s="101" t="s">
        <v>2637</v>
      </c>
      <c r="Q403" s="106"/>
      <c r="R403" s="101" t="s">
        <v>2637</v>
      </c>
      <c r="T403" s="101" t="s">
        <v>2637</v>
      </c>
      <c r="U403" t="s">
        <v>81</v>
      </c>
      <c r="V403">
        <v>10.119999999999999</v>
      </c>
    </row>
    <row r="404" spans="1:22" x14ac:dyDescent="0.3">
      <c r="A404" s="90" t="s">
        <v>2643</v>
      </c>
      <c r="B404" s="90" t="s">
        <v>521</v>
      </c>
      <c r="C404" s="90" t="s">
        <v>522</v>
      </c>
      <c r="D404" s="90" t="s">
        <v>2644</v>
      </c>
      <c r="E404" s="90" t="s">
        <v>736</v>
      </c>
      <c r="F404" s="91">
        <v>23091.041666666668</v>
      </c>
      <c r="G404" s="90" t="s">
        <v>325</v>
      </c>
      <c r="H404" s="90" t="s">
        <v>754</v>
      </c>
      <c r="I404" s="90" t="s">
        <v>2645</v>
      </c>
      <c r="J404" s="90" t="s">
        <v>764</v>
      </c>
      <c r="K404" s="90" t="s">
        <v>1045</v>
      </c>
      <c r="L404" s="90" t="s">
        <v>1046</v>
      </c>
      <c r="M404" s="90" t="s">
        <v>1045</v>
      </c>
      <c r="N404" s="101" t="s">
        <v>2643</v>
      </c>
      <c r="O404" s="105">
        <v>42614.083333333336</v>
      </c>
      <c r="P404" s="101" t="s">
        <v>2643</v>
      </c>
      <c r="Q404" s="106"/>
      <c r="R404" s="101" t="s">
        <v>2643</v>
      </c>
      <c r="T404" s="101" t="s">
        <v>2643</v>
      </c>
      <c r="U404" t="s">
        <v>81</v>
      </c>
      <c r="V404">
        <v>10.119999999999999</v>
      </c>
    </row>
    <row r="405" spans="1:22" x14ac:dyDescent="0.3">
      <c r="A405" s="90" t="s">
        <v>2646</v>
      </c>
      <c r="B405" s="90" t="s">
        <v>519</v>
      </c>
      <c r="C405" s="90" t="s">
        <v>520</v>
      </c>
      <c r="D405" s="90" t="s">
        <v>2647</v>
      </c>
      <c r="E405" s="90" t="s">
        <v>736</v>
      </c>
      <c r="F405" s="91">
        <v>20665.041666666668</v>
      </c>
      <c r="G405" s="90" t="s">
        <v>2648</v>
      </c>
      <c r="H405" s="90" t="s">
        <v>754</v>
      </c>
      <c r="I405" s="90" t="s">
        <v>2649</v>
      </c>
      <c r="J405" s="90" t="s">
        <v>815</v>
      </c>
      <c r="K405" s="90" t="s">
        <v>748</v>
      </c>
      <c r="L405" s="90" t="s">
        <v>856</v>
      </c>
      <c r="M405" s="90" t="s">
        <v>748</v>
      </c>
      <c r="N405" s="101" t="s">
        <v>2646</v>
      </c>
      <c r="O405" s="105">
        <v>42614.083333333336</v>
      </c>
      <c r="P405" s="101" t="s">
        <v>2646</v>
      </c>
      <c r="Q405" s="106"/>
      <c r="R405" s="101" t="s">
        <v>2646</v>
      </c>
      <c r="T405" s="101" t="s">
        <v>2646</v>
      </c>
      <c r="U405" t="s">
        <v>37</v>
      </c>
      <c r="V405">
        <v>17.41</v>
      </c>
    </row>
    <row r="406" spans="1:22" x14ac:dyDescent="0.3">
      <c r="A406" s="90" t="s">
        <v>2650</v>
      </c>
      <c r="B406" s="90" t="s">
        <v>2652</v>
      </c>
      <c r="C406" s="90" t="s">
        <v>2651</v>
      </c>
      <c r="D406" s="90" t="s">
        <v>2653</v>
      </c>
      <c r="E406" s="90" t="s">
        <v>736</v>
      </c>
      <c r="F406" s="91">
        <v>21789.041666666668</v>
      </c>
      <c r="G406" s="90" t="s">
        <v>947</v>
      </c>
      <c r="H406" s="90" t="s">
        <v>754</v>
      </c>
      <c r="I406" s="90" t="s">
        <v>2654</v>
      </c>
      <c r="J406" s="90" t="s">
        <v>1222</v>
      </c>
      <c r="K406" s="90" t="s">
        <v>869</v>
      </c>
      <c r="L406" s="90" t="s">
        <v>870</v>
      </c>
      <c r="M406" s="90" t="s">
        <v>869</v>
      </c>
      <c r="N406" s="101" t="s">
        <v>2650</v>
      </c>
      <c r="O406" s="105">
        <v>42583.083333333336</v>
      </c>
      <c r="P406" s="101" t="s">
        <v>2650</v>
      </c>
      <c r="Q406" s="106"/>
      <c r="R406" s="101" t="s">
        <v>2650</v>
      </c>
      <c r="T406" s="101" t="s">
        <v>2650</v>
      </c>
      <c r="U406" t="s">
        <v>81</v>
      </c>
      <c r="V406">
        <v>10.119999999999999</v>
      </c>
    </row>
    <row r="407" spans="1:22" x14ac:dyDescent="0.3">
      <c r="A407" s="90" t="s">
        <v>2655</v>
      </c>
      <c r="B407" s="90" t="s">
        <v>2656</v>
      </c>
      <c r="C407" s="90" t="s">
        <v>524</v>
      </c>
      <c r="D407" s="90" t="s">
        <v>2657</v>
      </c>
      <c r="E407" s="90" t="s">
        <v>736</v>
      </c>
      <c r="F407" s="91">
        <v>26779.041666666668</v>
      </c>
      <c r="G407" s="90" t="s">
        <v>728</v>
      </c>
      <c r="H407" s="90" t="s">
        <v>2658</v>
      </c>
      <c r="I407" s="90" t="s">
        <v>27</v>
      </c>
      <c r="J407" s="90" t="s">
        <v>1137</v>
      </c>
      <c r="K407" s="90" t="s">
        <v>1515</v>
      </c>
      <c r="L407" s="90" t="s">
        <v>1516</v>
      </c>
      <c r="M407" s="90" t="s">
        <v>1515</v>
      </c>
      <c r="N407" s="101" t="s">
        <v>2655</v>
      </c>
      <c r="O407" s="105">
        <v>42614.083333333336</v>
      </c>
      <c r="P407" s="101" t="s">
        <v>2655</v>
      </c>
      <c r="Q407" s="106"/>
      <c r="R407" s="101" t="s">
        <v>2655</v>
      </c>
      <c r="T407" s="101" t="s">
        <v>2655</v>
      </c>
      <c r="U407" t="s">
        <v>83</v>
      </c>
      <c r="V407">
        <v>10.15</v>
      </c>
    </row>
    <row r="408" spans="1:22" x14ac:dyDescent="0.3">
      <c r="A408" s="90" t="s">
        <v>2659</v>
      </c>
      <c r="B408" s="90" t="s">
        <v>199</v>
      </c>
      <c r="C408" s="90" t="s">
        <v>514</v>
      </c>
      <c r="D408" s="90" t="s">
        <v>2660</v>
      </c>
      <c r="E408" s="90" t="s">
        <v>736</v>
      </c>
      <c r="F408" s="91">
        <v>20293.041666666668</v>
      </c>
      <c r="G408" s="90" t="s">
        <v>728</v>
      </c>
      <c r="H408" s="90" t="s">
        <v>754</v>
      </c>
      <c r="I408" s="90" t="s">
        <v>1893</v>
      </c>
      <c r="J408" s="90" t="s">
        <v>795</v>
      </c>
      <c r="K408" s="90" t="s">
        <v>741</v>
      </c>
      <c r="L408" s="90" t="s">
        <v>742</v>
      </c>
      <c r="M408" s="90" t="s">
        <v>741</v>
      </c>
      <c r="N408" s="101" t="s">
        <v>2659</v>
      </c>
      <c r="O408" s="105">
        <v>42614.083333333336</v>
      </c>
      <c r="P408" s="101" t="s">
        <v>2659</v>
      </c>
      <c r="Q408" s="106"/>
      <c r="R408" s="101" t="s">
        <v>2659</v>
      </c>
      <c r="T408" s="101" t="s">
        <v>2659</v>
      </c>
      <c r="U408" t="s">
        <v>87</v>
      </c>
      <c r="V408">
        <v>10.26</v>
      </c>
    </row>
    <row r="409" spans="1:22" x14ac:dyDescent="0.3">
      <c r="A409" s="90" t="s">
        <v>2661</v>
      </c>
      <c r="B409" s="90" t="s">
        <v>525</v>
      </c>
      <c r="C409" s="90" t="s">
        <v>312</v>
      </c>
      <c r="D409" s="90" t="s">
        <v>2662</v>
      </c>
      <c r="E409" s="90" t="s">
        <v>727</v>
      </c>
      <c r="F409" s="91">
        <v>21710.041666666668</v>
      </c>
      <c r="G409" s="90" t="s">
        <v>745</v>
      </c>
      <c r="H409" s="90" t="s">
        <v>754</v>
      </c>
      <c r="I409" s="90" t="s">
        <v>2663</v>
      </c>
      <c r="J409" s="90" t="s">
        <v>2664</v>
      </c>
      <c r="K409" s="90" t="s">
        <v>748</v>
      </c>
      <c r="L409" s="90" t="s">
        <v>856</v>
      </c>
      <c r="M409" s="90" t="s">
        <v>748</v>
      </c>
      <c r="N409" s="101" t="s">
        <v>2661</v>
      </c>
      <c r="O409" s="105">
        <v>42614.083333333336</v>
      </c>
      <c r="P409" s="101" t="s">
        <v>2661</v>
      </c>
      <c r="Q409" s="106"/>
      <c r="R409" s="101" t="s">
        <v>2661</v>
      </c>
      <c r="T409" s="101" t="s">
        <v>2661</v>
      </c>
      <c r="U409" t="s">
        <v>93</v>
      </c>
      <c r="V409">
        <v>11.24</v>
      </c>
    </row>
    <row r="410" spans="1:22" x14ac:dyDescent="0.3">
      <c r="A410" s="90" t="s">
        <v>2665</v>
      </c>
      <c r="B410" s="90" t="s">
        <v>509</v>
      </c>
      <c r="C410" s="90" t="s">
        <v>510</v>
      </c>
      <c r="D410" s="90" t="s">
        <v>2666</v>
      </c>
      <c r="E410" s="90" t="s">
        <v>736</v>
      </c>
      <c r="F410" s="91">
        <v>21551.041666666668</v>
      </c>
      <c r="G410" s="90" t="s">
        <v>728</v>
      </c>
      <c r="H410" s="90" t="s">
        <v>754</v>
      </c>
      <c r="I410" s="90" t="s">
        <v>2667</v>
      </c>
      <c r="J410" s="90" t="s">
        <v>887</v>
      </c>
      <c r="K410" s="90" t="s">
        <v>1850</v>
      </c>
      <c r="L410" s="90" t="s">
        <v>1851</v>
      </c>
      <c r="M410" s="90" t="s">
        <v>1850</v>
      </c>
      <c r="N410" s="101" t="s">
        <v>2665</v>
      </c>
      <c r="O410" s="105">
        <v>42614.083333333336</v>
      </c>
      <c r="P410" s="101" t="s">
        <v>2665</v>
      </c>
      <c r="Q410" s="106"/>
      <c r="R410" s="101" t="s">
        <v>2665</v>
      </c>
      <c r="T410" s="101" t="s">
        <v>2665</v>
      </c>
      <c r="U410" t="s">
        <v>81</v>
      </c>
      <c r="V410">
        <v>10.119999999999999</v>
      </c>
    </row>
    <row r="411" spans="1:22" x14ac:dyDescent="0.3">
      <c r="A411" s="90" t="s">
        <v>2668</v>
      </c>
      <c r="B411" s="90" t="s">
        <v>2669</v>
      </c>
      <c r="C411" s="90" t="s">
        <v>2027</v>
      </c>
      <c r="D411" s="90" t="s">
        <v>2670</v>
      </c>
      <c r="E411" s="90" t="s">
        <v>727</v>
      </c>
      <c r="F411" s="91">
        <v>20265.041666666668</v>
      </c>
      <c r="G411" s="90" t="s">
        <v>728</v>
      </c>
      <c r="H411" s="90" t="s">
        <v>2671</v>
      </c>
      <c r="I411" s="90" t="s">
        <v>2672</v>
      </c>
      <c r="J411" s="90" t="s">
        <v>2345</v>
      </c>
      <c r="K411" s="90" t="s">
        <v>994</v>
      </c>
      <c r="L411" s="90" t="s">
        <v>995</v>
      </c>
      <c r="M411" s="90" t="s">
        <v>2673</v>
      </c>
      <c r="N411" s="101" t="s">
        <v>2668</v>
      </c>
      <c r="O411" s="105">
        <v>42614.083333333336</v>
      </c>
      <c r="P411" s="101" t="s">
        <v>2668</v>
      </c>
      <c r="Q411" s="106"/>
      <c r="R411" s="101" t="s">
        <v>2668</v>
      </c>
      <c r="T411" s="101" t="s">
        <v>2668</v>
      </c>
      <c r="U411" t="s">
        <v>87</v>
      </c>
      <c r="V411">
        <v>10.26</v>
      </c>
    </row>
    <row r="412" spans="1:22" x14ac:dyDescent="0.3">
      <c r="A412" s="90" t="s">
        <v>2674</v>
      </c>
      <c r="B412" s="90" t="s">
        <v>532</v>
      </c>
      <c r="C412" s="90" t="s">
        <v>533</v>
      </c>
      <c r="D412" s="90" t="s">
        <v>2675</v>
      </c>
      <c r="E412" s="90" t="s">
        <v>736</v>
      </c>
      <c r="F412" s="91">
        <v>24996.041666666668</v>
      </c>
      <c r="G412" s="90" t="s">
        <v>325</v>
      </c>
      <c r="H412" s="90" t="s">
        <v>754</v>
      </c>
      <c r="I412" s="90" t="s">
        <v>2676</v>
      </c>
      <c r="J412" s="90" t="s">
        <v>1320</v>
      </c>
      <c r="K412" s="90" t="s">
        <v>748</v>
      </c>
      <c r="L412" s="90" t="s">
        <v>2576</v>
      </c>
      <c r="M412" s="90" t="s">
        <v>748</v>
      </c>
      <c r="N412" s="101" t="s">
        <v>2674</v>
      </c>
      <c r="O412" s="105">
        <v>42614.083333333336</v>
      </c>
      <c r="P412" s="101" t="s">
        <v>2674</v>
      </c>
      <c r="Q412" s="106"/>
      <c r="R412" s="101" t="s">
        <v>2674</v>
      </c>
      <c r="T412" s="101" t="s">
        <v>2674</v>
      </c>
      <c r="U412" t="s">
        <v>81</v>
      </c>
      <c r="V412">
        <v>10.119999999999999</v>
      </c>
    </row>
    <row r="413" spans="1:22" x14ac:dyDescent="0.3">
      <c r="A413" s="90" t="s">
        <v>2677</v>
      </c>
      <c r="B413" s="90" t="s">
        <v>544</v>
      </c>
      <c r="C413" s="90" t="s">
        <v>545</v>
      </c>
      <c r="D413" s="90" t="s">
        <v>2678</v>
      </c>
      <c r="E413" s="90" t="s">
        <v>736</v>
      </c>
      <c r="F413" s="91">
        <v>24248.041666666668</v>
      </c>
      <c r="G413" s="90" t="s">
        <v>325</v>
      </c>
      <c r="H413" s="90" t="s">
        <v>754</v>
      </c>
      <c r="I413" s="90" t="s">
        <v>2679</v>
      </c>
      <c r="J413" s="90" t="s">
        <v>815</v>
      </c>
      <c r="K413" s="90" t="s">
        <v>1894</v>
      </c>
      <c r="L413" s="90" t="s">
        <v>1895</v>
      </c>
      <c r="M413" s="90" t="s">
        <v>1894</v>
      </c>
      <c r="N413" s="101" t="s">
        <v>2677</v>
      </c>
      <c r="O413" s="105">
        <v>42614.083333333336</v>
      </c>
      <c r="P413" s="101" t="s">
        <v>2677</v>
      </c>
      <c r="Q413" s="106"/>
      <c r="R413" s="101" t="s">
        <v>2677</v>
      </c>
      <c r="T413" s="101" t="s">
        <v>2677</v>
      </c>
      <c r="U413" t="s">
        <v>81</v>
      </c>
      <c r="V413">
        <v>10.119999999999999</v>
      </c>
    </row>
    <row r="414" spans="1:22" x14ac:dyDescent="0.3">
      <c r="A414" s="90" t="s">
        <v>2680</v>
      </c>
      <c r="B414" s="90" t="s">
        <v>558</v>
      </c>
      <c r="C414" s="90" t="s">
        <v>2681</v>
      </c>
      <c r="D414" s="90" t="s">
        <v>2682</v>
      </c>
      <c r="E414" s="90" t="s">
        <v>727</v>
      </c>
      <c r="F414" s="91">
        <v>27299.041666666668</v>
      </c>
      <c r="G414" s="90" t="s">
        <v>325</v>
      </c>
      <c r="H414" s="90" t="s">
        <v>754</v>
      </c>
      <c r="I414" s="90" t="s">
        <v>2683</v>
      </c>
      <c r="J414" s="90" t="s">
        <v>2684</v>
      </c>
      <c r="K414" s="90" t="s">
        <v>748</v>
      </c>
      <c r="L414" s="90" t="s">
        <v>2576</v>
      </c>
      <c r="M414" s="90" t="s">
        <v>748</v>
      </c>
      <c r="N414" s="101" t="s">
        <v>2680</v>
      </c>
      <c r="O414" s="105">
        <v>42614.083333333336</v>
      </c>
      <c r="P414" s="101" t="s">
        <v>2680</v>
      </c>
      <c r="Q414" s="106"/>
      <c r="R414" s="101" t="s">
        <v>2680</v>
      </c>
      <c r="T414" s="101" t="s">
        <v>2680</v>
      </c>
      <c r="U414" t="s">
        <v>81</v>
      </c>
      <c r="V414">
        <v>10.119999999999999</v>
      </c>
    </row>
    <row r="415" spans="1:22" x14ac:dyDescent="0.3">
      <c r="A415" s="90" t="s">
        <v>2685</v>
      </c>
      <c r="B415" s="90" t="s">
        <v>487</v>
      </c>
      <c r="C415" s="90" t="s">
        <v>539</v>
      </c>
      <c r="D415" s="90" t="s">
        <v>2686</v>
      </c>
      <c r="E415" s="90" t="s">
        <v>736</v>
      </c>
      <c r="F415" s="91">
        <v>25139.041666666668</v>
      </c>
      <c r="G415" s="90" t="s">
        <v>325</v>
      </c>
      <c r="H415" s="90" t="s">
        <v>754</v>
      </c>
      <c r="I415" s="90" t="s">
        <v>2687</v>
      </c>
      <c r="J415" s="90" t="s">
        <v>925</v>
      </c>
      <c r="K415" s="90" t="s">
        <v>748</v>
      </c>
      <c r="L415" s="90" t="s">
        <v>856</v>
      </c>
      <c r="M415" s="90" t="s">
        <v>748</v>
      </c>
      <c r="N415" s="101" t="s">
        <v>2685</v>
      </c>
      <c r="O415" s="105">
        <v>42614.083333333336</v>
      </c>
      <c r="P415" s="101" t="s">
        <v>2685</v>
      </c>
      <c r="Q415" s="106"/>
      <c r="R415" s="101" t="s">
        <v>2685</v>
      </c>
      <c r="T415" s="101" t="s">
        <v>2685</v>
      </c>
      <c r="U415" t="s">
        <v>87</v>
      </c>
      <c r="V415">
        <v>10.5</v>
      </c>
    </row>
    <row r="416" spans="1:22" x14ac:dyDescent="0.3">
      <c r="A416" s="90" t="s">
        <v>2688</v>
      </c>
      <c r="B416" s="90" t="s">
        <v>2689</v>
      </c>
      <c r="C416" s="90" t="s">
        <v>540</v>
      </c>
      <c r="D416" s="90" t="s">
        <v>2690</v>
      </c>
      <c r="E416" s="90" t="s">
        <v>736</v>
      </c>
      <c r="F416" s="91">
        <v>29997.041666666668</v>
      </c>
      <c r="G416" s="90" t="s">
        <v>728</v>
      </c>
      <c r="H416" s="90" t="s">
        <v>754</v>
      </c>
      <c r="I416" s="90" t="s">
        <v>2691</v>
      </c>
      <c r="J416" s="90" t="s">
        <v>740</v>
      </c>
      <c r="K416" s="90" t="s">
        <v>754</v>
      </c>
      <c r="L416" s="90" t="s">
        <v>2692</v>
      </c>
      <c r="M416" s="90" t="s">
        <v>2693</v>
      </c>
      <c r="N416" s="101" t="s">
        <v>2688</v>
      </c>
      <c r="O416" s="105">
        <v>42614.083333333336</v>
      </c>
      <c r="P416" s="101" t="s">
        <v>2688</v>
      </c>
      <c r="Q416" s="106"/>
      <c r="R416" s="101" t="s">
        <v>2688</v>
      </c>
      <c r="T416" s="101" t="s">
        <v>2688</v>
      </c>
      <c r="U416" t="s">
        <v>81</v>
      </c>
      <c r="V416">
        <v>10.119999999999999</v>
      </c>
    </row>
    <row r="417" spans="1:22" x14ac:dyDescent="0.3">
      <c r="A417" s="90" t="s">
        <v>2694</v>
      </c>
      <c r="B417" s="90" t="s">
        <v>551</v>
      </c>
      <c r="C417" s="90" t="s">
        <v>552</v>
      </c>
      <c r="D417" s="90" t="s">
        <v>2695</v>
      </c>
      <c r="E417" s="90" t="s">
        <v>736</v>
      </c>
      <c r="F417" s="91">
        <v>29662.041666666668</v>
      </c>
      <c r="G417" s="90" t="s">
        <v>325</v>
      </c>
      <c r="H417" s="90" t="s">
        <v>754</v>
      </c>
      <c r="I417" s="90" t="s">
        <v>2696</v>
      </c>
      <c r="J417" s="90" t="s">
        <v>1708</v>
      </c>
      <c r="K417" s="90" t="s">
        <v>748</v>
      </c>
      <c r="L417" s="90" t="s">
        <v>2576</v>
      </c>
      <c r="M417" s="90" t="s">
        <v>748</v>
      </c>
      <c r="N417" s="101" t="s">
        <v>2694</v>
      </c>
      <c r="O417" s="105">
        <v>42614.083333333336</v>
      </c>
      <c r="P417" s="101" t="s">
        <v>2694</v>
      </c>
      <c r="Q417" s="106"/>
      <c r="R417" s="101" t="s">
        <v>2694</v>
      </c>
      <c r="T417" s="101" t="s">
        <v>2694</v>
      </c>
      <c r="U417" t="s">
        <v>81</v>
      </c>
      <c r="V417">
        <v>10.119999999999999</v>
      </c>
    </row>
    <row r="418" spans="1:22" x14ac:dyDescent="0.3">
      <c r="A418" s="90" t="s">
        <v>2697</v>
      </c>
      <c r="B418" s="90" t="s">
        <v>556</v>
      </c>
      <c r="C418" s="90" t="s">
        <v>557</v>
      </c>
      <c r="D418" s="90" t="s">
        <v>2698</v>
      </c>
      <c r="E418" s="90" t="s">
        <v>727</v>
      </c>
      <c r="F418" s="91">
        <v>26262.041666666668</v>
      </c>
      <c r="G418" s="90" t="s">
        <v>325</v>
      </c>
      <c r="H418" s="90" t="s">
        <v>754</v>
      </c>
      <c r="I418" s="90" t="s">
        <v>2699</v>
      </c>
      <c r="J418" s="90" t="s">
        <v>993</v>
      </c>
      <c r="K418" s="90" t="s">
        <v>748</v>
      </c>
      <c r="L418" s="90" t="s">
        <v>1787</v>
      </c>
      <c r="M418" s="90" t="s">
        <v>748</v>
      </c>
      <c r="N418" s="101" t="s">
        <v>2697</v>
      </c>
      <c r="O418" s="105">
        <v>42614.083333333336</v>
      </c>
      <c r="P418" s="101" t="s">
        <v>2697</v>
      </c>
      <c r="Q418" s="106"/>
      <c r="R418" s="101" t="s">
        <v>2697</v>
      </c>
      <c r="T418" s="101" t="s">
        <v>2697</v>
      </c>
      <c r="U418" t="s">
        <v>81</v>
      </c>
      <c r="V418">
        <v>10.119999999999999</v>
      </c>
    </row>
    <row r="419" spans="1:22" x14ac:dyDescent="0.3">
      <c r="A419" s="90" t="s">
        <v>2700</v>
      </c>
      <c r="B419" s="90" t="s">
        <v>541</v>
      </c>
      <c r="C419" s="90" t="s">
        <v>542</v>
      </c>
      <c r="D419" s="90" t="s">
        <v>2701</v>
      </c>
      <c r="E419" s="90" t="s">
        <v>736</v>
      </c>
      <c r="F419" s="91">
        <v>22731.041666666668</v>
      </c>
      <c r="G419" s="90" t="s">
        <v>728</v>
      </c>
      <c r="H419" s="90" t="s">
        <v>754</v>
      </c>
      <c r="I419" s="90" t="s">
        <v>2702</v>
      </c>
      <c r="J419" s="90" t="s">
        <v>1083</v>
      </c>
      <c r="K419" s="90" t="s">
        <v>1575</v>
      </c>
      <c r="L419" s="90" t="s">
        <v>1139</v>
      </c>
      <c r="M419" s="90" t="s">
        <v>1575</v>
      </c>
      <c r="N419" s="101" t="s">
        <v>2700</v>
      </c>
      <c r="O419" s="105">
        <v>42614.083333333336</v>
      </c>
      <c r="P419" s="101" t="s">
        <v>2700</v>
      </c>
      <c r="Q419" s="106"/>
      <c r="R419" s="101" t="s">
        <v>2700</v>
      </c>
      <c r="T419" s="101" t="s">
        <v>2700</v>
      </c>
      <c r="U419" t="s">
        <v>37</v>
      </c>
      <c r="V419">
        <v>11.66</v>
      </c>
    </row>
    <row r="420" spans="1:22" x14ac:dyDescent="0.3">
      <c r="A420" s="90" t="s">
        <v>2703</v>
      </c>
      <c r="B420" s="90" t="s">
        <v>494</v>
      </c>
      <c r="C420" s="90" t="s">
        <v>495</v>
      </c>
      <c r="D420" s="90" t="s">
        <v>2704</v>
      </c>
      <c r="E420" s="90" t="s">
        <v>736</v>
      </c>
      <c r="F420" s="91">
        <v>25070.041666666668</v>
      </c>
      <c r="G420" s="90" t="s">
        <v>885</v>
      </c>
      <c r="H420" s="90" t="s">
        <v>2705</v>
      </c>
      <c r="I420" s="90" t="s">
        <v>2706</v>
      </c>
      <c r="J420" s="90" t="s">
        <v>1051</v>
      </c>
      <c r="K420" s="90" t="s">
        <v>2707</v>
      </c>
      <c r="L420" s="90" t="s">
        <v>2708</v>
      </c>
      <c r="M420" s="90" t="s">
        <v>2707</v>
      </c>
      <c r="N420" s="101" t="s">
        <v>2703</v>
      </c>
      <c r="O420" s="105">
        <v>42614.083333333336</v>
      </c>
      <c r="P420" s="101" t="s">
        <v>2703</v>
      </c>
      <c r="Q420" s="106"/>
      <c r="R420" s="101" t="s">
        <v>2703</v>
      </c>
      <c r="T420" s="101" t="s">
        <v>2703</v>
      </c>
      <c r="U420" t="s">
        <v>81</v>
      </c>
      <c r="V420">
        <v>10.119999999999999</v>
      </c>
    </row>
    <row r="421" spans="1:22" x14ac:dyDescent="0.3">
      <c r="A421" s="90" t="s">
        <v>2709</v>
      </c>
      <c r="B421" s="90" t="s">
        <v>480</v>
      </c>
      <c r="C421" s="90" t="s">
        <v>481</v>
      </c>
      <c r="D421" s="90" t="s">
        <v>2710</v>
      </c>
      <c r="E421" s="90" t="s">
        <v>736</v>
      </c>
      <c r="F421" s="91">
        <v>23092.041666666668</v>
      </c>
      <c r="G421" s="90" t="s">
        <v>325</v>
      </c>
      <c r="H421" s="90" t="s">
        <v>754</v>
      </c>
      <c r="I421" s="90" t="s">
        <v>2711</v>
      </c>
      <c r="J421" s="90" t="s">
        <v>778</v>
      </c>
      <c r="K421" s="90" t="s">
        <v>2712</v>
      </c>
      <c r="L421" s="90" t="s">
        <v>2713</v>
      </c>
      <c r="M421" s="90" t="s">
        <v>2712</v>
      </c>
      <c r="N421" s="101" t="s">
        <v>2709</v>
      </c>
      <c r="O421" s="105">
        <v>42614.083333333336</v>
      </c>
      <c r="P421" s="101" t="s">
        <v>2709</v>
      </c>
      <c r="Q421" s="106"/>
      <c r="R421" s="101" t="s">
        <v>2709</v>
      </c>
      <c r="T421" s="101" t="s">
        <v>2709</v>
      </c>
      <c r="U421" t="s">
        <v>81</v>
      </c>
      <c r="V421">
        <v>10.119999999999999</v>
      </c>
    </row>
    <row r="422" spans="1:22" x14ac:dyDescent="0.3">
      <c r="A422" s="90" t="s">
        <v>2714</v>
      </c>
      <c r="B422" s="90" t="s">
        <v>500</v>
      </c>
      <c r="C422" s="90" t="s">
        <v>504</v>
      </c>
      <c r="D422" s="90" t="s">
        <v>2715</v>
      </c>
      <c r="E422" s="90" t="s">
        <v>736</v>
      </c>
      <c r="F422" s="91">
        <v>26839.041666666668</v>
      </c>
      <c r="G422" s="90" t="s">
        <v>325</v>
      </c>
      <c r="H422" s="90" t="s">
        <v>2716</v>
      </c>
      <c r="I422" s="90" t="s">
        <v>2696</v>
      </c>
      <c r="J422" s="90" t="s">
        <v>1708</v>
      </c>
      <c r="K422" s="90" t="s">
        <v>748</v>
      </c>
      <c r="L422" s="90" t="s">
        <v>2576</v>
      </c>
      <c r="M422" s="90" t="s">
        <v>748</v>
      </c>
      <c r="N422" s="101" t="s">
        <v>2714</v>
      </c>
      <c r="O422" s="105">
        <v>42614.083333333336</v>
      </c>
      <c r="P422" s="101" t="s">
        <v>2714</v>
      </c>
      <c r="Q422" s="106"/>
      <c r="R422" s="101" t="s">
        <v>2714</v>
      </c>
      <c r="T422" s="101" t="s">
        <v>2714</v>
      </c>
      <c r="U422" t="s">
        <v>81</v>
      </c>
      <c r="V422">
        <v>10.119999999999999</v>
      </c>
    </row>
    <row r="423" spans="1:22" x14ac:dyDescent="0.3">
      <c r="A423" s="90" t="s">
        <v>2717</v>
      </c>
      <c r="B423" s="90" t="s">
        <v>575</v>
      </c>
      <c r="C423" s="90" t="s">
        <v>576</v>
      </c>
      <c r="D423" s="90" t="s">
        <v>2718</v>
      </c>
      <c r="E423" s="90" t="s">
        <v>736</v>
      </c>
      <c r="F423" s="91">
        <v>23468.041666666668</v>
      </c>
      <c r="G423" s="90" t="s">
        <v>325</v>
      </c>
      <c r="H423" s="90" t="s">
        <v>754</v>
      </c>
      <c r="I423" s="90" t="s">
        <v>2719</v>
      </c>
      <c r="J423" s="90" t="s">
        <v>1586</v>
      </c>
      <c r="K423" s="90" t="s">
        <v>748</v>
      </c>
      <c r="L423" s="90" t="s">
        <v>2576</v>
      </c>
      <c r="M423" s="90" t="s">
        <v>748</v>
      </c>
      <c r="N423" s="101" t="s">
        <v>2717</v>
      </c>
      <c r="O423" s="105">
        <v>42614.083333333336</v>
      </c>
      <c r="P423" s="101" t="s">
        <v>2717</v>
      </c>
      <c r="Q423" s="106"/>
      <c r="R423" s="101" t="s">
        <v>2717</v>
      </c>
      <c r="T423" s="101" t="s">
        <v>2717</v>
      </c>
      <c r="U423" t="s">
        <v>81</v>
      </c>
      <c r="V423">
        <v>10.119999999999999</v>
      </c>
    </row>
    <row r="424" spans="1:22" x14ac:dyDescent="0.3">
      <c r="A424" s="90" t="s">
        <v>2720</v>
      </c>
      <c r="B424" s="90" t="s">
        <v>528</v>
      </c>
      <c r="C424" s="90" t="s">
        <v>529</v>
      </c>
      <c r="D424" s="90" t="s">
        <v>2721</v>
      </c>
      <c r="E424" s="90" t="s">
        <v>736</v>
      </c>
      <c r="F424" s="91">
        <v>28064.041666666668</v>
      </c>
      <c r="G424" s="90" t="s">
        <v>728</v>
      </c>
      <c r="H424" s="90" t="s">
        <v>2722</v>
      </c>
      <c r="I424" s="90" t="s">
        <v>2723</v>
      </c>
      <c r="J424" s="90" t="s">
        <v>849</v>
      </c>
      <c r="K424" s="90" t="s">
        <v>2724</v>
      </c>
      <c r="L424" s="90" t="s">
        <v>2725</v>
      </c>
      <c r="M424" s="90" t="s">
        <v>2724</v>
      </c>
      <c r="N424" s="101" t="s">
        <v>2720</v>
      </c>
      <c r="O424" s="105">
        <v>42614.083333333336</v>
      </c>
      <c r="P424" s="101" t="s">
        <v>2720</v>
      </c>
      <c r="Q424" s="106"/>
      <c r="R424" s="101" t="s">
        <v>2720</v>
      </c>
      <c r="T424" s="101" t="s">
        <v>2720</v>
      </c>
      <c r="U424" t="s">
        <v>81</v>
      </c>
      <c r="V424">
        <v>10.119999999999999</v>
      </c>
    </row>
    <row r="425" spans="1:22" x14ac:dyDescent="0.3">
      <c r="A425" s="90" t="s">
        <v>2726</v>
      </c>
      <c r="B425" s="90" t="s">
        <v>347</v>
      </c>
      <c r="C425" s="90" t="s">
        <v>553</v>
      </c>
      <c r="D425" s="90" t="s">
        <v>2727</v>
      </c>
      <c r="E425" s="90" t="s">
        <v>727</v>
      </c>
      <c r="F425" s="91">
        <v>24838.041666666668</v>
      </c>
      <c r="G425" s="90" t="s">
        <v>846</v>
      </c>
      <c r="H425" s="90" t="s">
        <v>2728</v>
      </c>
      <c r="I425" s="90" t="s">
        <v>2729</v>
      </c>
      <c r="J425" s="90" t="s">
        <v>977</v>
      </c>
      <c r="K425" s="90" t="s">
        <v>1716</v>
      </c>
      <c r="L425" s="90" t="s">
        <v>830</v>
      </c>
      <c r="M425" s="90" t="s">
        <v>1716</v>
      </c>
      <c r="N425" s="101" t="s">
        <v>2726</v>
      </c>
      <c r="O425" s="105">
        <v>42614.083333333336</v>
      </c>
      <c r="P425" s="101" t="s">
        <v>2726</v>
      </c>
      <c r="Q425" s="106"/>
      <c r="R425" s="101" t="s">
        <v>2726</v>
      </c>
      <c r="T425" s="101" t="s">
        <v>2726</v>
      </c>
      <c r="U425" t="s">
        <v>93</v>
      </c>
      <c r="V425">
        <v>10.64</v>
      </c>
    </row>
    <row r="426" spans="1:22" x14ac:dyDescent="0.3">
      <c r="A426" s="90" t="s">
        <v>2730</v>
      </c>
      <c r="B426" s="90" t="s">
        <v>642</v>
      </c>
      <c r="C426" s="90" t="s">
        <v>513</v>
      </c>
      <c r="D426" s="90" t="s">
        <v>2731</v>
      </c>
      <c r="E426" s="90" t="s">
        <v>736</v>
      </c>
      <c r="F426" s="91">
        <v>21171.041666666668</v>
      </c>
      <c r="G426" s="90" t="s">
        <v>728</v>
      </c>
      <c r="H426" s="90" t="s">
        <v>2732</v>
      </c>
      <c r="I426" s="90" t="s">
        <v>2733</v>
      </c>
      <c r="J426" s="90" t="s">
        <v>815</v>
      </c>
      <c r="K426" s="90" t="s">
        <v>1241</v>
      </c>
      <c r="L426" s="90" t="s">
        <v>1242</v>
      </c>
      <c r="M426" s="90" t="s">
        <v>1241</v>
      </c>
      <c r="N426" s="101" t="s">
        <v>2730</v>
      </c>
      <c r="O426" s="105">
        <v>42614.083333333336</v>
      </c>
      <c r="P426" s="101" t="s">
        <v>2730</v>
      </c>
      <c r="Q426" s="106"/>
      <c r="R426" s="101" t="s">
        <v>2730</v>
      </c>
      <c r="T426" s="101" t="s">
        <v>2730</v>
      </c>
      <c r="U426" t="s">
        <v>81</v>
      </c>
      <c r="V426">
        <v>10.119999999999999</v>
      </c>
    </row>
    <row r="427" spans="1:22" x14ac:dyDescent="0.3">
      <c r="A427" s="90" t="s">
        <v>2734</v>
      </c>
      <c r="B427" s="90" t="s">
        <v>534</v>
      </c>
      <c r="C427" s="90" t="s">
        <v>535</v>
      </c>
      <c r="D427" s="90" t="s">
        <v>2735</v>
      </c>
      <c r="E427" s="90" t="s">
        <v>736</v>
      </c>
      <c r="F427" s="91">
        <v>20113.041666666668</v>
      </c>
      <c r="G427" s="90" t="s">
        <v>325</v>
      </c>
      <c r="H427" s="90" t="s">
        <v>754</v>
      </c>
      <c r="I427" s="90" t="s">
        <v>1893</v>
      </c>
      <c r="J427" s="90" t="s">
        <v>2080</v>
      </c>
      <c r="K427" s="90" t="s">
        <v>748</v>
      </c>
      <c r="L427" s="90" t="s">
        <v>796</v>
      </c>
      <c r="M427" s="90" t="s">
        <v>748</v>
      </c>
      <c r="N427" s="101" t="s">
        <v>2734</v>
      </c>
      <c r="O427" s="105">
        <v>42614.083333333336</v>
      </c>
      <c r="P427" s="101" t="s">
        <v>2734</v>
      </c>
      <c r="Q427" s="106"/>
      <c r="R427" s="101" t="s">
        <v>2734</v>
      </c>
      <c r="T427" s="101" t="s">
        <v>2734</v>
      </c>
      <c r="U427" t="s">
        <v>83</v>
      </c>
      <c r="V427">
        <v>10.15</v>
      </c>
    </row>
    <row r="428" spans="1:22" x14ac:dyDescent="0.3">
      <c r="A428" s="90" t="s">
        <v>2736</v>
      </c>
      <c r="B428" s="90" t="s">
        <v>2737</v>
      </c>
      <c r="C428" s="90" t="s">
        <v>463</v>
      </c>
      <c r="D428" s="90" t="s">
        <v>2738</v>
      </c>
      <c r="E428" s="90" t="s">
        <v>736</v>
      </c>
      <c r="F428" s="91">
        <v>29032.083333333332</v>
      </c>
      <c r="G428" s="90" t="s">
        <v>885</v>
      </c>
      <c r="H428" s="90" t="s">
        <v>754</v>
      </c>
      <c r="I428" s="90" t="s">
        <v>2739</v>
      </c>
      <c r="J428" s="90" t="s">
        <v>977</v>
      </c>
      <c r="K428" s="90" t="s">
        <v>754</v>
      </c>
      <c r="L428" s="90" t="s">
        <v>1495</v>
      </c>
      <c r="M428" s="90" t="s">
        <v>1494</v>
      </c>
      <c r="N428" s="101" t="s">
        <v>2736</v>
      </c>
      <c r="O428" s="105">
        <v>42646.083333333336</v>
      </c>
      <c r="P428" s="101" t="s">
        <v>2736</v>
      </c>
      <c r="Q428" s="106"/>
      <c r="R428" s="101" t="s">
        <v>2736</v>
      </c>
      <c r="T428" s="101" t="s">
        <v>2736</v>
      </c>
      <c r="U428" t="s">
        <v>81</v>
      </c>
      <c r="V428">
        <v>10.119999999999999</v>
      </c>
    </row>
    <row r="429" spans="1:22" x14ac:dyDescent="0.3">
      <c r="A429" s="90" t="s">
        <v>2740</v>
      </c>
      <c r="B429" s="90" t="s">
        <v>531</v>
      </c>
      <c r="C429" s="90" t="s">
        <v>2741</v>
      </c>
      <c r="D429" s="90" t="s">
        <v>2742</v>
      </c>
      <c r="E429" s="90" t="s">
        <v>727</v>
      </c>
      <c r="F429" s="91">
        <v>21551.041666666668</v>
      </c>
      <c r="G429" s="90" t="s">
        <v>728</v>
      </c>
      <c r="H429" s="90" t="s">
        <v>754</v>
      </c>
      <c r="I429" s="90" t="s">
        <v>2743</v>
      </c>
      <c r="J429" s="90" t="s">
        <v>815</v>
      </c>
      <c r="K429" s="90" t="s">
        <v>748</v>
      </c>
      <c r="L429" s="90" t="s">
        <v>765</v>
      </c>
      <c r="M429" s="90" t="s">
        <v>748</v>
      </c>
      <c r="N429" s="101" t="s">
        <v>2740</v>
      </c>
      <c r="O429" s="105">
        <v>42614.083333333336</v>
      </c>
      <c r="P429" s="101" t="s">
        <v>2740</v>
      </c>
      <c r="Q429" s="106"/>
      <c r="R429" s="101" t="s">
        <v>2740</v>
      </c>
      <c r="T429" s="101" t="s">
        <v>2740</v>
      </c>
      <c r="U429" t="s">
        <v>83</v>
      </c>
      <c r="V429">
        <v>10.15</v>
      </c>
    </row>
    <row r="430" spans="1:22" x14ac:dyDescent="0.3">
      <c r="A430" s="90" t="s">
        <v>2744</v>
      </c>
      <c r="B430" s="90" t="s">
        <v>485</v>
      </c>
      <c r="C430" s="90" t="s">
        <v>486</v>
      </c>
      <c r="D430" s="90" t="s">
        <v>2745</v>
      </c>
      <c r="E430" s="90" t="s">
        <v>736</v>
      </c>
      <c r="F430" s="91">
        <v>26070.041666666668</v>
      </c>
      <c r="G430" s="90" t="s">
        <v>2746</v>
      </c>
      <c r="H430" s="90" t="s">
        <v>2747</v>
      </c>
      <c r="I430" s="90" t="s">
        <v>2748</v>
      </c>
      <c r="J430" s="90" t="s">
        <v>1455</v>
      </c>
      <c r="K430" s="90" t="s">
        <v>2749</v>
      </c>
      <c r="L430" s="90" t="s">
        <v>2750</v>
      </c>
      <c r="M430" s="90" t="s">
        <v>2749</v>
      </c>
      <c r="N430" s="101" t="s">
        <v>2744</v>
      </c>
      <c r="O430" s="105">
        <v>42614.083333333336</v>
      </c>
      <c r="P430" s="101" t="s">
        <v>2744</v>
      </c>
      <c r="Q430" s="106"/>
      <c r="R430" s="101" t="s">
        <v>2744</v>
      </c>
      <c r="T430" s="101" t="s">
        <v>2744</v>
      </c>
      <c r="U430" t="s">
        <v>81</v>
      </c>
      <c r="V430">
        <v>10.119999999999999</v>
      </c>
    </row>
    <row r="431" spans="1:22" x14ac:dyDescent="0.3">
      <c r="A431" s="90" t="s">
        <v>2751</v>
      </c>
      <c r="B431" s="90" t="s">
        <v>475</v>
      </c>
      <c r="C431" s="90" t="s">
        <v>476</v>
      </c>
      <c r="D431" s="90" t="s">
        <v>2752</v>
      </c>
      <c r="E431" s="90" t="s">
        <v>736</v>
      </c>
      <c r="F431" s="91">
        <v>25959.041666666668</v>
      </c>
      <c r="G431" s="90" t="s">
        <v>325</v>
      </c>
      <c r="H431" s="90" t="s">
        <v>754</v>
      </c>
      <c r="I431" s="90" t="s">
        <v>2753</v>
      </c>
      <c r="J431" s="90" t="s">
        <v>2318</v>
      </c>
      <c r="K431" s="90" t="s">
        <v>748</v>
      </c>
      <c r="L431" s="90" t="s">
        <v>749</v>
      </c>
      <c r="M431" s="90" t="s">
        <v>748</v>
      </c>
      <c r="N431" s="101" t="s">
        <v>2751</v>
      </c>
      <c r="O431" s="105">
        <v>42614.083333333336</v>
      </c>
      <c r="P431" s="101" t="s">
        <v>2751</v>
      </c>
      <c r="Q431" s="106"/>
      <c r="R431" s="101" t="s">
        <v>2751</v>
      </c>
      <c r="T431" s="101" t="s">
        <v>2751</v>
      </c>
      <c r="U431" t="s">
        <v>81</v>
      </c>
      <c r="V431">
        <v>10.119999999999999</v>
      </c>
    </row>
    <row r="432" spans="1:22" x14ac:dyDescent="0.3">
      <c r="A432" s="90" t="s">
        <v>2754</v>
      </c>
      <c r="B432" s="90" t="s">
        <v>2755</v>
      </c>
      <c r="C432" s="90" t="s">
        <v>565</v>
      </c>
      <c r="D432" s="90" t="s">
        <v>2756</v>
      </c>
      <c r="E432" s="90" t="s">
        <v>727</v>
      </c>
      <c r="F432" s="91">
        <v>24818.041666666668</v>
      </c>
      <c r="G432" s="90" t="s">
        <v>207</v>
      </c>
      <c r="H432" s="90" t="s">
        <v>2757</v>
      </c>
      <c r="I432" s="90" t="s">
        <v>2758</v>
      </c>
      <c r="J432" s="90" t="s">
        <v>1600</v>
      </c>
      <c r="K432" s="90" t="s">
        <v>741</v>
      </c>
      <c r="L432" s="90" t="s">
        <v>1914</v>
      </c>
      <c r="M432" s="90" t="s">
        <v>741</v>
      </c>
      <c r="N432" s="101" t="s">
        <v>2754</v>
      </c>
      <c r="O432" s="105">
        <v>42614.083333333336</v>
      </c>
      <c r="P432" s="101" t="s">
        <v>2754</v>
      </c>
      <c r="Q432" s="106"/>
      <c r="R432" s="101" t="s">
        <v>2754</v>
      </c>
      <c r="T432" s="101" t="s">
        <v>2754</v>
      </c>
      <c r="U432" t="s">
        <v>99</v>
      </c>
      <c r="V432">
        <v>17.149999999999999</v>
      </c>
    </row>
    <row r="433" spans="1:22" x14ac:dyDescent="0.3">
      <c r="A433" s="90" t="s">
        <v>2759</v>
      </c>
      <c r="B433" s="90" t="s">
        <v>490</v>
      </c>
      <c r="C433" s="90" t="s">
        <v>491</v>
      </c>
      <c r="D433" s="90" t="s">
        <v>2760</v>
      </c>
      <c r="E433" s="90" t="s">
        <v>736</v>
      </c>
      <c r="F433" s="91">
        <v>30026.041666666668</v>
      </c>
      <c r="G433" s="90" t="s">
        <v>1168</v>
      </c>
      <c r="H433" s="90" t="s">
        <v>754</v>
      </c>
      <c r="I433" s="90" t="s">
        <v>2761</v>
      </c>
      <c r="J433" s="90" t="s">
        <v>1499</v>
      </c>
      <c r="K433" s="90" t="s">
        <v>748</v>
      </c>
      <c r="L433" s="90" t="s">
        <v>913</v>
      </c>
      <c r="M433" s="90" t="s">
        <v>748</v>
      </c>
      <c r="N433" s="101" t="s">
        <v>2759</v>
      </c>
      <c r="O433" s="105">
        <v>42614.083333333336</v>
      </c>
      <c r="P433" s="101" t="s">
        <v>2759</v>
      </c>
      <c r="Q433" s="106"/>
      <c r="R433" s="101" t="s">
        <v>2759</v>
      </c>
      <c r="T433" s="101" t="s">
        <v>2759</v>
      </c>
      <c r="U433" t="s">
        <v>81</v>
      </c>
      <c r="V433">
        <v>10.26</v>
      </c>
    </row>
    <row r="434" spans="1:22" x14ac:dyDescent="0.3">
      <c r="A434" s="90" t="s">
        <v>2762</v>
      </c>
      <c r="B434" s="90" t="s">
        <v>536</v>
      </c>
      <c r="C434" s="90" t="s">
        <v>537</v>
      </c>
      <c r="D434" s="90" t="s">
        <v>2763</v>
      </c>
      <c r="E434" s="90" t="s">
        <v>736</v>
      </c>
      <c r="F434" s="91">
        <v>18950.041666666668</v>
      </c>
      <c r="G434" s="90" t="s">
        <v>728</v>
      </c>
      <c r="H434" s="90" t="s">
        <v>2764</v>
      </c>
      <c r="I434" s="90" t="s">
        <v>2765</v>
      </c>
      <c r="J434" s="90" t="s">
        <v>942</v>
      </c>
      <c r="K434" s="90" t="s">
        <v>2766</v>
      </c>
      <c r="L434" s="90" t="s">
        <v>2767</v>
      </c>
      <c r="M434" s="90" t="s">
        <v>2766</v>
      </c>
      <c r="N434" s="101" t="s">
        <v>2762</v>
      </c>
      <c r="O434" s="105">
        <v>42614.083333333336</v>
      </c>
      <c r="P434" s="101" t="s">
        <v>2762</v>
      </c>
      <c r="Q434" s="106"/>
      <c r="R434" s="101" t="s">
        <v>2762</v>
      </c>
      <c r="T434" s="101" t="s">
        <v>2762</v>
      </c>
      <c r="U434" t="s">
        <v>89</v>
      </c>
      <c r="V434">
        <v>10.34</v>
      </c>
    </row>
    <row r="435" spans="1:22" x14ac:dyDescent="0.3">
      <c r="A435" s="90" t="s">
        <v>2768</v>
      </c>
      <c r="B435" s="90" t="s">
        <v>458</v>
      </c>
      <c r="C435" s="90" t="s">
        <v>499</v>
      </c>
      <c r="D435" s="90" t="s">
        <v>2769</v>
      </c>
      <c r="E435" s="90" t="s">
        <v>736</v>
      </c>
      <c r="F435" s="91">
        <v>25528.041666666668</v>
      </c>
      <c r="G435" s="90" t="s">
        <v>207</v>
      </c>
      <c r="H435" s="90" t="s">
        <v>2770</v>
      </c>
      <c r="I435" s="90" t="s">
        <v>2771</v>
      </c>
      <c r="J435" s="90" t="s">
        <v>2131</v>
      </c>
      <c r="K435" s="90" t="s">
        <v>1241</v>
      </c>
      <c r="L435" s="90" t="s">
        <v>1242</v>
      </c>
      <c r="M435" s="90" t="s">
        <v>1241</v>
      </c>
      <c r="N435" s="101" t="s">
        <v>2768</v>
      </c>
      <c r="O435" s="105">
        <v>42614.083333333336</v>
      </c>
      <c r="P435" s="101" t="s">
        <v>2768</v>
      </c>
      <c r="Q435" s="106"/>
      <c r="R435" s="101" t="s">
        <v>2768</v>
      </c>
      <c r="T435" s="101" t="s">
        <v>2768</v>
      </c>
      <c r="U435" t="s">
        <v>81</v>
      </c>
      <c r="V435">
        <v>10.119999999999999</v>
      </c>
    </row>
    <row r="436" spans="1:22" x14ac:dyDescent="0.3">
      <c r="A436" s="90" t="s">
        <v>2772</v>
      </c>
      <c r="B436" s="90" t="s">
        <v>526</v>
      </c>
      <c r="C436" s="90" t="s">
        <v>527</v>
      </c>
      <c r="D436" s="90" t="s">
        <v>2773</v>
      </c>
      <c r="E436" s="90" t="s">
        <v>736</v>
      </c>
      <c r="F436" s="91">
        <v>29891.041666666668</v>
      </c>
      <c r="G436" s="90" t="s">
        <v>2774</v>
      </c>
      <c r="H436" s="90" t="s">
        <v>754</v>
      </c>
      <c r="I436" s="90" t="s">
        <v>2775</v>
      </c>
      <c r="J436" s="90" t="s">
        <v>740</v>
      </c>
      <c r="K436" s="90" t="s">
        <v>2776</v>
      </c>
      <c r="L436" s="90" t="s">
        <v>2777</v>
      </c>
      <c r="M436" s="90" t="s">
        <v>2776</v>
      </c>
      <c r="N436" s="101" t="s">
        <v>2772</v>
      </c>
      <c r="O436" s="105">
        <v>42614.083333333336</v>
      </c>
      <c r="P436" s="101" t="s">
        <v>2772</v>
      </c>
      <c r="Q436" s="106"/>
      <c r="R436" s="101" t="s">
        <v>2772</v>
      </c>
      <c r="T436" s="101" t="s">
        <v>2772</v>
      </c>
      <c r="U436" t="s">
        <v>81</v>
      </c>
      <c r="V436">
        <v>10.119999999999999</v>
      </c>
    </row>
    <row r="437" spans="1:22" x14ac:dyDescent="0.3">
      <c r="A437" s="90" t="s">
        <v>2778</v>
      </c>
      <c r="B437" s="90" t="s">
        <v>549</v>
      </c>
      <c r="C437" s="90" t="s">
        <v>550</v>
      </c>
      <c r="D437" s="90" t="s">
        <v>2779</v>
      </c>
      <c r="E437" s="90" t="s">
        <v>736</v>
      </c>
      <c r="F437" s="91">
        <v>21268.041666666668</v>
      </c>
      <c r="G437" s="90" t="s">
        <v>325</v>
      </c>
      <c r="H437" s="90" t="s">
        <v>754</v>
      </c>
      <c r="I437" s="90" t="s">
        <v>2780</v>
      </c>
      <c r="J437" s="90" t="s">
        <v>1634</v>
      </c>
      <c r="K437" s="90" t="s">
        <v>748</v>
      </c>
      <c r="L437" s="90" t="s">
        <v>2576</v>
      </c>
      <c r="M437" s="90" t="s">
        <v>748</v>
      </c>
      <c r="N437" s="101" t="s">
        <v>2778</v>
      </c>
      <c r="O437" s="105">
        <v>42614.083333333336</v>
      </c>
      <c r="P437" s="101" t="s">
        <v>2778</v>
      </c>
      <c r="Q437" s="106"/>
      <c r="R437" s="101" t="s">
        <v>2778</v>
      </c>
      <c r="T437" s="101" t="s">
        <v>2778</v>
      </c>
      <c r="U437" t="s">
        <v>81</v>
      </c>
      <c r="V437">
        <v>10.119999999999999</v>
      </c>
    </row>
    <row r="438" spans="1:22" x14ac:dyDescent="0.3">
      <c r="A438" s="90" t="s">
        <v>2781</v>
      </c>
      <c r="B438" s="90" t="s">
        <v>511</v>
      </c>
      <c r="C438" s="90" t="s">
        <v>512</v>
      </c>
      <c r="D438" s="90" t="s">
        <v>2782</v>
      </c>
      <c r="E438" s="90" t="s">
        <v>736</v>
      </c>
      <c r="F438" s="91">
        <v>21653.041666666668</v>
      </c>
      <c r="G438" s="90" t="s">
        <v>325</v>
      </c>
      <c r="H438" s="90" t="s">
        <v>2783</v>
      </c>
      <c r="I438" s="90" t="s">
        <v>1901</v>
      </c>
      <c r="J438" s="90" t="s">
        <v>1368</v>
      </c>
      <c r="K438" s="90" t="s">
        <v>1045</v>
      </c>
      <c r="L438" s="90" t="s">
        <v>1046</v>
      </c>
      <c r="M438" s="90" t="s">
        <v>1045</v>
      </c>
      <c r="N438" s="101" t="s">
        <v>2781</v>
      </c>
      <c r="O438" s="105">
        <v>42614.083333333336</v>
      </c>
      <c r="P438" s="101" t="s">
        <v>2781</v>
      </c>
      <c r="Q438" s="106"/>
      <c r="R438" s="101" t="s">
        <v>2781</v>
      </c>
      <c r="T438" s="101" t="s">
        <v>2781</v>
      </c>
      <c r="U438" t="s">
        <v>81</v>
      </c>
      <c r="V438">
        <v>10.119999999999999</v>
      </c>
    </row>
    <row r="439" spans="1:22" x14ac:dyDescent="0.3">
      <c r="A439" s="90" t="s">
        <v>2784</v>
      </c>
      <c r="B439" s="90" t="s">
        <v>500</v>
      </c>
      <c r="C439" s="90" t="s">
        <v>2785</v>
      </c>
      <c r="D439" s="90" t="s">
        <v>2786</v>
      </c>
      <c r="E439" s="90" t="s">
        <v>727</v>
      </c>
      <c r="F439" s="91">
        <v>25904.041666666668</v>
      </c>
      <c r="G439" s="90" t="s">
        <v>325</v>
      </c>
      <c r="H439" s="90" t="s">
        <v>754</v>
      </c>
      <c r="I439" s="90" t="s">
        <v>2787</v>
      </c>
      <c r="J439" s="90" t="s">
        <v>874</v>
      </c>
      <c r="K439" s="90" t="s">
        <v>748</v>
      </c>
      <c r="L439" s="90" t="s">
        <v>749</v>
      </c>
      <c r="M439" s="90" t="s">
        <v>748</v>
      </c>
      <c r="N439" s="101" t="s">
        <v>2784</v>
      </c>
      <c r="O439" s="105">
        <v>42614.083333333336</v>
      </c>
      <c r="P439" s="101" t="s">
        <v>2784</v>
      </c>
      <c r="Q439" s="106"/>
      <c r="R439" s="101" t="s">
        <v>2784</v>
      </c>
      <c r="T439" s="101" t="s">
        <v>2784</v>
      </c>
      <c r="U439" t="s">
        <v>81</v>
      </c>
      <c r="V439">
        <v>10.119999999999999</v>
      </c>
    </row>
    <row r="440" spans="1:22" x14ac:dyDescent="0.3">
      <c r="A440" s="90" t="s">
        <v>2788</v>
      </c>
      <c r="B440" s="90" t="s">
        <v>2790</v>
      </c>
      <c r="C440" s="90" t="s">
        <v>2789</v>
      </c>
      <c r="D440" s="90" t="s">
        <v>2791</v>
      </c>
      <c r="E440" s="90" t="s">
        <v>736</v>
      </c>
      <c r="F440" s="91">
        <v>28997.083333333332</v>
      </c>
      <c r="G440" s="90" t="s">
        <v>885</v>
      </c>
      <c r="H440" s="90" t="s">
        <v>2792</v>
      </c>
      <c r="I440" s="90" t="s">
        <v>2120</v>
      </c>
      <c r="J440" s="90" t="s">
        <v>874</v>
      </c>
      <c r="K440" s="90" t="s">
        <v>881</v>
      </c>
      <c r="L440" s="90" t="s">
        <v>882</v>
      </c>
      <c r="M440" s="90" t="s">
        <v>881</v>
      </c>
      <c r="N440" s="101" t="s">
        <v>2788</v>
      </c>
      <c r="O440" s="105">
        <v>42612.083333333336</v>
      </c>
      <c r="P440" s="101" t="s">
        <v>2788</v>
      </c>
      <c r="Q440" s="106"/>
      <c r="R440" s="101" t="s">
        <v>2788</v>
      </c>
      <c r="T440" s="101" t="s">
        <v>2788</v>
      </c>
      <c r="U440" t="s">
        <v>81</v>
      </c>
      <c r="V440">
        <v>10.119999999999999</v>
      </c>
    </row>
    <row r="441" spans="1:22" x14ac:dyDescent="0.3">
      <c r="A441" s="90" t="s">
        <v>2793</v>
      </c>
      <c r="B441" s="90" t="s">
        <v>482</v>
      </c>
      <c r="C441" s="90" t="s">
        <v>483</v>
      </c>
      <c r="D441" s="90" t="s">
        <v>2794</v>
      </c>
      <c r="E441" s="90" t="s">
        <v>736</v>
      </c>
      <c r="F441" s="91">
        <v>20259.041666666668</v>
      </c>
      <c r="G441" s="90" t="s">
        <v>325</v>
      </c>
      <c r="H441" s="90" t="s">
        <v>754</v>
      </c>
      <c r="I441" s="90" t="s">
        <v>2795</v>
      </c>
      <c r="J441" s="90" t="s">
        <v>2796</v>
      </c>
      <c r="K441" s="90" t="s">
        <v>748</v>
      </c>
      <c r="L441" s="90" t="s">
        <v>2576</v>
      </c>
      <c r="M441" s="90" t="s">
        <v>748</v>
      </c>
      <c r="N441" s="101" t="s">
        <v>2793</v>
      </c>
      <c r="O441" s="105">
        <v>42614.083333333336</v>
      </c>
      <c r="P441" s="101" t="s">
        <v>2793</v>
      </c>
      <c r="Q441" s="106"/>
      <c r="R441" s="101" t="s">
        <v>2793</v>
      </c>
      <c r="T441" s="101" t="s">
        <v>2793</v>
      </c>
      <c r="U441" t="s">
        <v>81</v>
      </c>
      <c r="V441">
        <v>10.119999999999999</v>
      </c>
    </row>
    <row r="442" spans="1:22" x14ac:dyDescent="0.3">
      <c r="A442" s="90" t="s">
        <v>2797</v>
      </c>
      <c r="B442" s="90" t="s">
        <v>479</v>
      </c>
      <c r="C442" s="90" t="s">
        <v>2798</v>
      </c>
      <c r="D442" s="90" t="s">
        <v>2799</v>
      </c>
      <c r="E442" s="90" t="s">
        <v>736</v>
      </c>
      <c r="F442" s="91">
        <v>20845.041666666668</v>
      </c>
      <c r="G442" s="90" t="s">
        <v>325</v>
      </c>
      <c r="H442" s="90" t="s">
        <v>754</v>
      </c>
      <c r="I442" s="90" t="s">
        <v>2800</v>
      </c>
      <c r="J442" s="90" t="s">
        <v>1934</v>
      </c>
      <c r="K442" s="90" t="s">
        <v>748</v>
      </c>
      <c r="L442" s="90" t="s">
        <v>2576</v>
      </c>
      <c r="M442" s="90" t="s">
        <v>748</v>
      </c>
      <c r="N442" s="101" t="s">
        <v>2797</v>
      </c>
      <c r="O442" s="105">
        <v>42651.083333333336</v>
      </c>
      <c r="P442" s="101" t="s">
        <v>2797</v>
      </c>
      <c r="Q442" s="106"/>
      <c r="R442" s="101" t="s">
        <v>2797</v>
      </c>
      <c r="T442" s="101" t="s">
        <v>2797</v>
      </c>
      <c r="U442" t="s">
        <v>81</v>
      </c>
      <c r="V442">
        <v>10.119999999999999</v>
      </c>
    </row>
    <row r="443" spans="1:22" x14ac:dyDescent="0.3">
      <c r="A443" s="90" t="s">
        <v>2801</v>
      </c>
      <c r="B443" s="90" t="s">
        <v>554</v>
      </c>
      <c r="C443" s="90" t="s">
        <v>555</v>
      </c>
      <c r="D443" s="90" t="s">
        <v>2802</v>
      </c>
      <c r="E443" s="90" t="s">
        <v>727</v>
      </c>
      <c r="F443" s="91">
        <v>25188.041666666668</v>
      </c>
      <c r="G443" s="90" t="s">
        <v>325</v>
      </c>
      <c r="H443" s="90" t="s">
        <v>2803</v>
      </c>
      <c r="I443" s="90" t="s">
        <v>2654</v>
      </c>
      <c r="J443" s="90" t="s">
        <v>1218</v>
      </c>
      <c r="K443" s="90" t="s">
        <v>869</v>
      </c>
      <c r="L443" s="90" t="s">
        <v>870</v>
      </c>
      <c r="M443" s="90" t="s">
        <v>869</v>
      </c>
      <c r="N443" s="101" t="s">
        <v>2801</v>
      </c>
      <c r="O443" s="105">
        <v>42614.083333333336</v>
      </c>
      <c r="P443" s="101" t="s">
        <v>2801</v>
      </c>
      <c r="Q443" s="106"/>
      <c r="R443" s="101" t="s">
        <v>2801</v>
      </c>
      <c r="T443" s="101" t="s">
        <v>2801</v>
      </c>
      <c r="U443" t="s">
        <v>81</v>
      </c>
      <c r="V443">
        <v>10.119999999999999</v>
      </c>
    </row>
    <row r="444" spans="1:22" x14ac:dyDescent="0.3">
      <c r="A444" s="90" t="s">
        <v>2804</v>
      </c>
      <c r="B444" s="90" t="s">
        <v>2806</v>
      </c>
      <c r="C444" s="90" t="s">
        <v>2805</v>
      </c>
      <c r="D444" s="90" t="s">
        <v>2807</v>
      </c>
      <c r="E444" s="90" t="s">
        <v>736</v>
      </c>
      <c r="F444" s="91">
        <v>22308.041666666668</v>
      </c>
      <c r="G444" s="90" t="s">
        <v>885</v>
      </c>
      <c r="H444" s="90" t="s">
        <v>2808</v>
      </c>
      <c r="I444" s="90" t="s">
        <v>1628</v>
      </c>
      <c r="J444" s="90" t="s">
        <v>2809</v>
      </c>
      <c r="K444" s="90" t="s">
        <v>881</v>
      </c>
      <c r="L444" s="90" t="s">
        <v>882</v>
      </c>
      <c r="M444" s="90" t="s">
        <v>881</v>
      </c>
      <c r="N444" s="101" t="s">
        <v>2804</v>
      </c>
      <c r="O444" s="105">
        <v>42639.083333333336</v>
      </c>
      <c r="P444" s="101" t="s">
        <v>2804</v>
      </c>
      <c r="Q444" s="106"/>
      <c r="R444" s="101" t="s">
        <v>2804</v>
      </c>
      <c r="T444" s="101" t="s">
        <v>2804</v>
      </c>
      <c r="U444" t="s">
        <v>81</v>
      </c>
      <c r="V444">
        <v>10.119999999999999</v>
      </c>
    </row>
    <row r="445" spans="1:22" x14ac:dyDescent="0.3">
      <c r="A445" s="90" t="s">
        <v>2810</v>
      </c>
      <c r="B445" s="90" t="s">
        <v>480</v>
      </c>
      <c r="C445" s="90" t="s">
        <v>379</v>
      </c>
      <c r="D445" s="90" t="s">
        <v>2811</v>
      </c>
      <c r="E445" s="90" t="s">
        <v>727</v>
      </c>
      <c r="F445" s="91">
        <v>19411.041666666668</v>
      </c>
      <c r="G445" s="90" t="s">
        <v>325</v>
      </c>
      <c r="H445" s="90" t="s">
        <v>2812</v>
      </c>
      <c r="I445" s="90" t="s">
        <v>2813</v>
      </c>
      <c r="J445" s="90" t="s">
        <v>2575</v>
      </c>
      <c r="K445" s="90" t="s">
        <v>748</v>
      </c>
      <c r="L445" s="90" t="s">
        <v>2576</v>
      </c>
      <c r="M445" s="90" t="s">
        <v>748</v>
      </c>
      <c r="N445" s="101" t="s">
        <v>2810</v>
      </c>
      <c r="O445" s="105">
        <v>42644.083333333336</v>
      </c>
      <c r="P445" s="101" t="s">
        <v>2810</v>
      </c>
      <c r="Q445" s="106"/>
      <c r="R445" s="101" t="s">
        <v>2810</v>
      </c>
      <c r="T445" s="101" t="s">
        <v>2810</v>
      </c>
      <c r="U445" t="s">
        <v>81</v>
      </c>
      <c r="V445">
        <v>10.119999999999999</v>
      </c>
    </row>
    <row r="446" spans="1:22" x14ac:dyDescent="0.3">
      <c r="A446" s="90" t="s">
        <v>2814</v>
      </c>
      <c r="B446" s="90" t="s">
        <v>543</v>
      </c>
      <c r="C446" s="90" t="s">
        <v>2815</v>
      </c>
      <c r="D446" s="90" t="s">
        <v>2816</v>
      </c>
      <c r="E446" s="90" t="s">
        <v>736</v>
      </c>
      <c r="F446" s="91">
        <v>23314.041666666668</v>
      </c>
      <c r="G446" s="90" t="s">
        <v>776</v>
      </c>
      <c r="H446" s="90" t="s">
        <v>754</v>
      </c>
      <c r="I446" s="90" t="s">
        <v>2672</v>
      </c>
      <c r="J446" s="90" t="s">
        <v>2345</v>
      </c>
      <c r="K446" s="90" t="s">
        <v>994</v>
      </c>
      <c r="L446" s="90" t="s">
        <v>995</v>
      </c>
      <c r="M446" s="90" t="s">
        <v>994</v>
      </c>
      <c r="N446" s="101" t="s">
        <v>2814</v>
      </c>
      <c r="O446" s="105">
        <v>42645.083333333336</v>
      </c>
      <c r="P446" s="101" t="s">
        <v>2814</v>
      </c>
      <c r="Q446" s="106"/>
      <c r="R446" s="101" t="s">
        <v>2814</v>
      </c>
      <c r="T446" s="101" t="s">
        <v>2814</v>
      </c>
      <c r="U446" t="s">
        <v>81</v>
      </c>
      <c r="V446">
        <v>10.119999999999999</v>
      </c>
    </row>
    <row r="447" spans="1:22" x14ac:dyDescent="0.3">
      <c r="A447" s="90" t="s">
        <v>2817</v>
      </c>
      <c r="B447" s="90" t="s">
        <v>241</v>
      </c>
      <c r="C447" s="90" t="s">
        <v>242</v>
      </c>
      <c r="D447" s="90" t="s">
        <v>2818</v>
      </c>
      <c r="E447" s="90" t="s">
        <v>736</v>
      </c>
      <c r="F447" s="91">
        <v>29291.041666666668</v>
      </c>
      <c r="G447" s="90" t="s">
        <v>728</v>
      </c>
      <c r="H447" s="90" t="s">
        <v>2819</v>
      </c>
      <c r="I447" s="90" t="s">
        <v>2820</v>
      </c>
      <c r="J447" s="90" t="s">
        <v>1423</v>
      </c>
      <c r="K447" s="90" t="s">
        <v>748</v>
      </c>
      <c r="L447" s="90" t="s">
        <v>856</v>
      </c>
      <c r="M447" s="90" t="s">
        <v>748</v>
      </c>
      <c r="N447" s="101" t="s">
        <v>2817</v>
      </c>
      <c r="O447" s="105">
        <v>42668.083333333336</v>
      </c>
      <c r="P447" s="101" t="s">
        <v>2817</v>
      </c>
      <c r="Q447" s="106"/>
      <c r="R447" s="101" t="s">
        <v>2817</v>
      </c>
      <c r="T447" s="101" t="s">
        <v>2817</v>
      </c>
      <c r="U447" t="s">
        <v>81</v>
      </c>
      <c r="V447">
        <v>10.119999999999999</v>
      </c>
    </row>
    <row r="448" spans="1:22" x14ac:dyDescent="0.3">
      <c r="A448" s="90" t="s">
        <v>2821</v>
      </c>
      <c r="B448" s="90" t="s">
        <v>618</v>
      </c>
      <c r="C448" s="90" t="s">
        <v>605</v>
      </c>
      <c r="D448" s="90" t="s">
        <v>2822</v>
      </c>
      <c r="E448" s="90" t="s">
        <v>727</v>
      </c>
      <c r="F448" s="91">
        <v>28856.041666666668</v>
      </c>
      <c r="G448" s="90" t="s">
        <v>929</v>
      </c>
      <c r="H448" s="90" t="s">
        <v>2823</v>
      </c>
      <c r="I448" s="90" t="s">
        <v>2824</v>
      </c>
      <c r="J448" s="90" t="s">
        <v>925</v>
      </c>
      <c r="K448" s="90" t="s">
        <v>748</v>
      </c>
      <c r="L448" s="90" t="s">
        <v>749</v>
      </c>
      <c r="M448" s="90" t="s">
        <v>748</v>
      </c>
      <c r="N448" s="101" t="s">
        <v>2821</v>
      </c>
      <c r="O448" s="105">
        <v>42668.083333333336</v>
      </c>
      <c r="P448" s="101" t="s">
        <v>2821</v>
      </c>
      <c r="Q448" s="106"/>
      <c r="R448" s="101" t="s">
        <v>2821</v>
      </c>
      <c r="T448" s="101" t="s">
        <v>2821</v>
      </c>
      <c r="U448" t="s">
        <v>83</v>
      </c>
      <c r="V448">
        <v>10.119999999999999</v>
      </c>
    </row>
    <row r="449" spans="1:22" x14ac:dyDescent="0.3">
      <c r="A449" s="90" t="s">
        <v>2825</v>
      </c>
      <c r="B449" s="90" t="s">
        <v>559</v>
      </c>
      <c r="C449" s="90" t="s">
        <v>560</v>
      </c>
      <c r="D449" s="90" t="s">
        <v>2826</v>
      </c>
      <c r="E449" s="90" t="s">
        <v>736</v>
      </c>
      <c r="F449" s="91">
        <v>34852.083333333336</v>
      </c>
      <c r="G449" s="90" t="s">
        <v>1168</v>
      </c>
      <c r="H449" s="90" t="s">
        <v>754</v>
      </c>
      <c r="I449" s="90" t="s">
        <v>1830</v>
      </c>
      <c r="J449" s="90" t="s">
        <v>925</v>
      </c>
      <c r="K449" s="90" t="s">
        <v>829</v>
      </c>
      <c r="L449" s="90" t="s">
        <v>830</v>
      </c>
      <c r="M449" s="90" t="s">
        <v>829</v>
      </c>
      <c r="N449" s="101" t="s">
        <v>2825</v>
      </c>
      <c r="O449" s="105">
        <v>42662.083333333336</v>
      </c>
      <c r="P449" s="101" t="s">
        <v>2825</v>
      </c>
      <c r="Q449" s="106"/>
      <c r="R449" s="101" t="s">
        <v>2825</v>
      </c>
      <c r="T449" s="101" t="s">
        <v>2825</v>
      </c>
      <c r="U449" t="s">
        <v>81</v>
      </c>
      <c r="V449">
        <v>10.119999999999999</v>
      </c>
    </row>
    <row r="450" spans="1:22" x14ac:dyDescent="0.3">
      <c r="A450" s="90" t="s">
        <v>2827</v>
      </c>
      <c r="B450" s="90" t="s">
        <v>419</v>
      </c>
      <c r="C450" s="90" t="s">
        <v>314</v>
      </c>
      <c r="D450" s="90" t="s">
        <v>2828</v>
      </c>
      <c r="E450" s="90" t="s">
        <v>727</v>
      </c>
      <c r="F450" s="91">
        <v>28272.083333333332</v>
      </c>
      <c r="G450" s="90" t="s">
        <v>929</v>
      </c>
      <c r="H450" s="90" t="s">
        <v>2829</v>
      </c>
      <c r="I450" s="90" t="s">
        <v>2830</v>
      </c>
      <c r="J450" s="90" t="s">
        <v>1190</v>
      </c>
      <c r="K450" s="90" t="s">
        <v>748</v>
      </c>
      <c r="L450" s="90" t="s">
        <v>749</v>
      </c>
      <c r="M450" s="90" t="s">
        <v>748</v>
      </c>
      <c r="N450" s="101" t="s">
        <v>2827</v>
      </c>
      <c r="O450" s="105">
        <v>42668.083333333336</v>
      </c>
      <c r="P450" s="101" t="s">
        <v>2827</v>
      </c>
      <c r="Q450" s="106"/>
      <c r="R450" s="101" t="s">
        <v>2827</v>
      </c>
      <c r="T450" s="101" t="s">
        <v>2827</v>
      </c>
      <c r="U450" t="s">
        <v>81</v>
      </c>
      <c r="V450">
        <v>10.119999999999999</v>
      </c>
    </row>
    <row r="451" spans="1:22" x14ac:dyDescent="0.3">
      <c r="A451" s="90" t="s">
        <v>2831</v>
      </c>
      <c r="B451" s="90" t="s">
        <v>468</v>
      </c>
      <c r="C451" s="90" t="s">
        <v>289</v>
      </c>
      <c r="D451" s="90" t="s">
        <v>2832</v>
      </c>
      <c r="E451" s="90" t="s">
        <v>736</v>
      </c>
      <c r="F451" s="91">
        <v>34853.083333333336</v>
      </c>
      <c r="G451" s="90" t="s">
        <v>728</v>
      </c>
      <c r="H451" s="90" t="s">
        <v>754</v>
      </c>
      <c r="I451" s="90" t="s">
        <v>1104</v>
      </c>
      <c r="J451" s="90" t="s">
        <v>855</v>
      </c>
      <c r="K451" s="90" t="s">
        <v>836</v>
      </c>
      <c r="L451" s="90" t="s">
        <v>837</v>
      </c>
      <c r="M451" s="90" t="s">
        <v>836</v>
      </c>
      <c r="N451" s="101" t="s">
        <v>2831</v>
      </c>
      <c r="O451" s="105">
        <v>42674.041666666664</v>
      </c>
      <c r="P451" s="101" t="s">
        <v>2831</v>
      </c>
      <c r="Q451" s="106"/>
      <c r="R451" s="101" t="s">
        <v>2831</v>
      </c>
      <c r="T451" s="101" t="s">
        <v>2831</v>
      </c>
      <c r="U451" t="s">
        <v>81</v>
      </c>
      <c r="V451">
        <v>10.119999999999999</v>
      </c>
    </row>
    <row r="452" spans="1:22" x14ac:dyDescent="0.3">
      <c r="A452" s="90" t="s">
        <v>2833</v>
      </c>
      <c r="B452" s="90" t="s">
        <v>2835</v>
      </c>
      <c r="C452" s="90" t="s">
        <v>2834</v>
      </c>
      <c r="D452" s="90" t="s">
        <v>2836</v>
      </c>
      <c r="E452" s="90" t="s">
        <v>736</v>
      </c>
      <c r="F452" s="91">
        <v>31278.083333333332</v>
      </c>
      <c r="G452" s="90" t="s">
        <v>325</v>
      </c>
      <c r="H452" s="90" t="s">
        <v>2837</v>
      </c>
      <c r="I452" s="90" t="s">
        <v>2838</v>
      </c>
      <c r="J452" s="90" t="s">
        <v>887</v>
      </c>
      <c r="K452" s="90" t="s">
        <v>1045</v>
      </c>
      <c r="L452" s="90" t="s">
        <v>1046</v>
      </c>
      <c r="M452" s="90" t="s">
        <v>1045</v>
      </c>
      <c r="N452" s="101" t="s">
        <v>2833</v>
      </c>
      <c r="O452" s="105">
        <v>42688.041666666664</v>
      </c>
      <c r="P452" s="101" t="s">
        <v>2833</v>
      </c>
      <c r="Q452" s="106"/>
      <c r="R452" s="101" t="s">
        <v>2833</v>
      </c>
      <c r="T452" s="101" t="s">
        <v>2833</v>
      </c>
      <c r="U452" t="s">
        <v>81</v>
      </c>
      <c r="V452">
        <v>10.119999999999999</v>
      </c>
    </row>
    <row r="453" spans="1:22" x14ac:dyDescent="0.3">
      <c r="A453" s="90" t="s">
        <v>2839</v>
      </c>
      <c r="B453" s="90" t="s">
        <v>2841</v>
      </c>
      <c r="C453" s="90" t="s">
        <v>2840</v>
      </c>
      <c r="D453" s="90" t="s">
        <v>2842</v>
      </c>
      <c r="E453" s="90" t="s">
        <v>736</v>
      </c>
      <c r="F453" s="91">
        <v>30696.041666666668</v>
      </c>
      <c r="G453" s="90" t="s">
        <v>325</v>
      </c>
      <c r="H453" s="90" t="s">
        <v>754</v>
      </c>
      <c r="I453" s="90" t="s">
        <v>2843</v>
      </c>
      <c r="J453" s="90" t="s">
        <v>815</v>
      </c>
      <c r="K453" s="90" t="s">
        <v>754</v>
      </c>
      <c r="L453" s="90" t="s">
        <v>870</v>
      </c>
      <c r="M453" s="90" t="s">
        <v>869</v>
      </c>
      <c r="N453" s="101" t="s">
        <v>2839</v>
      </c>
      <c r="O453" s="105">
        <v>42694.041666666664</v>
      </c>
      <c r="P453" s="101" t="s">
        <v>2839</v>
      </c>
      <c r="Q453" s="106"/>
      <c r="R453" s="101" t="s">
        <v>2839</v>
      </c>
      <c r="T453" s="101" t="s">
        <v>2839</v>
      </c>
      <c r="U453" t="s">
        <v>81</v>
      </c>
      <c r="V453">
        <v>10.119999999999999</v>
      </c>
    </row>
    <row r="454" spans="1:22" x14ac:dyDescent="0.3">
      <c r="A454" s="90" t="s">
        <v>2844</v>
      </c>
      <c r="B454" s="90" t="s">
        <v>2845</v>
      </c>
      <c r="C454" s="90" t="s">
        <v>548</v>
      </c>
      <c r="D454" s="90" t="s">
        <v>2846</v>
      </c>
      <c r="E454" s="90" t="s">
        <v>727</v>
      </c>
      <c r="F454" s="91">
        <v>34374.041666666664</v>
      </c>
      <c r="G454" s="90" t="s">
        <v>728</v>
      </c>
      <c r="H454" s="90" t="s">
        <v>754</v>
      </c>
      <c r="I454" s="90" t="s">
        <v>2609</v>
      </c>
      <c r="J454" s="90" t="s">
        <v>1005</v>
      </c>
      <c r="K454" s="90" t="s">
        <v>754</v>
      </c>
      <c r="L454" s="90" t="s">
        <v>1146</v>
      </c>
      <c r="M454" s="90" t="s">
        <v>1145</v>
      </c>
      <c r="N454" s="101" t="s">
        <v>2844</v>
      </c>
      <c r="O454" s="105">
        <v>42694.041666666664</v>
      </c>
      <c r="P454" s="101" t="s">
        <v>2844</v>
      </c>
      <c r="Q454" s="106"/>
      <c r="R454" s="101" t="s">
        <v>2844</v>
      </c>
      <c r="T454" s="101" t="s">
        <v>2844</v>
      </c>
      <c r="U454" t="s">
        <v>81</v>
      </c>
      <c r="V454">
        <v>10.119999999999999</v>
      </c>
    </row>
    <row r="455" spans="1:22" x14ac:dyDescent="0.3">
      <c r="A455" s="90" t="s">
        <v>2847</v>
      </c>
      <c r="B455" s="90" t="s">
        <v>246</v>
      </c>
      <c r="C455" s="90" t="s">
        <v>462</v>
      </c>
      <c r="D455" s="90" t="s">
        <v>2848</v>
      </c>
      <c r="E455" s="90" t="s">
        <v>736</v>
      </c>
      <c r="F455" s="91">
        <v>24374.041666666668</v>
      </c>
      <c r="G455" s="90" t="s">
        <v>885</v>
      </c>
      <c r="H455" s="90" t="s">
        <v>2849</v>
      </c>
      <c r="I455" s="90" t="s">
        <v>2850</v>
      </c>
      <c r="J455" s="90" t="s">
        <v>808</v>
      </c>
      <c r="K455" s="90" t="s">
        <v>1298</v>
      </c>
      <c r="L455" s="90" t="s">
        <v>1299</v>
      </c>
      <c r="M455" s="90" t="s">
        <v>1298</v>
      </c>
      <c r="N455" s="101" t="s">
        <v>2847</v>
      </c>
      <c r="O455" s="105">
        <v>36872.041666666664</v>
      </c>
      <c r="P455" s="101" t="s">
        <v>2847</v>
      </c>
      <c r="Q455" s="106"/>
      <c r="R455" s="101" t="s">
        <v>2847</v>
      </c>
      <c r="T455" s="101" t="s">
        <v>2847</v>
      </c>
      <c r="U455" t="s">
        <v>83</v>
      </c>
      <c r="V455">
        <v>10.15</v>
      </c>
    </row>
    <row r="456" spans="1:22" x14ac:dyDescent="0.3">
      <c r="A456" s="90" t="s">
        <v>2851</v>
      </c>
      <c r="B456" s="90" t="s">
        <v>460</v>
      </c>
      <c r="C456" s="90" t="s">
        <v>461</v>
      </c>
      <c r="D456" s="90" t="s">
        <v>2852</v>
      </c>
      <c r="E456" s="90" t="s">
        <v>736</v>
      </c>
      <c r="F456" s="91">
        <v>19651.041666666668</v>
      </c>
      <c r="G456" s="90" t="s">
        <v>728</v>
      </c>
      <c r="H456" s="90" t="s">
        <v>754</v>
      </c>
      <c r="I456" s="90" t="s">
        <v>2853</v>
      </c>
      <c r="J456" s="90" t="s">
        <v>1210</v>
      </c>
      <c r="K456" s="90" t="s">
        <v>754</v>
      </c>
      <c r="L456" s="90" t="s">
        <v>749</v>
      </c>
      <c r="M456" s="90" t="s">
        <v>748</v>
      </c>
      <c r="N456" s="101" t="s">
        <v>2851</v>
      </c>
      <c r="O456" s="105">
        <v>42702.041666666664</v>
      </c>
      <c r="P456" s="101" t="s">
        <v>2851</v>
      </c>
      <c r="Q456" s="106"/>
      <c r="R456" s="101" t="s">
        <v>2851</v>
      </c>
      <c r="T456" s="101" t="s">
        <v>2851</v>
      </c>
      <c r="U456" t="s">
        <v>83</v>
      </c>
      <c r="V456">
        <v>10.15</v>
      </c>
    </row>
    <row r="457" spans="1:22" x14ac:dyDescent="0.3">
      <c r="A457" s="90" t="s">
        <v>2854</v>
      </c>
      <c r="B457" s="90" t="s">
        <v>2856</v>
      </c>
      <c r="C457" s="90" t="s">
        <v>2855</v>
      </c>
      <c r="D457" s="90" t="s">
        <v>2857</v>
      </c>
      <c r="E457" s="90" t="s">
        <v>736</v>
      </c>
      <c r="F457" s="91">
        <v>21912.041666666668</v>
      </c>
      <c r="G457" s="90" t="s">
        <v>2858</v>
      </c>
      <c r="H457" s="90" t="s">
        <v>754</v>
      </c>
      <c r="I457" s="90" t="s">
        <v>2154</v>
      </c>
      <c r="J457" s="90" t="s">
        <v>740</v>
      </c>
      <c r="K457" s="90" t="s">
        <v>754</v>
      </c>
      <c r="L457" s="90" t="s">
        <v>919</v>
      </c>
      <c r="M457" s="90" t="s">
        <v>748</v>
      </c>
      <c r="N457" s="101" t="s">
        <v>2854</v>
      </c>
      <c r="O457" s="105">
        <v>42709.041666666664</v>
      </c>
      <c r="P457" s="101" t="s">
        <v>2854</v>
      </c>
      <c r="Q457" s="106"/>
      <c r="R457" s="101" t="s">
        <v>2854</v>
      </c>
      <c r="T457" s="101" t="s">
        <v>2854</v>
      </c>
      <c r="U457" t="s">
        <v>81</v>
      </c>
      <c r="V457">
        <v>10.119999999999999</v>
      </c>
    </row>
    <row r="458" spans="1:22" x14ac:dyDescent="0.3">
      <c r="A458" s="90" t="s">
        <v>2859</v>
      </c>
      <c r="B458" s="90" t="s">
        <v>2860</v>
      </c>
      <c r="C458" s="90" t="s">
        <v>412</v>
      </c>
      <c r="D458" s="90" t="s">
        <v>2861</v>
      </c>
      <c r="E458" s="90" t="s">
        <v>727</v>
      </c>
      <c r="F458" s="91">
        <v>27162.041666666668</v>
      </c>
      <c r="G458" s="90" t="s">
        <v>728</v>
      </c>
      <c r="H458" s="90" t="s">
        <v>754</v>
      </c>
      <c r="I458" s="90" t="s">
        <v>2862</v>
      </c>
      <c r="J458" s="90" t="s">
        <v>977</v>
      </c>
      <c r="K458" s="90" t="s">
        <v>754</v>
      </c>
      <c r="L458" s="90" t="s">
        <v>1022</v>
      </c>
      <c r="M458" s="90" t="s">
        <v>1021</v>
      </c>
      <c r="N458" s="101" t="s">
        <v>2859</v>
      </c>
      <c r="O458" s="105">
        <v>42709.041666666664</v>
      </c>
      <c r="P458" s="101" t="s">
        <v>2859</v>
      </c>
      <c r="Q458" s="106"/>
      <c r="R458" s="101" t="s">
        <v>2859</v>
      </c>
      <c r="T458" s="101" t="s">
        <v>2859</v>
      </c>
      <c r="U458" t="s">
        <v>81</v>
      </c>
      <c r="V458">
        <v>10.119999999999999</v>
      </c>
    </row>
    <row r="459" spans="1:22" x14ac:dyDescent="0.3">
      <c r="A459" s="90" t="s">
        <v>2863</v>
      </c>
      <c r="B459" s="90" t="s">
        <v>2865</v>
      </c>
      <c r="C459" s="90" t="s">
        <v>2864</v>
      </c>
      <c r="D459" s="90" t="s">
        <v>2866</v>
      </c>
      <c r="E459" s="90" t="s">
        <v>736</v>
      </c>
      <c r="F459" s="91">
        <v>28585.083333333332</v>
      </c>
      <c r="G459" s="90" t="s">
        <v>325</v>
      </c>
      <c r="H459" s="90" t="s">
        <v>2867</v>
      </c>
      <c r="I459" s="90" t="s">
        <v>2868</v>
      </c>
      <c r="J459" s="90" t="s">
        <v>1101</v>
      </c>
      <c r="K459" s="90" t="s">
        <v>754</v>
      </c>
      <c r="L459" s="90" t="s">
        <v>2576</v>
      </c>
      <c r="M459" s="90" t="s">
        <v>748</v>
      </c>
      <c r="N459" s="101" t="s">
        <v>2863</v>
      </c>
      <c r="O459" s="105">
        <v>42723.041666666664</v>
      </c>
      <c r="P459" s="101" t="s">
        <v>2863</v>
      </c>
      <c r="Q459" s="106"/>
      <c r="R459" s="101" t="s">
        <v>2863</v>
      </c>
      <c r="T459" s="101" t="s">
        <v>2863</v>
      </c>
      <c r="U459" t="s">
        <v>81</v>
      </c>
      <c r="V459">
        <v>10.119999999999999</v>
      </c>
    </row>
    <row r="460" spans="1:22" x14ac:dyDescent="0.3">
      <c r="A460" s="90" t="s">
        <v>2869</v>
      </c>
      <c r="B460" s="90" t="s">
        <v>2871</v>
      </c>
      <c r="C460" s="90" t="s">
        <v>2870</v>
      </c>
      <c r="D460" s="90" t="s">
        <v>2872</v>
      </c>
      <c r="E460" s="90" t="s">
        <v>736</v>
      </c>
      <c r="F460" s="91">
        <v>28301.083333333332</v>
      </c>
      <c r="G460" s="90" t="s">
        <v>985</v>
      </c>
      <c r="H460" s="90" t="s">
        <v>2873</v>
      </c>
      <c r="I460" s="90" t="s">
        <v>1280</v>
      </c>
      <c r="J460" s="90" t="s">
        <v>740</v>
      </c>
      <c r="K460" s="90" t="s">
        <v>754</v>
      </c>
      <c r="L460" s="90" t="s">
        <v>950</v>
      </c>
      <c r="M460" s="90" t="s">
        <v>951</v>
      </c>
      <c r="N460" s="101" t="s">
        <v>2869</v>
      </c>
      <c r="O460" s="105">
        <v>42723.041666666664</v>
      </c>
      <c r="P460" s="101" t="s">
        <v>2869</v>
      </c>
      <c r="Q460" s="106"/>
      <c r="R460" s="101" t="s">
        <v>2869</v>
      </c>
      <c r="T460" s="101" t="s">
        <v>2869</v>
      </c>
      <c r="U460" t="s">
        <v>81</v>
      </c>
      <c r="V460">
        <v>10.119999999999999</v>
      </c>
    </row>
    <row r="461" spans="1:22" x14ac:dyDescent="0.3">
      <c r="A461" s="90" t="s">
        <v>2874</v>
      </c>
      <c r="B461" s="90" t="s">
        <v>2876</v>
      </c>
      <c r="C461" s="90" t="s">
        <v>2875</v>
      </c>
      <c r="D461" s="90" t="s">
        <v>2877</v>
      </c>
      <c r="E461" s="90" t="s">
        <v>736</v>
      </c>
      <c r="F461" s="91">
        <v>25876.041666666668</v>
      </c>
      <c r="G461" s="90" t="s">
        <v>776</v>
      </c>
      <c r="H461" s="90" t="s">
        <v>2878</v>
      </c>
      <c r="I461" s="90" t="s">
        <v>2879</v>
      </c>
      <c r="J461" s="90" t="s">
        <v>1316</v>
      </c>
      <c r="K461" s="90" t="s">
        <v>754</v>
      </c>
      <c r="L461" s="90" t="s">
        <v>950</v>
      </c>
      <c r="M461" s="90" t="s">
        <v>951</v>
      </c>
      <c r="N461" s="101" t="s">
        <v>2874</v>
      </c>
      <c r="O461" s="105">
        <v>42723.041666666664</v>
      </c>
      <c r="P461" s="101" t="s">
        <v>2874</v>
      </c>
      <c r="Q461" s="106"/>
      <c r="R461" s="101" t="s">
        <v>2874</v>
      </c>
      <c r="T461" s="101" t="s">
        <v>2874</v>
      </c>
      <c r="U461" t="s">
        <v>81</v>
      </c>
      <c r="V461">
        <v>10.119999999999999</v>
      </c>
    </row>
    <row r="462" spans="1:22" x14ac:dyDescent="0.3">
      <c r="A462" s="90" t="s">
        <v>2880</v>
      </c>
      <c r="B462" s="90" t="s">
        <v>2882</v>
      </c>
      <c r="C462" s="90" t="s">
        <v>2881</v>
      </c>
      <c r="D462" s="90" t="s">
        <v>2883</v>
      </c>
      <c r="E462" s="90" t="s">
        <v>727</v>
      </c>
      <c r="F462" s="91">
        <v>23896.041666666668</v>
      </c>
      <c r="G462" s="90" t="s">
        <v>207</v>
      </c>
      <c r="H462" s="90" t="s">
        <v>754</v>
      </c>
      <c r="I462" s="90" t="s">
        <v>2602</v>
      </c>
      <c r="J462" s="90" t="s">
        <v>993</v>
      </c>
      <c r="K462" s="90" t="s">
        <v>869</v>
      </c>
      <c r="L462" s="90" t="s">
        <v>870</v>
      </c>
      <c r="M462" s="90" t="s">
        <v>869</v>
      </c>
      <c r="N462" s="101" t="s">
        <v>2880</v>
      </c>
      <c r="O462" s="105">
        <v>42599.083333333336</v>
      </c>
      <c r="P462" s="101" t="s">
        <v>2880</v>
      </c>
      <c r="Q462" s="106"/>
      <c r="R462" s="101" t="s">
        <v>2880</v>
      </c>
      <c r="T462" s="101" t="s">
        <v>2880</v>
      </c>
      <c r="U462" t="s">
        <v>81</v>
      </c>
      <c r="V462">
        <v>10.119999999999999</v>
      </c>
    </row>
    <row r="463" spans="1:22" x14ac:dyDescent="0.3">
      <c r="A463" s="90" t="s">
        <v>2884</v>
      </c>
      <c r="B463" s="90" t="s">
        <v>265</v>
      </c>
      <c r="C463" s="90" t="s">
        <v>2885</v>
      </c>
      <c r="D463" s="90" t="s">
        <v>2886</v>
      </c>
      <c r="E463" s="90" t="s">
        <v>736</v>
      </c>
      <c r="F463" s="91">
        <v>30579.083333333332</v>
      </c>
      <c r="G463" s="90" t="s">
        <v>1182</v>
      </c>
      <c r="H463" s="90" t="s">
        <v>754</v>
      </c>
      <c r="I463" s="90" t="s">
        <v>2887</v>
      </c>
      <c r="J463" s="90" t="s">
        <v>815</v>
      </c>
      <c r="K463" s="90" t="s">
        <v>754</v>
      </c>
      <c r="L463" s="90" t="s">
        <v>1576</v>
      </c>
      <c r="M463" s="90" t="s">
        <v>1575</v>
      </c>
      <c r="N463" s="101" t="s">
        <v>2884</v>
      </c>
      <c r="O463" s="105">
        <v>42599.083333333336</v>
      </c>
      <c r="P463" s="101" t="s">
        <v>2884</v>
      </c>
      <c r="Q463" s="106"/>
      <c r="R463" s="101" t="s">
        <v>2884</v>
      </c>
      <c r="T463" s="101" t="s">
        <v>2884</v>
      </c>
      <c r="U463" t="s">
        <v>81</v>
      </c>
      <c r="V463">
        <v>10.119999999999999</v>
      </c>
    </row>
    <row r="464" spans="1:22" x14ac:dyDescent="0.3">
      <c r="A464" s="90" t="s">
        <v>2888</v>
      </c>
      <c r="B464" s="90" t="s">
        <v>2890</v>
      </c>
      <c r="C464" s="90" t="s">
        <v>2889</v>
      </c>
      <c r="D464" s="90" t="s">
        <v>2891</v>
      </c>
      <c r="E464" s="90" t="s">
        <v>736</v>
      </c>
      <c r="F464" s="91">
        <v>23541.041666666668</v>
      </c>
      <c r="G464" s="90" t="s">
        <v>325</v>
      </c>
      <c r="H464" s="90" t="s">
        <v>1992</v>
      </c>
      <c r="I464" s="90" t="s">
        <v>2892</v>
      </c>
      <c r="J464" s="90" t="s">
        <v>1036</v>
      </c>
      <c r="K464" s="90" t="s">
        <v>748</v>
      </c>
      <c r="L464" s="90" t="s">
        <v>765</v>
      </c>
      <c r="M464" s="90" t="s">
        <v>748</v>
      </c>
      <c r="N464" s="101" t="s">
        <v>2888</v>
      </c>
      <c r="O464" s="105">
        <v>42737.041666666664</v>
      </c>
      <c r="P464" s="101" t="s">
        <v>2888</v>
      </c>
      <c r="Q464" s="106"/>
      <c r="R464" s="101" t="s">
        <v>2888</v>
      </c>
      <c r="T464" s="101" t="s">
        <v>2888</v>
      </c>
      <c r="U464" t="s">
        <v>81</v>
      </c>
      <c r="V464">
        <v>10.119999999999999</v>
      </c>
    </row>
    <row r="465" spans="1:22" x14ac:dyDescent="0.3">
      <c r="A465" s="90" t="s">
        <v>2893</v>
      </c>
      <c r="B465" s="90" t="s">
        <v>2895</v>
      </c>
      <c r="C465" s="90" t="s">
        <v>2894</v>
      </c>
      <c r="D465" s="90" t="s">
        <v>2896</v>
      </c>
      <c r="E465" s="90" t="s">
        <v>736</v>
      </c>
      <c r="F465" s="91">
        <v>23811.041666666668</v>
      </c>
      <c r="G465" s="90" t="s">
        <v>885</v>
      </c>
      <c r="H465" s="90" t="s">
        <v>754</v>
      </c>
      <c r="I465" s="90" t="s">
        <v>2897</v>
      </c>
      <c r="J465" s="90" t="s">
        <v>808</v>
      </c>
      <c r="K465" s="90" t="s">
        <v>754</v>
      </c>
      <c r="L465" s="90" t="s">
        <v>2898</v>
      </c>
      <c r="M465" s="90" t="s">
        <v>2899</v>
      </c>
      <c r="N465" s="101" t="s">
        <v>2893</v>
      </c>
      <c r="O465" s="105">
        <v>42751.041666666664</v>
      </c>
      <c r="P465" s="101" t="s">
        <v>2893</v>
      </c>
      <c r="Q465" s="106"/>
      <c r="R465" s="101" t="s">
        <v>2893</v>
      </c>
      <c r="T465" s="101" t="s">
        <v>2893</v>
      </c>
      <c r="U465" t="s">
        <v>81</v>
      </c>
      <c r="V465">
        <v>10.119999999999999</v>
      </c>
    </row>
    <row r="466" spans="1:22" x14ac:dyDescent="0.3">
      <c r="A466" s="90" t="s">
        <v>2900</v>
      </c>
      <c r="B466" s="90" t="s">
        <v>516</v>
      </c>
      <c r="C466" s="90" t="s">
        <v>517</v>
      </c>
      <c r="D466" s="90" t="s">
        <v>2901</v>
      </c>
      <c r="E466" s="90" t="s">
        <v>727</v>
      </c>
      <c r="F466" s="91">
        <v>26496.041666666668</v>
      </c>
      <c r="G466" s="90" t="s">
        <v>325</v>
      </c>
      <c r="H466" s="90" t="s">
        <v>754</v>
      </c>
      <c r="I466" s="90" t="s">
        <v>2902</v>
      </c>
      <c r="J466" s="90" t="s">
        <v>2903</v>
      </c>
      <c r="K466" s="90" t="s">
        <v>748</v>
      </c>
      <c r="L466" s="90" t="s">
        <v>856</v>
      </c>
      <c r="M466" s="90" t="s">
        <v>748</v>
      </c>
      <c r="N466" s="101" t="s">
        <v>2900</v>
      </c>
      <c r="O466" s="105">
        <v>42771.041666666664</v>
      </c>
      <c r="P466" s="101" t="s">
        <v>2900</v>
      </c>
      <c r="Q466" s="106"/>
      <c r="R466" s="101" t="s">
        <v>2900</v>
      </c>
      <c r="T466" s="101" t="s">
        <v>2900</v>
      </c>
      <c r="U466" t="s">
        <v>81</v>
      </c>
      <c r="V466">
        <v>10.119999999999999</v>
      </c>
    </row>
    <row r="467" spans="1:22" x14ac:dyDescent="0.3">
      <c r="A467" s="90" t="s">
        <v>2904</v>
      </c>
      <c r="B467" s="90" t="s">
        <v>2906</v>
      </c>
      <c r="C467" s="90" t="s">
        <v>2905</v>
      </c>
      <c r="D467" s="90" t="s">
        <v>2907</v>
      </c>
      <c r="E467" s="90" t="s">
        <v>736</v>
      </c>
      <c r="F467" s="91">
        <v>23673.041666666668</v>
      </c>
      <c r="G467" s="90" t="s">
        <v>325</v>
      </c>
      <c r="H467" s="90" t="s">
        <v>754</v>
      </c>
      <c r="I467" s="90" t="s">
        <v>1004</v>
      </c>
      <c r="J467" s="90" t="s">
        <v>2908</v>
      </c>
      <c r="K467" s="90" t="s">
        <v>1045</v>
      </c>
      <c r="L467" s="90" t="s">
        <v>1046</v>
      </c>
      <c r="M467" s="90" t="s">
        <v>1045</v>
      </c>
      <c r="N467" s="101" t="s">
        <v>2904</v>
      </c>
      <c r="O467" s="105">
        <v>42768.041666666664</v>
      </c>
      <c r="P467" s="101" t="s">
        <v>2904</v>
      </c>
      <c r="Q467" s="106"/>
      <c r="R467" s="101" t="s">
        <v>2904</v>
      </c>
      <c r="T467" s="101" t="s">
        <v>2904</v>
      </c>
      <c r="U467" t="s">
        <v>81</v>
      </c>
      <c r="V467">
        <v>10.119999999999999</v>
      </c>
    </row>
    <row r="468" spans="1:22" x14ac:dyDescent="0.3">
      <c r="A468" s="90" t="s">
        <v>2909</v>
      </c>
      <c r="B468" s="90" t="s">
        <v>2911</v>
      </c>
      <c r="C468" s="90" t="s">
        <v>2910</v>
      </c>
      <c r="D468" s="90" t="s">
        <v>2912</v>
      </c>
      <c r="E468" s="90" t="s">
        <v>736</v>
      </c>
      <c r="F468" s="91">
        <v>28159.041666666668</v>
      </c>
      <c r="G468" s="90" t="s">
        <v>885</v>
      </c>
      <c r="H468" s="90" t="s">
        <v>2913</v>
      </c>
      <c r="I468" s="90" t="s">
        <v>859</v>
      </c>
      <c r="J468" s="90" t="s">
        <v>1222</v>
      </c>
      <c r="K468" s="90" t="s">
        <v>754</v>
      </c>
      <c r="L468" s="90" t="s">
        <v>862</v>
      </c>
      <c r="M468" s="90" t="s">
        <v>861</v>
      </c>
      <c r="N468" s="101" t="s">
        <v>2909</v>
      </c>
      <c r="O468" s="105">
        <v>42787.041666666664</v>
      </c>
      <c r="P468" s="101" t="s">
        <v>2909</v>
      </c>
      <c r="Q468" s="106"/>
      <c r="R468" s="101" t="s">
        <v>2909</v>
      </c>
      <c r="T468" s="101" t="s">
        <v>2909</v>
      </c>
      <c r="U468" t="s">
        <v>81</v>
      </c>
      <c r="V468">
        <v>10.119999999999999</v>
      </c>
    </row>
    <row r="469" spans="1:22" x14ac:dyDescent="0.3">
      <c r="A469" s="90" t="s">
        <v>2914</v>
      </c>
      <c r="B469" s="90" t="s">
        <v>2915</v>
      </c>
      <c r="C469" s="90" t="s">
        <v>484</v>
      </c>
      <c r="D469" s="90" t="s">
        <v>2916</v>
      </c>
      <c r="E469" s="90" t="s">
        <v>736</v>
      </c>
      <c r="F469" s="91">
        <v>24829.041666666668</v>
      </c>
      <c r="G469" s="90" t="s">
        <v>325</v>
      </c>
      <c r="H469" s="90" t="s">
        <v>754</v>
      </c>
      <c r="I469" s="90" t="s">
        <v>2917</v>
      </c>
      <c r="J469" s="90" t="s">
        <v>2918</v>
      </c>
      <c r="K469" s="90" t="s">
        <v>748</v>
      </c>
      <c r="L469" s="90" t="s">
        <v>1286</v>
      </c>
      <c r="M469" s="90" t="s">
        <v>748</v>
      </c>
      <c r="N469" s="101" t="s">
        <v>2914</v>
      </c>
      <c r="O469" s="105">
        <v>42787.041666666664</v>
      </c>
      <c r="P469" s="101" t="s">
        <v>2914</v>
      </c>
      <c r="Q469" s="106"/>
      <c r="R469" s="101" t="s">
        <v>2914</v>
      </c>
      <c r="T469" s="101" t="s">
        <v>2914</v>
      </c>
      <c r="U469" t="s">
        <v>81</v>
      </c>
      <c r="V469">
        <v>10.119999999999999</v>
      </c>
    </row>
    <row r="470" spans="1:22" x14ac:dyDescent="0.3">
      <c r="A470" s="90" t="s">
        <v>2919</v>
      </c>
      <c r="B470" s="90" t="s">
        <v>158</v>
      </c>
      <c r="C470" s="90" t="s">
        <v>312</v>
      </c>
      <c r="D470" s="90" t="s">
        <v>2920</v>
      </c>
      <c r="E470" s="90" t="s">
        <v>727</v>
      </c>
      <c r="F470" s="91">
        <v>23012.041666666668</v>
      </c>
      <c r="G470" s="90" t="s">
        <v>929</v>
      </c>
      <c r="H470" s="90" t="s">
        <v>754</v>
      </c>
      <c r="I470" s="90" t="s">
        <v>2921</v>
      </c>
      <c r="J470" s="90" t="s">
        <v>892</v>
      </c>
      <c r="K470" s="90" t="s">
        <v>754</v>
      </c>
      <c r="L470" s="90" t="s">
        <v>809</v>
      </c>
      <c r="M470" s="90" t="s">
        <v>810</v>
      </c>
      <c r="N470" s="101" t="s">
        <v>2919</v>
      </c>
      <c r="O470" s="105">
        <v>42795.041666666664</v>
      </c>
      <c r="P470" s="101" t="s">
        <v>2919</v>
      </c>
      <c r="Q470" s="106"/>
      <c r="R470" s="101" t="s">
        <v>2919</v>
      </c>
      <c r="T470" s="101" t="s">
        <v>2919</v>
      </c>
      <c r="U470" t="s">
        <v>81</v>
      </c>
      <c r="V470">
        <v>10.119999999999999</v>
      </c>
    </row>
    <row r="471" spans="1:22" x14ac:dyDescent="0.3">
      <c r="A471" s="90" t="s">
        <v>2922</v>
      </c>
      <c r="B471" s="90" t="s">
        <v>655</v>
      </c>
      <c r="C471" s="90" t="s">
        <v>189</v>
      </c>
      <c r="D471" s="90" t="s">
        <v>2923</v>
      </c>
      <c r="E471" s="90" t="s">
        <v>727</v>
      </c>
      <c r="F471" s="91">
        <v>23743.041666666668</v>
      </c>
      <c r="G471" s="90" t="s">
        <v>929</v>
      </c>
      <c r="H471" s="90" t="s">
        <v>754</v>
      </c>
      <c r="I471" s="90" t="s">
        <v>2924</v>
      </c>
      <c r="J471" s="90" t="s">
        <v>977</v>
      </c>
      <c r="K471" s="90" t="s">
        <v>754</v>
      </c>
      <c r="L471" s="90" t="s">
        <v>2428</v>
      </c>
      <c r="M471" s="90" t="s">
        <v>2427</v>
      </c>
      <c r="N471" s="101" t="s">
        <v>2922</v>
      </c>
      <c r="O471" s="105">
        <v>42802.041666666664</v>
      </c>
      <c r="P471" s="101" t="s">
        <v>2922</v>
      </c>
      <c r="Q471" s="106"/>
      <c r="R471" s="101" t="s">
        <v>2922</v>
      </c>
      <c r="T471" s="101" t="s">
        <v>2922</v>
      </c>
      <c r="U471" t="s">
        <v>81</v>
      </c>
      <c r="V471">
        <v>10.119999999999999</v>
      </c>
    </row>
    <row r="472" spans="1:22" x14ac:dyDescent="0.3">
      <c r="A472" s="90" t="s">
        <v>2925</v>
      </c>
      <c r="B472" s="90" t="s">
        <v>2926</v>
      </c>
      <c r="C472" s="90" t="s">
        <v>224</v>
      </c>
      <c r="D472" s="90" t="s">
        <v>2927</v>
      </c>
      <c r="E472" s="90" t="s">
        <v>736</v>
      </c>
      <c r="F472" s="91">
        <v>29805.083333333332</v>
      </c>
      <c r="G472" s="90" t="s">
        <v>985</v>
      </c>
      <c r="H472" s="90" t="s">
        <v>754</v>
      </c>
      <c r="I472" s="90" t="s">
        <v>2928</v>
      </c>
      <c r="J472" s="90" t="s">
        <v>2929</v>
      </c>
      <c r="K472" s="90" t="s">
        <v>741</v>
      </c>
      <c r="L472" s="90" t="s">
        <v>742</v>
      </c>
      <c r="M472" s="90" t="s">
        <v>741</v>
      </c>
      <c r="N472" s="101" t="s">
        <v>2925</v>
      </c>
      <c r="O472" s="105">
        <v>42800.041666666664</v>
      </c>
      <c r="P472" s="101" t="s">
        <v>2925</v>
      </c>
      <c r="Q472" s="106"/>
      <c r="R472" s="101" t="s">
        <v>2925</v>
      </c>
      <c r="T472" s="101" t="s">
        <v>2925</v>
      </c>
      <c r="U472" t="s">
        <v>81</v>
      </c>
      <c r="V472">
        <v>10.119999999999999</v>
      </c>
    </row>
    <row r="473" spans="1:22" x14ac:dyDescent="0.3">
      <c r="A473" s="90" t="s">
        <v>2930</v>
      </c>
      <c r="B473" s="90" t="s">
        <v>509</v>
      </c>
      <c r="C473" s="90" t="s">
        <v>2931</v>
      </c>
      <c r="D473" s="90" t="s">
        <v>2932</v>
      </c>
      <c r="E473" s="90" t="s">
        <v>727</v>
      </c>
      <c r="F473" s="91">
        <v>23377.041666666668</v>
      </c>
      <c r="G473" s="90" t="s">
        <v>728</v>
      </c>
      <c r="H473" s="90" t="s">
        <v>754</v>
      </c>
      <c r="I473" s="90" t="s">
        <v>2933</v>
      </c>
      <c r="J473" s="90" t="s">
        <v>942</v>
      </c>
      <c r="K473" s="90" t="s">
        <v>748</v>
      </c>
      <c r="L473" s="90" t="s">
        <v>772</v>
      </c>
      <c r="M473" s="90" t="s">
        <v>748</v>
      </c>
      <c r="N473" s="101" t="s">
        <v>2930</v>
      </c>
      <c r="O473" s="105">
        <v>42809.041666666664</v>
      </c>
      <c r="P473" s="101" t="s">
        <v>2930</v>
      </c>
      <c r="Q473" s="106"/>
      <c r="R473" s="101" t="s">
        <v>2930</v>
      </c>
      <c r="T473" s="101" t="s">
        <v>2930</v>
      </c>
      <c r="U473" t="s">
        <v>81</v>
      </c>
      <c r="V473">
        <v>10.0229</v>
      </c>
    </row>
    <row r="474" spans="1:22" x14ac:dyDescent="0.3">
      <c r="A474" s="90" t="s">
        <v>2934</v>
      </c>
      <c r="B474" s="90" t="s">
        <v>256</v>
      </c>
      <c r="C474" s="90" t="s">
        <v>2935</v>
      </c>
      <c r="D474" s="90" t="s">
        <v>2936</v>
      </c>
      <c r="E474" s="90" t="s">
        <v>736</v>
      </c>
      <c r="F474" s="91">
        <v>29981.041666666668</v>
      </c>
      <c r="G474" s="90" t="s">
        <v>776</v>
      </c>
      <c r="H474" s="90" t="s">
        <v>2937</v>
      </c>
      <c r="I474" s="90" t="s">
        <v>2938</v>
      </c>
      <c r="J474" s="90" t="s">
        <v>1565</v>
      </c>
      <c r="K474" s="90" t="s">
        <v>2939</v>
      </c>
      <c r="L474" s="90" t="s">
        <v>2090</v>
      </c>
      <c r="M474" s="90" t="s">
        <v>2089</v>
      </c>
      <c r="N474" s="101" t="s">
        <v>2934</v>
      </c>
      <c r="O474" s="105">
        <v>42811.041666666664</v>
      </c>
      <c r="P474" s="101" t="s">
        <v>2934</v>
      </c>
      <c r="Q474" s="106"/>
      <c r="R474" s="101" t="s">
        <v>2934</v>
      </c>
      <c r="T474" s="101" t="s">
        <v>2934</v>
      </c>
      <c r="U474" t="s">
        <v>81</v>
      </c>
      <c r="V474">
        <v>10.119999999999999</v>
      </c>
    </row>
    <row r="475" spans="1:22" x14ac:dyDescent="0.3">
      <c r="A475" s="90" t="s">
        <v>2940</v>
      </c>
      <c r="B475" s="90" t="s">
        <v>2942</v>
      </c>
      <c r="C475" s="90" t="s">
        <v>2941</v>
      </c>
      <c r="D475" s="90" t="s">
        <v>2943</v>
      </c>
      <c r="E475" s="90" t="s">
        <v>736</v>
      </c>
      <c r="F475" s="91">
        <v>32143.041666666668</v>
      </c>
      <c r="G475" s="90" t="s">
        <v>1182</v>
      </c>
      <c r="H475" s="90" t="s">
        <v>2944</v>
      </c>
      <c r="I475" s="90" t="s">
        <v>2945</v>
      </c>
      <c r="J475" s="90" t="s">
        <v>892</v>
      </c>
      <c r="K475" s="90" t="s">
        <v>754</v>
      </c>
      <c r="L475" s="90" t="s">
        <v>796</v>
      </c>
      <c r="M475" s="90" t="s">
        <v>748</v>
      </c>
      <c r="N475" s="101" t="s">
        <v>2940</v>
      </c>
      <c r="O475" s="105">
        <v>42811.041666666664</v>
      </c>
      <c r="P475" s="101" t="s">
        <v>2940</v>
      </c>
      <c r="Q475" s="106"/>
      <c r="R475" s="101" t="s">
        <v>2940</v>
      </c>
      <c r="T475" s="101" t="s">
        <v>2940</v>
      </c>
      <c r="U475" t="s">
        <v>81</v>
      </c>
      <c r="V475">
        <v>10.119999999999999</v>
      </c>
    </row>
    <row r="476" spans="1:22" x14ac:dyDescent="0.3">
      <c r="A476" s="90" t="s">
        <v>2946</v>
      </c>
      <c r="B476" s="90" t="s">
        <v>2948</v>
      </c>
      <c r="C476" s="90" t="s">
        <v>2947</v>
      </c>
      <c r="D476" s="90" t="s">
        <v>2949</v>
      </c>
      <c r="E476" s="90" t="s">
        <v>736</v>
      </c>
      <c r="F476" s="91">
        <v>27628.041666666668</v>
      </c>
      <c r="G476" s="90" t="s">
        <v>737</v>
      </c>
      <c r="H476" s="90" t="s">
        <v>2950</v>
      </c>
      <c r="I476" s="90" t="s">
        <v>2951</v>
      </c>
      <c r="J476" s="90" t="s">
        <v>815</v>
      </c>
      <c r="K476" s="90" t="s">
        <v>754</v>
      </c>
      <c r="L476" s="90" t="s">
        <v>742</v>
      </c>
      <c r="M476" s="90" t="s">
        <v>741</v>
      </c>
      <c r="N476" s="101" t="s">
        <v>2946</v>
      </c>
      <c r="O476" s="105">
        <v>42821.083333333336</v>
      </c>
      <c r="P476" s="101" t="s">
        <v>2946</v>
      </c>
      <c r="Q476" s="106"/>
      <c r="R476" s="101" t="s">
        <v>2946</v>
      </c>
      <c r="T476" s="101" t="s">
        <v>2946</v>
      </c>
      <c r="U476" t="s">
        <v>81</v>
      </c>
      <c r="V476">
        <v>10.119999999999999</v>
      </c>
    </row>
    <row r="477" spans="1:22" x14ac:dyDescent="0.3">
      <c r="A477" s="90" t="s">
        <v>2952</v>
      </c>
      <c r="B477" s="90" t="s">
        <v>2954</v>
      </c>
      <c r="C477" s="90" t="s">
        <v>2953</v>
      </c>
      <c r="D477" s="90" t="s">
        <v>2955</v>
      </c>
      <c r="E477" s="90" t="s">
        <v>736</v>
      </c>
      <c r="F477" s="91">
        <v>23132.041666666668</v>
      </c>
      <c r="G477" s="90" t="s">
        <v>737</v>
      </c>
      <c r="H477" s="90" t="s">
        <v>2956</v>
      </c>
      <c r="I477" s="90" t="s">
        <v>2957</v>
      </c>
      <c r="J477" s="90" t="s">
        <v>756</v>
      </c>
      <c r="K477" s="90" t="s">
        <v>754</v>
      </c>
      <c r="L477" s="90" t="s">
        <v>2958</v>
      </c>
      <c r="M477" s="90" t="s">
        <v>2959</v>
      </c>
      <c r="N477" s="101" t="s">
        <v>2952</v>
      </c>
      <c r="O477" s="105">
        <v>42821.083333333336</v>
      </c>
      <c r="P477" s="101" t="s">
        <v>2952</v>
      </c>
      <c r="Q477" s="106"/>
      <c r="R477" s="101" t="s">
        <v>2952</v>
      </c>
      <c r="T477" s="101" t="s">
        <v>2952</v>
      </c>
      <c r="U477" t="s">
        <v>81</v>
      </c>
      <c r="V477">
        <v>10.119999999999999</v>
      </c>
    </row>
    <row r="478" spans="1:22" x14ac:dyDescent="0.3">
      <c r="A478" s="90" t="s">
        <v>2960</v>
      </c>
      <c r="B478" s="90" t="s">
        <v>579</v>
      </c>
      <c r="C478" s="90" t="s">
        <v>289</v>
      </c>
      <c r="D478" s="90" t="s">
        <v>2961</v>
      </c>
      <c r="E478" s="90" t="s">
        <v>736</v>
      </c>
      <c r="F478" s="91">
        <v>27985.083333333332</v>
      </c>
      <c r="G478" s="90" t="s">
        <v>728</v>
      </c>
      <c r="H478" s="90" t="s">
        <v>754</v>
      </c>
      <c r="I478" s="90" t="s">
        <v>2962</v>
      </c>
      <c r="J478" s="90" t="s">
        <v>1137</v>
      </c>
      <c r="K478" s="90" t="s">
        <v>754</v>
      </c>
      <c r="L478" s="90" t="s">
        <v>786</v>
      </c>
      <c r="M478" s="90" t="s">
        <v>785</v>
      </c>
      <c r="N478" s="101" t="s">
        <v>2960</v>
      </c>
      <c r="O478" s="105">
        <v>42828.083333333336</v>
      </c>
      <c r="P478" s="101" t="s">
        <v>2960</v>
      </c>
      <c r="Q478" s="106"/>
      <c r="R478" s="101" t="s">
        <v>2960</v>
      </c>
      <c r="T478" s="101" t="s">
        <v>2960</v>
      </c>
      <c r="U478" t="s">
        <v>81</v>
      </c>
      <c r="V478">
        <v>10.119999999999999</v>
      </c>
    </row>
    <row r="479" spans="1:22" x14ac:dyDescent="0.3">
      <c r="A479" s="90" t="s">
        <v>2963</v>
      </c>
      <c r="B479" s="90" t="s">
        <v>2965</v>
      </c>
      <c r="C479" s="90" t="s">
        <v>2964</v>
      </c>
      <c r="D479" s="90" t="s">
        <v>2966</v>
      </c>
      <c r="E479" s="90" t="s">
        <v>727</v>
      </c>
      <c r="F479" s="91">
        <v>29464.083333333332</v>
      </c>
      <c r="G479" s="90" t="s">
        <v>728</v>
      </c>
      <c r="H479" s="90" t="s">
        <v>754</v>
      </c>
      <c r="I479" s="90" t="s">
        <v>2967</v>
      </c>
      <c r="J479" s="90" t="s">
        <v>740</v>
      </c>
      <c r="K479" s="90" t="s">
        <v>754</v>
      </c>
      <c r="L479" s="90" t="s">
        <v>1588</v>
      </c>
      <c r="M479" s="90" t="s">
        <v>1587</v>
      </c>
      <c r="N479" s="101" t="s">
        <v>2963</v>
      </c>
      <c r="O479" s="105">
        <v>42833.083333333336</v>
      </c>
      <c r="P479" s="101" t="s">
        <v>2963</v>
      </c>
      <c r="Q479" s="106"/>
      <c r="R479" s="101" t="s">
        <v>2963</v>
      </c>
      <c r="T479" s="101" t="s">
        <v>2963</v>
      </c>
      <c r="U479" t="s">
        <v>81</v>
      </c>
      <c r="V479">
        <v>10.119999999999999</v>
      </c>
    </row>
    <row r="480" spans="1:22" x14ac:dyDescent="0.3">
      <c r="A480" s="90" t="s">
        <v>2968</v>
      </c>
      <c r="B480" s="90" t="s">
        <v>2970</v>
      </c>
      <c r="C480" s="90" t="s">
        <v>2969</v>
      </c>
      <c r="D480" s="90" t="s">
        <v>2971</v>
      </c>
      <c r="E480" s="90" t="s">
        <v>736</v>
      </c>
      <c r="F480" s="91">
        <v>26867.041666666668</v>
      </c>
      <c r="G480" s="90" t="s">
        <v>776</v>
      </c>
      <c r="H480" s="90" t="s">
        <v>754</v>
      </c>
      <c r="I480" s="90" t="s">
        <v>2972</v>
      </c>
      <c r="J480" s="90" t="s">
        <v>2973</v>
      </c>
      <c r="K480" s="90" t="s">
        <v>754</v>
      </c>
      <c r="L480" s="90" t="s">
        <v>1328</v>
      </c>
      <c r="M480" s="90" t="s">
        <v>1327</v>
      </c>
      <c r="N480" s="101" t="s">
        <v>2968</v>
      </c>
      <c r="O480" s="105">
        <v>42835.083333333336</v>
      </c>
      <c r="P480" s="101" t="s">
        <v>2968</v>
      </c>
      <c r="Q480" s="106"/>
      <c r="R480" s="101" t="s">
        <v>2968</v>
      </c>
      <c r="T480" s="101" t="s">
        <v>2968</v>
      </c>
      <c r="U480" t="s">
        <v>81</v>
      </c>
      <c r="V480">
        <v>10.119999999999999</v>
      </c>
    </row>
    <row r="481" spans="1:22" x14ac:dyDescent="0.3">
      <c r="A481" s="90" t="s">
        <v>2974</v>
      </c>
      <c r="B481" s="90" t="s">
        <v>322</v>
      </c>
      <c r="C481" s="90" t="s">
        <v>2975</v>
      </c>
      <c r="D481" s="90" t="s">
        <v>2976</v>
      </c>
      <c r="E481" s="90" t="s">
        <v>736</v>
      </c>
      <c r="F481" s="91">
        <v>23488.041666666668</v>
      </c>
      <c r="G481" s="90" t="s">
        <v>728</v>
      </c>
      <c r="H481" s="90" t="s">
        <v>754</v>
      </c>
      <c r="I481" s="90" t="s">
        <v>2030</v>
      </c>
      <c r="J481" s="90" t="s">
        <v>1711</v>
      </c>
      <c r="K481" s="90" t="s">
        <v>754</v>
      </c>
      <c r="L481" s="90" t="s">
        <v>950</v>
      </c>
      <c r="M481" s="90" t="s">
        <v>951</v>
      </c>
      <c r="N481" s="101" t="s">
        <v>2974</v>
      </c>
      <c r="O481" s="105">
        <v>42835.083333333336</v>
      </c>
      <c r="P481" s="101" t="s">
        <v>2974</v>
      </c>
      <c r="Q481" s="106"/>
      <c r="R481" s="101" t="s">
        <v>2974</v>
      </c>
      <c r="T481" s="101" t="s">
        <v>2974</v>
      </c>
      <c r="U481" t="s">
        <v>81</v>
      </c>
      <c r="V481">
        <v>10.119999999999999</v>
      </c>
    </row>
    <row r="482" spans="1:22" x14ac:dyDescent="0.3">
      <c r="A482" s="90" t="s">
        <v>2977</v>
      </c>
      <c r="B482" s="90" t="s">
        <v>624</v>
      </c>
      <c r="C482" s="90" t="s">
        <v>625</v>
      </c>
      <c r="D482" s="90" t="s">
        <v>2978</v>
      </c>
      <c r="E482" s="90" t="s">
        <v>736</v>
      </c>
      <c r="F482" s="91">
        <v>26720.041666666668</v>
      </c>
      <c r="G482" s="90" t="s">
        <v>947</v>
      </c>
      <c r="H482" s="90" t="s">
        <v>2979</v>
      </c>
      <c r="I482" s="90" t="s">
        <v>2980</v>
      </c>
      <c r="J482" s="90" t="s">
        <v>1246</v>
      </c>
      <c r="K482" s="90" t="s">
        <v>748</v>
      </c>
      <c r="L482" s="90" t="s">
        <v>1127</v>
      </c>
      <c r="M482" s="90" t="s">
        <v>748</v>
      </c>
      <c r="N482" s="101" t="s">
        <v>2977</v>
      </c>
      <c r="O482" s="105">
        <v>42857.083333333336</v>
      </c>
      <c r="P482" s="101" t="s">
        <v>2977</v>
      </c>
      <c r="Q482" s="106"/>
      <c r="R482" s="101" t="s">
        <v>2977</v>
      </c>
      <c r="T482" s="101" t="s">
        <v>2977</v>
      </c>
      <c r="U482" t="s">
        <v>81</v>
      </c>
      <c r="V482">
        <v>10.119999999999999</v>
      </c>
    </row>
    <row r="483" spans="1:22" x14ac:dyDescent="0.3">
      <c r="A483" s="90" t="s">
        <v>2981</v>
      </c>
      <c r="B483" s="90" t="s">
        <v>2983</v>
      </c>
      <c r="C483" s="90" t="s">
        <v>2982</v>
      </c>
      <c r="D483" s="90" t="s">
        <v>2984</v>
      </c>
      <c r="E483" s="90" t="s">
        <v>727</v>
      </c>
      <c r="F483" s="91">
        <v>27339.041666666668</v>
      </c>
      <c r="G483" s="90" t="s">
        <v>745</v>
      </c>
      <c r="H483" s="90" t="s">
        <v>754</v>
      </c>
      <c r="I483" s="90" t="s">
        <v>2985</v>
      </c>
      <c r="J483" s="90" t="s">
        <v>1455</v>
      </c>
      <c r="K483" s="90" t="s">
        <v>748</v>
      </c>
      <c r="L483" s="90" t="s">
        <v>913</v>
      </c>
      <c r="M483" s="90" t="s">
        <v>748</v>
      </c>
      <c r="N483" s="101" t="s">
        <v>2981</v>
      </c>
      <c r="O483" s="105">
        <v>42844.083333333336</v>
      </c>
      <c r="P483" s="101" t="s">
        <v>2981</v>
      </c>
      <c r="Q483" s="106"/>
      <c r="R483" s="101" t="s">
        <v>2981</v>
      </c>
      <c r="T483" s="101" t="s">
        <v>2981</v>
      </c>
      <c r="U483" t="s">
        <v>81</v>
      </c>
      <c r="V483">
        <v>10.119999999999999</v>
      </c>
    </row>
    <row r="484" spans="1:22" x14ac:dyDescent="0.3">
      <c r="A484" s="90" t="s">
        <v>2986</v>
      </c>
      <c r="B484" s="90" t="s">
        <v>164</v>
      </c>
      <c r="C484" s="90" t="s">
        <v>200</v>
      </c>
      <c r="D484" s="90" t="s">
        <v>2987</v>
      </c>
      <c r="E484" s="90" t="s">
        <v>727</v>
      </c>
      <c r="F484" s="91">
        <v>28760.083333333332</v>
      </c>
      <c r="G484" s="90" t="s">
        <v>745</v>
      </c>
      <c r="H484" s="90" t="s">
        <v>754</v>
      </c>
      <c r="I484" s="90" t="s">
        <v>2988</v>
      </c>
      <c r="J484" s="90" t="s">
        <v>977</v>
      </c>
      <c r="K484" s="90" t="s">
        <v>869</v>
      </c>
      <c r="L484" s="90" t="s">
        <v>870</v>
      </c>
      <c r="M484" s="90" t="s">
        <v>869</v>
      </c>
      <c r="N484" s="101" t="s">
        <v>2986</v>
      </c>
      <c r="O484" s="105">
        <v>42845.083333333336</v>
      </c>
      <c r="P484" s="101" t="s">
        <v>2986</v>
      </c>
      <c r="Q484" s="106"/>
      <c r="R484" s="101" t="s">
        <v>2986</v>
      </c>
      <c r="T484" s="101" t="s">
        <v>2986</v>
      </c>
      <c r="U484" t="s">
        <v>81</v>
      </c>
      <c r="V484">
        <v>10.119999999999999</v>
      </c>
    </row>
    <row r="485" spans="1:22" x14ac:dyDescent="0.3">
      <c r="A485" s="90" t="s">
        <v>2989</v>
      </c>
      <c r="B485" s="90" t="s">
        <v>2991</v>
      </c>
      <c r="C485" s="90" t="s">
        <v>2990</v>
      </c>
      <c r="D485" s="90" t="s">
        <v>2992</v>
      </c>
      <c r="E485" s="90" t="s">
        <v>727</v>
      </c>
      <c r="F485" s="91">
        <v>32386.083333333332</v>
      </c>
      <c r="G485" s="90" t="s">
        <v>929</v>
      </c>
      <c r="H485" s="90" t="s">
        <v>754</v>
      </c>
      <c r="I485" s="90" t="s">
        <v>2993</v>
      </c>
      <c r="J485" s="90" t="s">
        <v>1955</v>
      </c>
      <c r="K485" s="90" t="s">
        <v>748</v>
      </c>
      <c r="L485" s="90" t="s">
        <v>765</v>
      </c>
      <c r="M485" s="90" t="s">
        <v>748</v>
      </c>
      <c r="N485" s="101" t="s">
        <v>2989</v>
      </c>
      <c r="O485" s="105">
        <v>42845.083333333336</v>
      </c>
      <c r="P485" s="101" t="s">
        <v>2989</v>
      </c>
      <c r="Q485" s="106"/>
      <c r="R485" s="101" t="s">
        <v>2989</v>
      </c>
      <c r="T485" s="101" t="s">
        <v>2989</v>
      </c>
      <c r="U485" t="s">
        <v>81</v>
      </c>
      <c r="V485">
        <v>10.119999999999999</v>
      </c>
    </row>
    <row r="486" spans="1:22" x14ac:dyDescent="0.3">
      <c r="A486" s="90" t="s">
        <v>2994</v>
      </c>
      <c r="B486" s="90" t="s">
        <v>2996</v>
      </c>
      <c r="C486" s="90" t="s">
        <v>2995</v>
      </c>
      <c r="D486" s="90" t="s">
        <v>2997</v>
      </c>
      <c r="E486" s="90" t="s">
        <v>727</v>
      </c>
      <c r="F486" s="91">
        <v>30442.083333333332</v>
      </c>
      <c r="G486" s="90" t="s">
        <v>1182</v>
      </c>
      <c r="H486" s="90" t="s">
        <v>754</v>
      </c>
      <c r="I486" s="90" t="s">
        <v>2998</v>
      </c>
      <c r="J486" s="90" t="s">
        <v>815</v>
      </c>
      <c r="K486" s="90" t="s">
        <v>754</v>
      </c>
      <c r="L486" s="90" t="s">
        <v>1114</v>
      </c>
      <c r="M486" s="90" t="s">
        <v>1115</v>
      </c>
      <c r="N486" s="101" t="s">
        <v>2994</v>
      </c>
      <c r="O486" s="105">
        <v>42849.083333333336</v>
      </c>
      <c r="P486" s="101" t="s">
        <v>2994</v>
      </c>
      <c r="Q486" s="106"/>
      <c r="R486" s="101" t="s">
        <v>2994</v>
      </c>
      <c r="T486" s="101" t="s">
        <v>2994</v>
      </c>
      <c r="U486" t="s">
        <v>81</v>
      </c>
      <c r="V486">
        <v>10.119999999999999</v>
      </c>
    </row>
    <row r="487" spans="1:22" x14ac:dyDescent="0.3">
      <c r="A487" s="90" t="s">
        <v>2999</v>
      </c>
      <c r="B487" s="90" t="s">
        <v>252</v>
      </c>
      <c r="C487" s="90" t="s">
        <v>636</v>
      </c>
      <c r="D487" s="90" t="s">
        <v>3000</v>
      </c>
      <c r="E487" s="90" t="s">
        <v>727</v>
      </c>
      <c r="F487" s="91">
        <v>26138.041666666668</v>
      </c>
      <c r="G487" s="90" t="s">
        <v>728</v>
      </c>
      <c r="H487" s="90" t="s">
        <v>1585</v>
      </c>
      <c r="I487" s="90" t="s">
        <v>754</v>
      </c>
      <c r="J487" s="90" t="s">
        <v>1586</v>
      </c>
      <c r="K487" s="90" t="s">
        <v>1584</v>
      </c>
      <c r="L487" s="90" t="s">
        <v>1588</v>
      </c>
      <c r="M487" s="90" t="s">
        <v>1587</v>
      </c>
      <c r="N487" s="101" t="s">
        <v>2999</v>
      </c>
      <c r="O487" s="105">
        <v>42849.083333333336</v>
      </c>
      <c r="P487" s="101" t="s">
        <v>2999</v>
      </c>
      <c r="Q487" s="106"/>
      <c r="R487" s="101" t="s">
        <v>2999</v>
      </c>
      <c r="T487" s="101" t="s">
        <v>2999</v>
      </c>
      <c r="U487" t="s">
        <v>81</v>
      </c>
      <c r="V487">
        <v>10.119999999999999</v>
      </c>
    </row>
    <row r="488" spans="1:22" x14ac:dyDescent="0.3">
      <c r="A488" s="90" t="s">
        <v>3001</v>
      </c>
      <c r="B488" s="90" t="s">
        <v>3003</v>
      </c>
      <c r="C488" s="90" t="s">
        <v>3002</v>
      </c>
      <c r="D488" s="90" t="s">
        <v>3004</v>
      </c>
      <c r="E488" s="90" t="s">
        <v>736</v>
      </c>
      <c r="F488" s="91">
        <v>20037.041666666668</v>
      </c>
      <c r="G488" s="90" t="s">
        <v>825</v>
      </c>
      <c r="H488" s="90" t="s">
        <v>754</v>
      </c>
      <c r="I488" s="90" t="s">
        <v>3005</v>
      </c>
      <c r="J488" s="90" t="s">
        <v>2169</v>
      </c>
      <c r="K488" s="90" t="s">
        <v>754</v>
      </c>
      <c r="L488" s="90" t="s">
        <v>1046</v>
      </c>
      <c r="M488" s="90" t="s">
        <v>1045</v>
      </c>
      <c r="N488" s="101" t="s">
        <v>3001</v>
      </c>
      <c r="O488" s="105">
        <v>42849.083333333336</v>
      </c>
      <c r="P488" s="101" t="s">
        <v>3001</v>
      </c>
      <c r="Q488" s="106"/>
      <c r="R488" s="101" t="s">
        <v>3001</v>
      </c>
      <c r="T488" s="101" t="s">
        <v>3001</v>
      </c>
      <c r="U488" t="s">
        <v>81</v>
      </c>
      <c r="V488">
        <v>10.119999999999999</v>
      </c>
    </row>
    <row r="489" spans="1:22" x14ac:dyDescent="0.3">
      <c r="A489" s="90" t="s">
        <v>3006</v>
      </c>
      <c r="B489" s="90" t="s">
        <v>607</v>
      </c>
      <c r="C489" s="90" t="s">
        <v>3007</v>
      </c>
      <c r="D489" s="90" t="s">
        <v>3008</v>
      </c>
      <c r="E489" s="90" t="s">
        <v>736</v>
      </c>
      <c r="F489" s="91">
        <v>26297.041666666668</v>
      </c>
      <c r="G489" s="90" t="s">
        <v>737</v>
      </c>
      <c r="H489" s="90" t="s">
        <v>754</v>
      </c>
      <c r="I489" s="90" t="s">
        <v>3009</v>
      </c>
      <c r="J489" s="90" t="s">
        <v>731</v>
      </c>
      <c r="K489" s="90" t="s">
        <v>754</v>
      </c>
      <c r="L489" s="90" t="s">
        <v>1242</v>
      </c>
      <c r="M489" s="90" t="s">
        <v>1241</v>
      </c>
      <c r="N489" s="101" t="s">
        <v>3006</v>
      </c>
      <c r="O489" s="105">
        <v>42849.083333333336</v>
      </c>
      <c r="P489" s="101" t="s">
        <v>3006</v>
      </c>
      <c r="Q489" s="106"/>
      <c r="R489" s="101" t="s">
        <v>3006</v>
      </c>
      <c r="T489" s="101" t="s">
        <v>3006</v>
      </c>
      <c r="U489" t="s">
        <v>81</v>
      </c>
      <c r="V489">
        <v>10.119999999999999</v>
      </c>
    </row>
    <row r="490" spans="1:22" x14ac:dyDescent="0.3">
      <c r="A490" s="90" t="s">
        <v>3010</v>
      </c>
      <c r="B490" s="90" t="s">
        <v>3012</v>
      </c>
      <c r="C490" s="90" t="s">
        <v>3011</v>
      </c>
      <c r="D490" s="90" t="s">
        <v>3013</v>
      </c>
      <c r="E490" s="90" t="s">
        <v>736</v>
      </c>
      <c r="F490" s="91">
        <v>25696.041666666668</v>
      </c>
      <c r="G490" s="90" t="s">
        <v>985</v>
      </c>
      <c r="H490" s="90" t="s">
        <v>754</v>
      </c>
      <c r="I490" s="90" t="s">
        <v>1514</v>
      </c>
      <c r="J490" s="90" t="s">
        <v>740</v>
      </c>
      <c r="K490" s="90" t="s">
        <v>754</v>
      </c>
      <c r="L490" s="90" t="s">
        <v>1516</v>
      </c>
      <c r="M490" s="90" t="s">
        <v>1515</v>
      </c>
      <c r="N490" s="101" t="s">
        <v>3010</v>
      </c>
      <c r="O490" s="105">
        <v>42858.083333333336</v>
      </c>
      <c r="P490" s="101" t="s">
        <v>3010</v>
      </c>
      <c r="Q490" s="106"/>
      <c r="R490" s="101" t="s">
        <v>3010</v>
      </c>
      <c r="T490" s="101" t="s">
        <v>3010</v>
      </c>
      <c r="U490" t="s">
        <v>81</v>
      </c>
      <c r="V490">
        <v>10.119999999999999</v>
      </c>
    </row>
    <row r="491" spans="1:22" x14ac:dyDescent="0.3">
      <c r="A491" s="90" t="s">
        <v>3014</v>
      </c>
      <c r="B491" s="90" t="s">
        <v>3016</v>
      </c>
      <c r="C491" s="90" t="s">
        <v>3015</v>
      </c>
      <c r="D491" s="90" t="s">
        <v>3017</v>
      </c>
      <c r="E491" s="90" t="s">
        <v>727</v>
      </c>
      <c r="F491" s="91">
        <v>26122.041666666668</v>
      </c>
      <c r="G491" s="90" t="s">
        <v>325</v>
      </c>
      <c r="H491" s="90" t="s">
        <v>754</v>
      </c>
      <c r="I491" s="90" t="s">
        <v>3018</v>
      </c>
      <c r="J491" s="90" t="s">
        <v>942</v>
      </c>
      <c r="K491" s="90" t="s">
        <v>754</v>
      </c>
      <c r="L491" s="90" t="s">
        <v>742</v>
      </c>
      <c r="M491" s="90" t="s">
        <v>741</v>
      </c>
      <c r="N491" s="101" t="s">
        <v>3014</v>
      </c>
      <c r="O491" s="105">
        <v>42859.083333333336</v>
      </c>
      <c r="P491" s="101" t="s">
        <v>3014</v>
      </c>
      <c r="Q491" s="106"/>
      <c r="R491" s="101" t="s">
        <v>3014</v>
      </c>
      <c r="T491" s="101" t="s">
        <v>3014</v>
      </c>
      <c r="U491" t="s">
        <v>81</v>
      </c>
      <c r="V491">
        <v>10.119999999999999</v>
      </c>
    </row>
    <row r="492" spans="1:22" x14ac:dyDescent="0.3">
      <c r="A492" s="90" t="s">
        <v>3019</v>
      </c>
      <c r="B492" s="90" t="s">
        <v>3020</v>
      </c>
      <c r="C492" s="90" t="s">
        <v>194</v>
      </c>
      <c r="D492" s="90" t="s">
        <v>3021</v>
      </c>
      <c r="E492" s="90" t="s">
        <v>736</v>
      </c>
      <c r="F492" s="91">
        <v>21836.041666666668</v>
      </c>
      <c r="G492" s="90" t="s">
        <v>985</v>
      </c>
      <c r="H492" s="90" t="s">
        <v>754</v>
      </c>
      <c r="I492" s="90" t="s">
        <v>3022</v>
      </c>
      <c r="J492" s="90" t="s">
        <v>1210</v>
      </c>
      <c r="K492" s="90" t="s">
        <v>754</v>
      </c>
      <c r="L492" s="90" t="s">
        <v>1753</v>
      </c>
      <c r="M492" s="90" t="s">
        <v>3023</v>
      </c>
      <c r="N492" s="101" t="s">
        <v>3019</v>
      </c>
      <c r="O492" s="105">
        <v>42860.083333333336</v>
      </c>
      <c r="P492" s="101" t="s">
        <v>3019</v>
      </c>
      <c r="Q492" s="106"/>
      <c r="R492" s="101" t="s">
        <v>3019</v>
      </c>
      <c r="T492" s="101" t="s">
        <v>3019</v>
      </c>
      <c r="U492" t="s">
        <v>81</v>
      </c>
      <c r="V492">
        <v>10.119999999999999</v>
      </c>
    </row>
    <row r="493" spans="1:22" x14ac:dyDescent="0.3">
      <c r="A493" s="90" t="s">
        <v>3024</v>
      </c>
      <c r="B493" s="90" t="s">
        <v>3026</v>
      </c>
      <c r="C493" s="90" t="s">
        <v>3025</v>
      </c>
      <c r="D493" s="90" t="s">
        <v>3027</v>
      </c>
      <c r="E493" s="90" t="s">
        <v>736</v>
      </c>
      <c r="F493" s="91">
        <v>26372.041666666668</v>
      </c>
      <c r="G493" s="90" t="s">
        <v>1381</v>
      </c>
      <c r="H493" s="90" t="s">
        <v>754</v>
      </c>
      <c r="I493" s="90" t="s">
        <v>3028</v>
      </c>
      <c r="J493" s="90" t="s">
        <v>3029</v>
      </c>
      <c r="K493" s="90" t="s">
        <v>754</v>
      </c>
      <c r="L493" s="90" t="s">
        <v>749</v>
      </c>
      <c r="M493" s="90" t="s">
        <v>748</v>
      </c>
      <c r="N493" s="101" t="s">
        <v>3024</v>
      </c>
      <c r="O493" s="105">
        <v>42860.083333333336</v>
      </c>
      <c r="P493" s="101" t="s">
        <v>3024</v>
      </c>
      <c r="Q493" s="106"/>
      <c r="R493" s="101" t="s">
        <v>3024</v>
      </c>
      <c r="T493" s="101" t="s">
        <v>3024</v>
      </c>
      <c r="U493" t="s">
        <v>81</v>
      </c>
      <c r="V493">
        <v>10.119999999999999</v>
      </c>
    </row>
    <row r="494" spans="1:22" x14ac:dyDescent="0.3">
      <c r="A494" s="90" t="s">
        <v>3030</v>
      </c>
      <c r="B494" s="90" t="s">
        <v>477</v>
      </c>
      <c r="C494" s="90" t="s">
        <v>478</v>
      </c>
      <c r="D494" s="90" t="s">
        <v>3031</v>
      </c>
      <c r="E494" s="90" t="s">
        <v>727</v>
      </c>
      <c r="F494" s="91">
        <v>23918.041666666668</v>
      </c>
      <c r="G494" s="90" t="s">
        <v>325</v>
      </c>
      <c r="H494" s="90" t="s">
        <v>754</v>
      </c>
      <c r="I494" s="90" t="s">
        <v>3032</v>
      </c>
      <c r="J494" s="90" t="s">
        <v>3029</v>
      </c>
      <c r="K494" s="90" t="s">
        <v>754</v>
      </c>
      <c r="L494" s="90" t="s">
        <v>2576</v>
      </c>
      <c r="M494" s="90" t="s">
        <v>748</v>
      </c>
      <c r="N494" s="101" t="s">
        <v>3030</v>
      </c>
      <c r="O494" s="105">
        <v>42870.083333333336</v>
      </c>
      <c r="P494" s="101" t="s">
        <v>3030</v>
      </c>
      <c r="Q494" s="106"/>
      <c r="R494" s="101" t="s">
        <v>3030</v>
      </c>
      <c r="T494" s="101" t="s">
        <v>3030</v>
      </c>
      <c r="U494" t="s">
        <v>81</v>
      </c>
      <c r="V494">
        <v>10.119999999999999</v>
      </c>
    </row>
    <row r="495" spans="1:22" x14ac:dyDescent="0.3">
      <c r="A495" s="90" t="s">
        <v>3033</v>
      </c>
      <c r="B495" s="90" t="s">
        <v>676</v>
      </c>
      <c r="C495" s="90" t="s">
        <v>3034</v>
      </c>
      <c r="D495" s="90" t="s">
        <v>3035</v>
      </c>
      <c r="E495" s="90" t="s">
        <v>727</v>
      </c>
      <c r="F495" s="91">
        <v>23519.041666666668</v>
      </c>
      <c r="G495" s="90" t="s">
        <v>776</v>
      </c>
      <c r="H495" s="90" t="s">
        <v>754</v>
      </c>
      <c r="I495" s="90" t="s">
        <v>2377</v>
      </c>
      <c r="J495" s="90" t="s">
        <v>1702</v>
      </c>
      <c r="K495" s="90" t="s">
        <v>754</v>
      </c>
      <c r="L495" s="90" t="s">
        <v>1552</v>
      </c>
      <c r="M495" s="90" t="s">
        <v>1551</v>
      </c>
      <c r="N495" s="101" t="s">
        <v>3033</v>
      </c>
      <c r="O495" s="105">
        <v>42870.083333333336</v>
      </c>
      <c r="P495" s="101" t="s">
        <v>3033</v>
      </c>
      <c r="Q495" s="106"/>
      <c r="R495" s="101" t="s">
        <v>3033</v>
      </c>
      <c r="T495" s="101" t="s">
        <v>3033</v>
      </c>
      <c r="U495" t="s">
        <v>81</v>
      </c>
      <c r="V495">
        <v>10.119999999999999</v>
      </c>
    </row>
    <row r="496" spans="1:22" x14ac:dyDescent="0.3">
      <c r="A496" s="90" t="s">
        <v>3036</v>
      </c>
      <c r="B496" s="90" t="s">
        <v>3038</v>
      </c>
      <c r="C496" s="90" t="s">
        <v>3037</v>
      </c>
      <c r="D496" s="90" t="s">
        <v>3039</v>
      </c>
      <c r="E496" s="90" t="s">
        <v>736</v>
      </c>
      <c r="F496" s="91">
        <v>26133.041666666668</v>
      </c>
      <c r="G496" s="90" t="s">
        <v>325</v>
      </c>
      <c r="H496" s="90" t="s">
        <v>754</v>
      </c>
      <c r="I496" s="90" t="s">
        <v>3040</v>
      </c>
      <c r="J496" s="90" t="s">
        <v>855</v>
      </c>
      <c r="K496" s="90" t="s">
        <v>748</v>
      </c>
      <c r="L496" s="90" t="s">
        <v>1787</v>
      </c>
      <c r="M496" s="90" t="s">
        <v>748</v>
      </c>
      <c r="N496" s="101" t="s">
        <v>3036</v>
      </c>
      <c r="O496" s="105">
        <v>42870.083333333336</v>
      </c>
      <c r="P496" s="101" t="s">
        <v>3036</v>
      </c>
      <c r="Q496" s="106"/>
      <c r="R496" s="101" t="s">
        <v>3036</v>
      </c>
      <c r="T496" s="101" t="s">
        <v>3036</v>
      </c>
      <c r="U496" t="s">
        <v>81</v>
      </c>
      <c r="V496">
        <v>10.119999999999999</v>
      </c>
    </row>
    <row r="497" spans="1:22" x14ac:dyDescent="0.3">
      <c r="A497" s="90" t="s">
        <v>3041</v>
      </c>
      <c r="B497" s="90" t="s">
        <v>393</v>
      </c>
      <c r="C497" s="90" t="s">
        <v>394</v>
      </c>
      <c r="D497" s="90" t="s">
        <v>2305</v>
      </c>
      <c r="E497" s="90" t="s">
        <v>727</v>
      </c>
      <c r="F497" s="91">
        <v>20089.041666666668</v>
      </c>
      <c r="G497" s="90" t="s">
        <v>929</v>
      </c>
      <c r="H497" s="90" t="s">
        <v>2306</v>
      </c>
      <c r="I497" s="90" t="s">
        <v>2307</v>
      </c>
      <c r="J497" s="90" t="s">
        <v>942</v>
      </c>
      <c r="K497" s="90" t="s">
        <v>2308</v>
      </c>
      <c r="L497" s="90" t="s">
        <v>2309</v>
      </c>
      <c r="M497" s="90" t="s">
        <v>2308</v>
      </c>
      <c r="N497" s="101" t="s">
        <v>3041</v>
      </c>
      <c r="O497" s="105">
        <v>42187.083333333336</v>
      </c>
      <c r="P497" s="101" t="s">
        <v>3041</v>
      </c>
      <c r="Q497" s="106"/>
      <c r="R497" s="101" t="s">
        <v>3041</v>
      </c>
      <c r="T497" s="101" t="s">
        <v>3041</v>
      </c>
      <c r="U497" t="s">
        <v>81</v>
      </c>
      <c r="V497">
        <v>10.119999999999999</v>
      </c>
    </row>
    <row r="498" spans="1:22" x14ac:dyDescent="0.3">
      <c r="A498" s="90" t="s">
        <v>3042</v>
      </c>
      <c r="B498" s="90" t="s">
        <v>3043</v>
      </c>
      <c r="C498" s="90" t="s">
        <v>297</v>
      </c>
      <c r="D498" s="90" t="s">
        <v>3044</v>
      </c>
      <c r="E498" s="90" t="s">
        <v>736</v>
      </c>
      <c r="F498" s="91">
        <v>29092.083333333332</v>
      </c>
      <c r="G498" s="90" t="s">
        <v>1168</v>
      </c>
      <c r="H498" s="90" t="s">
        <v>3045</v>
      </c>
      <c r="I498" s="90" t="s">
        <v>3046</v>
      </c>
      <c r="J498" s="90" t="s">
        <v>993</v>
      </c>
      <c r="K498" s="90" t="s">
        <v>1672</v>
      </c>
      <c r="L498" s="90" t="s">
        <v>1673</v>
      </c>
      <c r="M498" s="90" t="s">
        <v>1672</v>
      </c>
      <c r="N498" s="101" t="s">
        <v>3042</v>
      </c>
      <c r="O498" s="105">
        <v>42870.083333333336</v>
      </c>
      <c r="P498" s="101" t="s">
        <v>3042</v>
      </c>
      <c r="Q498" s="106"/>
      <c r="R498" s="101" t="s">
        <v>3042</v>
      </c>
      <c r="T498" s="101" t="s">
        <v>3042</v>
      </c>
      <c r="U498" t="s">
        <v>81</v>
      </c>
      <c r="V498">
        <v>10.119999999999999</v>
      </c>
    </row>
    <row r="499" spans="1:22" x14ac:dyDescent="0.3">
      <c r="A499" s="90" t="s">
        <v>3047</v>
      </c>
      <c r="B499" s="90" t="s">
        <v>246</v>
      </c>
      <c r="C499" s="90" t="s">
        <v>3048</v>
      </c>
      <c r="D499" s="90" t="s">
        <v>3049</v>
      </c>
      <c r="E499" s="90" t="s">
        <v>736</v>
      </c>
      <c r="F499" s="91">
        <v>22959.041666666668</v>
      </c>
      <c r="G499" s="90" t="s">
        <v>885</v>
      </c>
      <c r="H499" s="90" t="s">
        <v>754</v>
      </c>
      <c r="I499" s="90" t="s">
        <v>3050</v>
      </c>
      <c r="J499" s="90" t="s">
        <v>1668</v>
      </c>
      <c r="K499" s="90" t="s">
        <v>754</v>
      </c>
      <c r="L499" s="90" t="s">
        <v>3051</v>
      </c>
      <c r="M499" s="90" t="s">
        <v>3052</v>
      </c>
      <c r="N499" s="101" t="s">
        <v>3047</v>
      </c>
      <c r="O499" s="105">
        <v>42898.083333333336</v>
      </c>
      <c r="P499" s="101" t="s">
        <v>3047</v>
      </c>
      <c r="Q499" s="106"/>
      <c r="R499" s="101" t="s">
        <v>3047</v>
      </c>
      <c r="T499" s="101" t="s">
        <v>3047</v>
      </c>
      <c r="U499" t="s">
        <v>81</v>
      </c>
      <c r="V499">
        <v>10.119999999999999</v>
      </c>
    </row>
    <row r="500" spans="1:22" x14ac:dyDescent="0.3">
      <c r="A500" s="90" t="s">
        <v>3053</v>
      </c>
      <c r="B500" s="90" t="s">
        <v>607</v>
      </c>
      <c r="C500" s="90" t="s">
        <v>222</v>
      </c>
      <c r="D500" s="90" t="s">
        <v>3054</v>
      </c>
      <c r="E500" s="90" t="s">
        <v>736</v>
      </c>
      <c r="F500" s="91">
        <v>27438.041666666668</v>
      </c>
      <c r="G500" s="90" t="s">
        <v>728</v>
      </c>
      <c r="H500" s="90" t="s">
        <v>754</v>
      </c>
      <c r="I500" s="90" t="s">
        <v>1454</v>
      </c>
      <c r="J500" s="90" t="s">
        <v>1510</v>
      </c>
      <c r="K500" s="90" t="s">
        <v>754</v>
      </c>
      <c r="L500" s="90" t="s">
        <v>772</v>
      </c>
      <c r="M500" s="90" t="s">
        <v>748</v>
      </c>
      <c r="N500" s="101" t="s">
        <v>3053</v>
      </c>
      <c r="O500" s="105">
        <v>42926.083333333336</v>
      </c>
      <c r="P500" s="101" t="s">
        <v>3053</v>
      </c>
      <c r="Q500" s="106"/>
      <c r="R500" s="101" t="s">
        <v>3053</v>
      </c>
      <c r="T500" s="101" t="s">
        <v>3053</v>
      </c>
      <c r="U500" t="s">
        <v>81</v>
      </c>
      <c r="V500">
        <v>10.119999999999999</v>
      </c>
    </row>
    <row r="501" spans="1:22" x14ac:dyDescent="0.3">
      <c r="A501" s="90" t="s">
        <v>3055</v>
      </c>
      <c r="B501" s="90" t="s">
        <v>3056</v>
      </c>
      <c r="C501" s="90" t="s">
        <v>2315</v>
      </c>
      <c r="D501" s="90" t="s">
        <v>3057</v>
      </c>
      <c r="E501" s="90" t="s">
        <v>727</v>
      </c>
      <c r="F501" s="91">
        <v>31547.083333333332</v>
      </c>
      <c r="G501" s="90" t="s">
        <v>745</v>
      </c>
      <c r="H501" s="90" t="s">
        <v>3058</v>
      </c>
      <c r="I501" s="90" t="s">
        <v>3059</v>
      </c>
      <c r="J501" s="90" t="s">
        <v>3060</v>
      </c>
      <c r="K501" s="90" t="s">
        <v>3061</v>
      </c>
      <c r="L501" s="90" t="s">
        <v>3062</v>
      </c>
      <c r="M501" s="90" t="s">
        <v>3061</v>
      </c>
      <c r="N501" s="101" t="s">
        <v>3055</v>
      </c>
      <c r="O501" s="105">
        <v>42934.083333333336</v>
      </c>
      <c r="P501" s="101" t="s">
        <v>3055</v>
      </c>
      <c r="Q501" s="106"/>
      <c r="R501" s="101" t="s">
        <v>3055</v>
      </c>
      <c r="T501" s="101" t="s">
        <v>3055</v>
      </c>
      <c r="U501" t="s">
        <v>81</v>
      </c>
      <c r="V501">
        <v>10.119999999999999</v>
      </c>
    </row>
    <row r="502" spans="1:22" x14ac:dyDescent="0.3">
      <c r="A502" s="90" t="s">
        <v>3063</v>
      </c>
      <c r="B502" s="90" t="s">
        <v>642</v>
      </c>
      <c r="C502" s="90" t="s">
        <v>3064</v>
      </c>
      <c r="D502" s="90" t="s">
        <v>3065</v>
      </c>
      <c r="E502" s="90" t="s">
        <v>736</v>
      </c>
      <c r="F502" s="91">
        <v>26141.041666666668</v>
      </c>
      <c r="G502" s="90" t="s">
        <v>846</v>
      </c>
      <c r="H502" s="90" t="s">
        <v>754</v>
      </c>
      <c r="I502" s="90" t="s">
        <v>3066</v>
      </c>
      <c r="J502" s="90" t="s">
        <v>1051</v>
      </c>
      <c r="K502" s="90" t="s">
        <v>754</v>
      </c>
      <c r="L502" s="90" t="s">
        <v>913</v>
      </c>
      <c r="M502" s="90" t="s">
        <v>748</v>
      </c>
      <c r="N502" s="101" t="s">
        <v>3063</v>
      </c>
      <c r="O502" s="105">
        <v>42929.083333333336</v>
      </c>
      <c r="P502" s="101" t="s">
        <v>3063</v>
      </c>
      <c r="Q502" s="106"/>
      <c r="R502" s="101" t="s">
        <v>3063</v>
      </c>
      <c r="T502" s="101" t="s">
        <v>3063</v>
      </c>
      <c r="U502" t="s">
        <v>81</v>
      </c>
      <c r="V502">
        <v>10.119999999999999</v>
      </c>
    </row>
    <row r="503" spans="1:22" x14ac:dyDescent="0.3">
      <c r="A503" s="90" t="s">
        <v>3067</v>
      </c>
      <c r="B503" s="90" t="s">
        <v>3069</v>
      </c>
      <c r="C503" s="90" t="s">
        <v>3068</v>
      </c>
      <c r="D503" s="90" t="s">
        <v>3070</v>
      </c>
      <c r="E503" s="90" t="s">
        <v>727</v>
      </c>
      <c r="F503" s="91">
        <v>35099.041666666664</v>
      </c>
      <c r="G503" s="90" t="s">
        <v>885</v>
      </c>
      <c r="H503" s="90" t="s">
        <v>754</v>
      </c>
      <c r="I503" s="90" t="s">
        <v>3071</v>
      </c>
      <c r="J503" s="90" t="s">
        <v>960</v>
      </c>
      <c r="K503" s="90" t="s">
        <v>875</v>
      </c>
      <c r="L503" s="90" t="s">
        <v>876</v>
      </c>
      <c r="M503" s="90" t="s">
        <v>875</v>
      </c>
      <c r="N503" s="101" t="s">
        <v>3067</v>
      </c>
      <c r="O503" s="105">
        <v>42929.083333333336</v>
      </c>
      <c r="P503" s="101" t="s">
        <v>3067</v>
      </c>
      <c r="Q503" s="106"/>
      <c r="R503" s="101" t="s">
        <v>3067</v>
      </c>
      <c r="T503" s="101" t="s">
        <v>3067</v>
      </c>
      <c r="U503" t="s">
        <v>81</v>
      </c>
      <c r="V503">
        <v>10.119999999999999</v>
      </c>
    </row>
    <row r="504" spans="1:22" x14ac:dyDescent="0.3">
      <c r="A504" s="90" t="s">
        <v>3072</v>
      </c>
      <c r="B504" s="90" t="s">
        <v>3074</v>
      </c>
      <c r="C504" s="90" t="s">
        <v>3073</v>
      </c>
      <c r="D504" s="90" t="s">
        <v>3075</v>
      </c>
      <c r="E504" s="90" t="s">
        <v>736</v>
      </c>
      <c r="F504" s="91">
        <v>26033.041666666668</v>
      </c>
      <c r="G504" s="90" t="s">
        <v>776</v>
      </c>
      <c r="H504" s="90" t="s">
        <v>754</v>
      </c>
      <c r="I504" s="90" t="s">
        <v>3076</v>
      </c>
      <c r="J504" s="90" t="s">
        <v>1137</v>
      </c>
      <c r="K504" s="90" t="s">
        <v>754</v>
      </c>
      <c r="L504" s="90" t="s">
        <v>1328</v>
      </c>
      <c r="M504" s="90" t="s">
        <v>1327</v>
      </c>
      <c r="N504" s="101" t="s">
        <v>3072</v>
      </c>
      <c r="O504" s="105">
        <v>42949.083333333336</v>
      </c>
      <c r="P504" s="101" t="s">
        <v>3072</v>
      </c>
      <c r="Q504" s="106"/>
      <c r="R504" s="101" t="s">
        <v>3072</v>
      </c>
      <c r="T504" s="101" t="s">
        <v>3072</v>
      </c>
      <c r="U504" t="s">
        <v>81</v>
      </c>
      <c r="V504">
        <v>10.119999999999999</v>
      </c>
    </row>
    <row r="505" spans="1:22" x14ac:dyDescent="0.3">
      <c r="A505" s="90" t="s">
        <v>3077</v>
      </c>
      <c r="B505" s="90" t="s">
        <v>347</v>
      </c>
      <c r="C505" s="90" t="s">
        <v>312</v>
      </c>
      <c r="D505" s="90" t="s">
        <v>3078</v>
      </c>
      <c r="E505" s="90" t="s">
        <v>727</v>
      </c>
      <c r="F505" s="91">
        <v>25203.041666666668</v>
      </c>
      <c r="G505" s="90" t="s">
        <v>929</v>
      </c>
      <c r="H505" s="90" t="s">
        <v>754</v>
      </c>
      <c r="I505" s="90" t="s">
        <v>3079</v>
      </c>
      <c r="J505" s="90" t="s">
        <v>815</v>
      </c>
      <c r="K505" s="90" t="s">
        <v>754</v>
      </c>
      <c r="L505" s="90" t="s">
        <v>1022</v>
      </c>
      <c r="M505" s="90" t="s">
        <v>1021</v>
      </c>
      <c r="N505" s="101" t="s">
        <v>3077</v>
      </c>
      <c r="O505" s="105">
        <v>42948.083333333336</v>
      </c>
      <c r="P505" s="101" t="s">
        <v>3077</v>
      </c>
      <c r="Q505" s="106"/>
      <c r="R505" s="101" t="s">
        <v>3077</v>
      </c>
      <c r="T505" s="101" t="s">
        <v>3077</v>
      </c>
      <c r="U505" t="s">
        <v>81</v>
      </c>
      <c r="V505">
        <v>10.119999999999999</v>
      </c>
    </row>
    <row r="506" spans="1:22" x14ac:dyDescent="0.3">
      <c r="A506" s="90" t="s">
        <v>3080</v>
      </c>
      <c r="B506" s="90" t="s">
        <v>3082</v>
      </c>
      <c r="C506" s="90" t="s">
        <v>3081</v>
      </c>
      <c r="D506" s="90" t="s">
        <v>3083</v>
      </c>
      <c r="E506" s="90" t="s">
        <v>727</v>
      </c>
      <c r="F506" s="91">
        <v>24111.041666666668</v>
      </c>
      <c r="G506" s="90" t="s">
        <v>745</v>
      </c>
      <c r="H506" s="90" t="s">
        <v>754</v>
      </c>
      <c r="I506" s="90" t="s">
        <v>3084</v>
      </c>
      <c r="J506" s="90" t="s">
        <v>3085</v>
      </c>
      <c r="K506" s="90" t="s">
        <v>754</v>
      </c>
      <c r="L506" s="90" t="s">
        <v>967</v>
      </c>
      <c r="M506" s="90" t="s">
        <v>3086</v>
      </c>
      <c r="N506" s="101" t="s">
        <v>3080</v>
      </c>
      <c r="O506" s="105">
        <v>42944.083333333336</v>
      </c>
      <c r="P506" s="101" t="s">
        <v>3080</v>
      </c>
      <c r="Q506" s="106"/>
      <c r="R506" s="101" t="s">
        <v>3080</v>
      </c>
      <c r="T506" s="101" t="s">
        <v>3080</v>
      </c>
      <c r="U506" t="s">
        <v>81</v>
      </c>
      <c r="V506">
        <v>10.119999999999999</v>
      </c>
    </row>
    <row r="507" spans="1:22" x14ac:dyDescent="0.3">
      <c r="A507" s="90" t="s">
        <v>3087</v>
      </c>
      <c r="B507" s="90" t="s">
        <v>3089</v>
      </c>
      <c r="C507" s="90" t="s">
        <v>3088</v>
      </c>
      <c r="D507" s="90" t="s">
        <v>3090</v>
      </c>
      <c r="E507" s="90" t="s">
        <v>736</v>
      </c>
      <c r="F507" s="91">
        <v>29944.041666666668</v>
      </c>
      <c r="G507" s="90" t="s">
        <v>737</v>
      </c>
      <c r="H507" s="90" t="s">
        <v>3091</v>
      </c>
      <c r="I507" s="90" t="s">
        <v>3092</v>
      </c>
      <c r="J507" s="90" t="s">
        <v>1246</v>
      </c>
      <c r="K507" s="90" t="s">
        <v>754</v>
      </c>
      <c r="L507" s="90" t="s">
        <v>856</v>
      </c>
      <c r="M507" s="90" t="s">
        <v>748</v>
      </c>
      <c r="N507" s="101" t="s">
        <v>3087</v>
      </c>
      <c r="O507" s="105">
        <v>42949.083333333336</v>
      </c>
      <c r="P507" s="101" t="s">
        <v>3087</v>
      </c>
      <c r="Q507" s="106"/>
      <c r="R507" s="101" t="s">
        <v>3087</v>
      </c>
      <c r="T507" s="101" t="s">
        <v>3087</v>
      </c>
      <c r="U507" t="s">
        <v>81</v>
      </c>
      <c r="V507">
        <v>10.119999999999999</v>
      </c>
    </row>
    <row r="508" spans="1:22" x14ac:dyDescent="0.3">
      <c r="A508" s="90" t="s">
        <v>3093</v>
      </c>
      <c r="B508" s="90" t="s">
        <v>3095</v>
      </c>
      <c r="C508" s="90" t="s">
        <v>3094</v>
      </c>
      <c r="D508" s="90" t="s">
        <v>3096</v>
      </c>
      <c r="E508" s="90" t="s">
        <v>727</v>
      </c>
      <c r="F508" s="91">
        <v>25934.041666666668</v>
      </c>
      <c r="G508" s="90" t="s">
        <v>929</v>
      </c>
      <c r="H508" s="90" t="s">
        <v>3097</v>
      </c>
      <c r="I508" s="90" t="s">
        <v>3098</v>
      </c>
      <c r="J508" s="90" t="s">
        <v>795</v>
      </c>
      <c r="K508" s="90" t="s">
        <v>1663</v>
      </c>
      <c r="L508" s="90" t="s">
        <v>961</v>
      </c>
      <c r="M508" s="90" t="s">
        <v>1663</v>
      </c>
      <c r="N508" s="101" t="s">
        <v>3093</v>
      </c>
      <c r="O508" s="105">
        <v>42956.083333333336</v>
      </c>
      <c r="P508" s="101" t="s">
        <v>3093</v>
      </c>
      <c r="Q508" s="106"/>
      <c r="R508" s="101" t="s">
        <v>3093</v>
      </c>
      <c r="T508" s="101" t="s">
        <v>3093</v>
      </c>
      <c r="U508" t="s">
        <v>81</v>
      </c>
      <c r="V508">
        <v>10.119999999999999</v>
      </c>
    </row>
    <row r="509" spans="1:22" x14ac:dyDescent="0.3">
      <c r="A509" s="90" t="s">
        <v>3099</v>
      </c>
      <c r="B509" s="90" t="s">
        <v>3100</v>
      </c>
      <c r="C509" s="90" t="s">
        <v>453</v>
      </c>
      <c r="D509" s="90" t="s">
        <v>3101</v>
      </c>
      <c r="E509" s="90" t="s">
        <v>727</v>
      </c>
      <c r="F509" s="91">
        <v>27070.041666666668</v>
      </c>
      <c r="G509" s="90" t="s">
        <v>929</v>
      </c>
      <c r="H509" s="90" t="s">
        <v>3102</v>
      </c>
      <c r="I509" s="90" t="s">
        <v>3103</v>
      </c>
      <c r="J509" s="90" t="s">
        <v>1326</v>
      </c>
      <c r="K509" s="90" t="s">
        <v>1063</v>
      </c>
      <c r="L509" s="90" t="s">
        <v>1062</v>
      </c>
      <c r="M509" s="90" t="s">
        <v>1063</v>
      </c>
      <c r="N509" s="101" t="s">
        <v>3099</v>
      </c>
      <c r="O509" s="105">
        <v>42968.083333333336</v>
      </c>
      <c r="P509" s="101" t="s">
        <v>3099</v>
      </c>
      <c r="Q509" s="106"/>
      <c r="R509" s="101" t="s">
        <v>3099</v>
      </c>
      <c r="T509" s="101" t="s">
        <v>3099</v>
      </c>
      <c r="U509" t="s">
        <v>81</v>
      </c>
      <c r="V509">
        <v>10.119999999999999</v>
      </c>
    </row>
    <row r="510" spans="1:22" x14ac:dyDescent="0.3">
      <c r="A510" s="90" t="s">
        <v>3104</v>
      </c>
      <c r="B510" s="90" t="s">
        <v>3106</v>
      </c>
      <c r="C510" s="90" t="s">
        <v>3105</v>
      </c>
      <c r="D510" s="90" t="s">
        <v>3107</v>
      </c>
      <c r="E510" s="90" t="s">
        <v>736</v>
      </c>
      <c r="F510" s="91">
        <v>35192.083333333336</v>
      </c>
      <c r="G510" s="90" t="s">
        <v>207</v>
      </c>
      <c r="H510" s="90" t="s">
        <v>1929</v>
      </c>
      <c r="I510" s="90" t="s">
        <v>1930</v>
      </c>
      <c r="J510" s="90" t="s">
        <v>942</v>
      </c>
      <c r="K510" s="90" t="s">
        <v>754</v>
      </c>
      <c r="L510" s="90" t="s">
        <v>822</v>
      </c>
      <c r="M510" s="90" t="s">
        <v>821</v>
      </c>
      <c r="N510" s="101" t="s">
        <v>3104</v>
      </c>
      <c r="O510" s="105">
        <v>42961.083333333336</v>
      </c>
      <c r="P510" s="101" t="s">
        <v>3104</v>
      </c>
      <c r="Q510" s="106"/>
      <c r="R510" s="101" t="s">
        <v>3104</v>
      </c>
      <c r="T510" s="101" t="s">
        <v>3104</v>
      </c>
      <c r="U510" t="s">
        <v>81</v>
      </c>
      <c r="V510">
        <v>10.119999999999999</v>
      </c>
    </row>
    <row r="511" spans="1:22" x14ac:dyDescent="0.3">
      <c r="A511" s="90" t="s">
        <v>3108</v>
      </c>
      <c r="B511" s="90" t="s">
        <v>3109</v>
      </c>
      <c r="C511" s="90" t="s">
        <v>709</v>
      </c>
      <c r="D511" s="90" t="s">
        <v>3110</v>
      </c>
      <c r="E511" s="90" t="s">
        <v>727</v>
      </c>
      <c r="F511" s="91">
        <v>27820.041666666668</v>
      </c>
      <c r="G511" s="90" t="s">
        <v>3111</v>
      </c>
      <c r="H511" s="90" t="s">
        <v>754</v>
      </c>
      <c r="I511" s="90" t="s">
        <v>1136</v>
      </c>
      <c r="J511" s="90" t="s">
        <v>1137</v>
      </c>
      <c r="K511" s="90" t="s">
        <v>754</v>
      </c>
      <c r="L511" s="90" t="s">
        <v>876</v>
      </c>
      <c r="M511" s="90" t="s">
        <v>875</v>
      </c>
      <c r="N511" s="101" t="s">
        <v>3108</v>
      </c>
      <c r="O511" s="105">
        <v>42961.083333333336</v>
      </c>
      <c r="P511" s="101" t="s">
        <v>3108</v>
      </c>
      <c r="Q511" s="106"/>
      <c r="R511" s="101" t="s">
        <v>3108</v>
      </c>
      <c r="T511" s="101" t="s">
        <v>3108</v>
      </c>
      <c r="U511" t="s">
        <v>81</v>
      </c>
      <c r="V511">
        <v>10.119999999999999</v>
      </c>
    </row>
    <row r="512" spans="1:22" x14ac:dyDescent="0.3">
      <c r="A512" s="90" t="s">
        <v>3112</v>
      </c>
      <c r="B512" s="90" t="s">
        <v>611</v>
      </c>
      <c r="C512" s="90" t="s">
        <v>3113</v>
      </c>
      <c r="D512" s="90" t="s">
        <v>3114</v>
      </c>
      <c r="E512" s="90" t="s">
        <v>727</v>
      </c>
      <c r="F512" s="91">
        <v>32952.041666666664</v>
      </c>
      <c r="G512" s="90" t="s">
        <v>728</v>
      </c>
      <c r="H512" s="90" t="s">
        <v>754</v>
      </c>
      <c r="I512" s="90" t="s">
        <v>3115</v>
      </c>
      <c r="J512" s="90" t="s">
        <v>2345</v>
      </c>
      <c r="K512" s="90" t="s">
        <v>754</v>
      </c>
      <c r="L512" s="90" t="s">
        <v>995</v>
      </c>
      <c r="M512" s="90" t="s">
        <v>994</v>
      </c>
      <c r="N512" s="101" t="s">
        <v>3112</v>
      </c>
      <c r="O512" s="105">
        <v>42961.083333333336</v>
      </c>
      <c r="P512" s="101" t="s">
        <v>3112</v>
      </c>
      <c r="Q512" s="106"/>
      <c r="R512" s="101" t="s">
        <v>3112</v>
      </c>
      <c r="T512" s="101" t="s">
        <v>3112</v>
      </c>
      <c r="U512" t="s">
        <v>81</v>
      </c>
      <c r="V512">
        <v>10.119999999999999</v>
      </c>
    </row>
    <row r="513" spans="1:22" x14ac:dyDescent="0.3">
      <c r="A513" s="90" t="s">
        <v>3116</v>
      </c>
      <c r="B513" s="90" t="s">
        <v>315</v>
      </c>
      <c r="C513" s="90" t="s">
        <v>608</v>
      </c>
      <c r="D513" s="90" t="s">
        <v>3117</v>
      </c>
      <c r="E513" s="90" t="s">
        <v>727</v>
      </c>
      <c r="F513" s="91">
        <v>30495.083333333332</v>
      </c>
      <c r="G513" s="90" t="s">
        <v>929</v>
      </c>
      <c r="H513" s="90" t="s">
        <v>754</v>
      </c>
      <c r="I513" s="90" t="s">
        <v>3118</v>
      </c>
      <c r="J513" s="90" t="s">
        <v>960</v>
      </c>
      <c r="K513" s="90" t="s">
        <v>754</v>
      </c>
      <c r="L513" s="90" t="s">
        <v>837</v>
      </c>
      <c r="M513" s="90" t="s">
        <v>836</v>
      </c>
      <c r="N513" s="101" t="s">
        <v>3116</v>
      </c>
      <c r="O513" s="105">
        <v>42956.083333333336</v>
      </c>
      <c r="P513" s="101" t="s">
        <v>3116</v>
      </c>
      <c r="Q513" s="106"/>
      <c r="R513" s="101" t="s">
        <v>3116</v>
      </c>
      <c r="T513" s="101" t="s">
        <v>3116</v>
      </c>
      <c r="U513" t="s">
        <v>81</v>
      </c>
      <c r="V513">
        <v>10.119999999999999</v>
      </c>
    </row>
    <row r="514" spans="1:22" x14ac:dyDescent="0.3">
      <c r="A514" s="90" t="s">
        <v>3119</v>
      </c>
      <c r="B514" s="90" t="s">
        <v>197</v>
      </c>
      <c r="C514" s="90" t="s">
        <v>603</v>
      </c>
      <c r="D514" s="90" t="s">
        <v>3120</v>
      </c>
      <c r="E514" s="90" t="s">
        <v>736</v>
      </c>
      <c r="F514" s="91">
        <v>23743.041666666668</v>
      </c>
      <c r="G514" s="90" t="s">
        <v>929</v>
      </c>
      <c r="H514" s="90" t="s">
        <v>3121</v>
      </c>
      <c r="I514" s="90" t="s">
        <v>3122</v>
      </c>
      <c r="J514" s="90" t="s">
        <v>731</v>
      </c>
      <c r="K514" s="90" t="s">
        <v>754</v>
      </c>
      <c r="L514" s="90" t="s">
        <v>995</v>
      </c>
      <c r="M514" s="90" t="s">
        <v>994</v>
      </c>
      <c r="N514" s="101" t="s">
        <v>3119</v>
      </c>
      <c r="O514" s="105">
        <v>42979.083333333336</v>
      </c>
      <c r="P514" s="101" t="s">
        <v>3119</v>
      </c>
      <c r="Q514" s="106"/>
      <c r="R514" s="101" t="s">
        <v>3119</v>
      </c>
      <c r="T514" s="101" t="s">
        <v>3119</v>
      </c>
      <c r="U514" t="s">
        <v>83</v>
      </c>
      <c r="V514">
        <v>10.15</v>
      </c>
    </row>
    <row r="515" spans="1:22" x14ac:dyDescent="0.3">
      <c r="A515" s="90" t="s">
        <v>3123</v>
      </c>
      <c r="B515" s="90" t="s">
        <v>3125</v>
      </c>
      <c r="C515" s="90" t="s">
        <v>3124</v>
      </c>
      <c r="D515" s="90" t="s">
        <v>3126</v>
      </c>
      <c r="E515" s="90" t="s">
        <v>736</v>
      </c>
      <c r="F515" s="91">
        <v>24469.041666666668</v>
      </c>
      <c r="G515" s="90" t="s">
        <v>728</v>
      </c>
      <c r="H515" s="90" t="s">
        <v>754</v>
      </c>
      <c r="I515" s="90" t="s">
        <v>3127</v>
      </c>
      <c r="J515" s="90" t="s">
        <v>1351</v>
      </c>
      <c r="K515" s="90" t="s">
        <v>754</v>
      </c>
      <c r="L515" s="90" t="s">
        <v>1001</v>
      </c>
      <c r="M515" s="90" t="s">
        <v>1000</v>
      </c>
      <c r="N515" s="101" t="s">
        <v>3123</v>
      </c>
      <c r="O515" s="105">
        <v>42985.083333333336</v>
      </c>
      <c r="P515" s="101" t="s">
        <v>3123</v>
      </c>
      <c r="Q515" s="106"/>
      <c r="R515" s="101" t="s">
        <v>3123</v>
      </c>
      <c r="T515" s="101" t="s">
        <v>3123</v>
      </c>
      <c r="U515" t="s">
        <v>81</v>
      </c>
      <c r="V515">
        <v>10.119999999999999</v>
      </c>
    </row>
    <row r="516" spans="1:22" x14ac:dyDescent="0.3">
      <c r="A516" s="90" t="s">
        <v>3128</v>
      </c>
      <c r="B516" s="90" t="s">
        <v>3129</v>
      </c>
      <c r="C516" s="90" t="s">
        <v>260</v>
      </c>
      <c r="D516" s="90" t="s">
        <v>3130</v>
      </c>
      <c r="E516" s="90" t="s">
        <v>736</v>
      </c>
      <c r="F516" s="91">
        <v>25608.041666666668</v>
      </c>
      <c r="G516" s="90" t="s">
        <v>1168</v>
      </c>
      <c r="H516" s="90" t="s">
        <v>754</v>
      </c>
      <c r="I516" s="90" t="s">
        <v>2634</v>
      </c>
      <c r="J516" s="90" t="s">
        <v>1934</v>
      </c>
      <c r="K516" s="90" t="s">
        <v>754</v>
      </c>
      <c r="L516" s="90" t="s">
        <v>961</v>
      </c>
      <c r="M516" s="90" t="s">
        <v>962</v>
      </c>
      <c r="N516" s="101" t="s">
        <v>3128</v>
      </c>
      <c r="O516" s="105">
        <v>42968.083333333336</v>
      </c>
      <c r="P516" s="101" t="s">
        <v>3128</v>
      </c>
      <c r="Q516" s="106"/>
      <c r="R516" s="101" t="s">
        <v>3128</v>
      </c>
      <c r="T516" s="101" t="s">
        <v>3128</v>
      </c>
      <c r="U516" t="s">
        <v>81</v>
      </c>
      <c r="V516">
        <v>10.119999999999999</v>
      </c>
    </row>
    <row r="517" spans="1:22" x14ac:dyDescent="0.3">
      <c r="A517" s="90" t="s">
        <v>3131</v>
      </c>
      <c r="B517" s="90" t="s">
        <v>3132</v>
      </c>
      <c r="C517" s="90" t="s">
        <v>605</v>
      </c>
      <c r="D517" s="90" t="s">
        <v>3133</v>
      </c>
      <c r="E517" s="90" t="s">
        <v>727</v>
      </c>
      <c r="F517" s="91">
        <v>25105.041666666668</v>
      </c>
      <c r="G517" s="90" t="s">
        <v>929</v>
      </c>
      <c r="H517" s="90" t="s">
        <v>3134</v>
      </c>
      <c r="I517" s="90" t="s">
        <v>3135</v>
      </c>
      <c r="J517" s="90" t="s">
        <v>731</v>
      </c>
      <c r="K517" s="90" t="s">
        <v>754</v>
      </c>
      <c r="L517" s="90" t="s">
        <v>3136</v>
      </c>
      <c r="M517" s="90" t="s">
        <v>3137</v>
      </c>
      <c r="N517" s="101" t="s">
        <v>3131</v>
      </c>
      <c r="O517" s="105">
        <v>42979.083333333336</v>
      </c>
      <c r="P517" s="101" t="s">
        <v>3131</v>
      </c>
      <c r="Q517" s="106"/>
      <c r="R517" s="101" t="s">
        <v>3131</v>
      </c>
      <c r="T517" s="101" t="s">
        <v>3131</v>
      </c>
      <c r="U517" t="s">
        <v>93</v>
      </c>
      <c r="V517">
        <v>10.64</v>
      </c>
    </row>
    <row r="518" spans="1:22" x14ac:dyDescent="0.3">
      <c r="A518" s="90" t="s">
        <v>3138</v>
      </c>
      <c r="B518" s="90" t="s">
        <v>315</v>
      </c>
      <c r="C518" s="90" t="s">
        <v>658</v>
      </c>
      <c r="D518" s="90" t="s">
        <v>3139</v>
      </c>
      <c r="E518" s="90" t="s">
        <v>727</v>
      </c>
      <c r="F518" s="91">
        <v>20455.041666666668</v>
      </c>
      <c r="G518" s="90" t="s">
        <v>846</v>
      </c>
      <c r="H518" s="90" t="s">
        <v>3140</v>
      </c>
      <c r="I518" s="90" t="s">
        <v>3141</v>
      </c>
      <c r="J518" s="90" t="s">
        <v>1137</v>
      </c>
      <c r="K518" s="90" t="s">
        <v>754</v>
      </c>
      <c r="L518" s="90" t="s">
        <v>1435</v>
      </c>
      <c r="M518" s="90" t="s">
        <v>1434</v>
      </c>
      <c r="N518" s="101" t="s">
        <v>3138</v>
      </c>
      <c r="O518" s="105">
        <v>42979.083333333336</v>
      </c>
      <c r="P518" s="101" t="s">
        <v>3138</v>
      </c>
      <c r="Q518" s="106"/>
      <c r="R518" s="101" t="s">
        <v>3138</v>
      </c>
      <c r="T518" s="101" t="s">
        <v>3138</v>
      </c>
      <c r="U518" t="s">
        <v>87</v>
      </c>
      <c r="V518">
        <v>10.26</v>
      </c>
    </row>
    <row r="519" spans="1:22" x14ac:dyDescent="0.3">
      <c r="A519" s="90" t="s">
        <v>3142</v>
      </c>
      <c r="B519" s="90" t="s">
        <v>468</v>
      </c>
      <c r="C519" s="90" t="s">
        <v>251</v>
      </c>
      <c r="D519" s="90" t="s">
        <v>3143</v>
      </c>
      <c r="E519" s="90" t="s">
        <v>736</v>
      </c>
      <c r="F519" s="91">
        <v>24878.041666666668</v>
      </c>
      <c r="G519" s="90" t="s">
        <v>737</v>
      </c>
      <c r="H519" s="90" t="s">
        <v>754</v>
      </c>
      <c r="I519" s="90" t="s">
        <v>3144</v>
      </c>
      <c r="J519" s="90" t="s">
        <v>815</v>
      </c>
      <c r="K519" s="90" t="s">
        <v>754</v>
      </c>
      <c r="L519" s="90" t="s">
        <v>772</v>
      </c>
      <c r="M519" s="90" t="s">
        <v>748</v>
      </c>
      <c r="N519" s="101" t="s">
        <v>3142</v>
      </c>
      <c r="O519" s="105">
        <v>42979.083333333336</v>
      </c>
      <c r="P519" s="101" t="s">
        <v>3142</v>
      </c>
      <c r="Q519" s="106"/>
      <c r="R519" s="101" t="s">
        <v>3142</v>
      </c>
      <c r="T519" s="101" t="s">
        <v>3142</v>
      </c>
      <c r="U519" t="s">
        <v>81</v>
      </c>
      <c r="V519">
        <v>10.119999999999999</v>
      </c>
    </row>
    <row r="520" spans="1:22" x14ac:dyDescent="0.3">
      <c r="A520" s="90" t="s">
        <v>3145</v>
      </c>
      <c r="B520" s="90" t="s">
        <v>307</v>
      </c>
      <c r="C520" s="90" t="s">
        <v>3146</v>
      </c>
      <c r="D520" s="90" t="s">
        <v>3147</v>
      </c>
      <c r="E520" s="90" t="s">
        <v>727</v>
      </c>
      <c r="F520" s="91">
        <v>21915.041666666668</v>
      </c>
      <c r="G520" s="90" t="s">
        <v>728</v>
      </c>
      <c r="H520" s="90" t="s">
        <v>3148</v>
      </c>
      <c r="I520" s="90" t="s">
        <v>3149</v>
      </c>
      <c r="J520" s="90" t="s">
        <v>771</v>
      </c>
      <c r="K520" s="90" t="s">
        <v>754</v>
      </c>
      <c r="L520" s="90" t="s">
        <v>995</v>
      </c>
      <c r="M520" s="90" t="s">
        <v>994</v>
      </c>
      <c r="N520" s="101" t="s">
        <v>3145</v>
      </c>
      <c r="O520" s="105">
        <v>42979.083333333336</v>
      </c>
      <c r="P520" s="101" t="s">
        <v>3145</v>
      </c>
      <c r="Q520" s="106"/>
      <c r="R520" s="101" t="s">
        <v>3145</v>
      </c>
      <c r="T520" s="101" t="s">
        <v>3145</v>
      </c>
      <c r="U520" t="s">
        <v>85</v>
      </c>
      <c r="V520">
        <v>10.199999999999999</v>
      </c>
    </row>
    <row r="521" spans="1:22" x14ac:dyDescent="0.3">
      <c r="A521" s="90" t="s">
        <v>3150</v>
      </c>
      <c r="B521" s="90" t="s">
        <v>654</v>
      </c>
      <c r="C521" s="90" t="s">
        <v>608</v>
      </c>
      <c r="D521" s="90" t="s">
        <v>3151</v>
      </c>
      <c r="E521" s="90" t="s">
        <v>727</v>
      </c>
      <c r="F521" s="91">
        <v>25569.041666666668</v>
      </c>
      <c r="G521" s="90" t="s">
        <v>929</v>
      </c>
      <c r="H521" s="90" t="s">
        <v>754</v>
      </c>
      <c r="I521" s="90" t="s">
        <v>1225</v>
      </c>
      <c r="J521" s="90" t="s">
        <v>1210</v>
      </c>
      <c r="K521" s="90" t="s">
        <v>754</v>
      </c>
      <c r="L521" s="90" t="s">
        <v>3152</v>
      </c>
      <c r="M521" s="90" t="s">
        <v>3153</v>
      </c>
      <c r="N521" s="101" t="s">
        <v>3150</v>
      </c>
      <c r="O521" s="105">
        <v>42979.083333333336</v>
      </c>
      <c r="P521" s="101" t="s">
        <v>3150</v>
      </c>
      <c r="Q521" s="106"/>
      <c r="R521" s="101" t="s">
        <v>3150</v>
      </c>
      <c r="T521" s="101" t="s">
        <v>3150</v>
      </c>
      <c r="U521" t="s">
        <v>85</v>
      </c>
      <c r="V521">
        <v>10.199999999999999</v>
      </c>
    </row>
    <row r="522" spans="1:22" x14ac:dyDescent="0.3">
      <c r="A522" s="90" t="s">
        <v>3154</v>
      </c>
      <c r="B522" s="90" t="s">
        <v>3156</v>
      </c>
      <c r="C522" s="90" t="s">
        <v>3155</v>
      </c>
      <c r="D522" s="90" t="s">
        <v>3157</v>
      </c>
      <c r="E522" s="90" t="s">
        <v>736</v>
      </c>
      <c r="F522" s="91">
        <v>33397.083333333336</v>
      </c>
      <c r="G522" s="90" t="s">
        <v>728</v>
      </c>
      <c r="H522" s="90" t="s">
        <v>754</v>
      </c>
      <c r="I522" s="90" t="s">
        <v>3158</v>
      </c>
      <c r="J522" s="90" t="s">
        <v>795</v>
      </c>
      <c r="K522" s="90" t="s">
        <v>754</v>
      </c>
      <c r="L522" s="90" t="s">
        <v>1062</v>
      </c>
      <c r="M522" s="90" t="s">
        <v>1063</v>
      </c>
      <c r="N522" s="101" t="s">
        <v>3154</v>
      </c>
      <c r="O522" s="105">
        <v>42972.083333333336</v>
      </c>
      <c r="P522" s="101" t="s">
        <v>3154</v>
      </c>
      <c r="Q522" s="106"/>
      <c r="R522" s="101" t="s">
        <v>3154</v>
      </c>
      <c r="T522" s="101" t="s">
        <v>3154</v>
      </c>
      <c r="U522" t="s">
        <v>81</v>
      </c>
      <c r="V522">
        <v>10.119999999999999</v>
      </c>
    </row>
    <row r="523" spans="1:22" x14ac:dyDescent="0.3">
      <c r="A523" s="90" t="s">
        <v>3159</v>
      </c>
      <c r="B523" s="90" t="s">
        <v>248</v>
      </c>
      <c r="C523" s="90" t="s">
        <v>657</v>
      </c>
      <c r="D523" s="90" t="s">
        <v>3160</v>
      </c>
      <c r="E523" s="90" t="s">
        <v>727</v>
      </c>
      <c r="F523" s="91">
        <v>27030.041666666668</v>
      </c>
      <c r="G523" s="90" t="s">
        <v>846</v>
      </c>
      <c r="H523" s="90" t="s">
        <v>3161</v>
      </c>
      <c r="I523" s="90" t="s">
        <v>3162</v>
      </c>
      <c r="J523" s="90" t="s">
        <v>1246</v>
      </c>
      <c r="K523" s="90" t="s">
        <v>754</v>
      </c>
      <c r="L523" s="90" t="s">
        <v>772</v>
      </c>
      <c r="M523" s="90" t="s">
        <v>748</v>
      </c>
      <c r="N523" s="101" t="s">
        <v>3159</v>
      </c>
      <c r="O523" s="105">
        <v>42979.083333333336</v>
      </c>
      <c r="P523" s="101" t="s">
        <v>3159</v>
      </c>
      <c r="Q523" s="106"/>
      <c r="R523" s="101" t="s">
        <v>3159</v>
      </c>
      <c r="T523" s="101" t="s">
        <v>3159</v>
      </c>
      <c r="U523" t="s">
        <v>85</v>
      </c>
      <c r="V523">
        <v>10.199999999999999</v>
      </c>
    </row>
    <row r="524" spans="1:22" x14ac:dyDescent="0.3">
      <c r="A524" s="90" t="s">
        <v>3163</v>
      </c>
      <c r="B524" s="90" t="s">
        <v>390</v>
      </c>
      <c r="C524" s="90" t="s">
        <v>314</v>
      </c>
      <c r="D524" s="90" t="s">
        <v>3164</v>
      </c>
      <c r="E524" s="90" t="s">
        <v>727</v>
      </c>
      <c r="F524" s="91">
        <v>20089.041666666668</v>
      </c>
      <c r="G524" s="90" t="s">
        <v>929</v>
      </c>
      <c r="H524" s="90" t="s">
        <v>754</v>
      </c>
      <c r="I524" s="90" t="s">
        <v>3165</v>
      </c>
      <c r="J524" s="90" t="s">
        <v>887</v>
      </c>
      <c r="K524" s="90" t="s">
        <v>754</v>
      </c>
      <c r="L524" s="90" t="s">
        <v>2750</v>
      </c>
      <c r="M524" s="90" t="s">
        <v>2749</v>
      </c>
      <c r="N524" s="101" t="s">
        <v>3163</v>
      </c>
      <c r="O524" s="105">
        <v>42979.083333333336</v>
      </c>
      <c r="P524" s="101" t="s">
        <v>3163</v>
      </c>
      <c r="Q524" s="106"/>
      <c r="R524" s="101" t="s">
        <v>3163</v>
      </c>
      <c r="T524" s="101" t="s">
        <v>3163</v>
      </c>
      <c r="U524" t="s">
        <v>85</v>
      </c>
      <c r="V524">
        <v>10.199999999999999</v>
      </c>
    </row>
    <row r="525" spans="1:22" x14ac:dyDescent="0.3">
      <c r="A525" s="90" t="s">
        <v>3166</v>
      </c>
      <c r="B525" s="90" t="s">
        <v>3168</v>
      </c>
      <c r="C525" s="90" t="s">
        <v>3167</v>
      </c>
      <c r="D525" s="90" t="s">
        <v>3169</v>
      </c>
      <c r="E525" s="90" t="s">
        <v>736</v>
      </c>
      <c r="F525" s="91">
        <v>19804.041666666668</v>
      </c>
      <c r="G525" s="90" t="s">
        <v>325</v>
      </c>
      <c r="H525" s="90" t="s">
        <v>754</v>
      </c>
      <c r="I525" s="90" t="s">
        <v>3170</v>
      </c>
      <c r="J525" s="90" t="s">
        <v>2318</v>
      </c>
      <c r="K525" s="90" t="s">
        <v>748</v>
      </c>
      <c r="L525" s="90" t="s">
        <v>1127</v>
      </c>
      <c r="M525" s="90" t="s">
        <v>748</v>
      </c>
      <c r="N525" s="101" t="s">
        <v>3166</v>
      </c>
      <c r="O525" s="105">
        <v>42972.083333333336</v>
      </c>
      <c r="P525" s="101" t="s">
        <v>3166</v>
      </c>
      <c r="Q525" s="106"/>
      <c r="R525" s="101" t="s">
        <v>3166</v>
      </c>
      <c r="T525" s="101" t="s">
        <v>3166</v>
      </c>
      <c r="U525" t="s">
        <v>81</v>
      </c>
      <c r="V525">
        <v>10.119999999999999</v>
      </c>
    </row>
    <row r="526" spans="1:22" x14ac:dyDescent="0.3">
      <c r="A526" s="90" t="s">
        <v>3171</v>
      </c>
      <c r="B526" s="90" t="s">
        <v>655</v>
      </c>
      <c r="C526" s="90" t="s">
        <v>656</v>
      </c>
      <c r="D526" s="90" t="s">
        <v>3172</v>
      </c>
      <c r="E526" s="90" t="s">
        <v>727</v>
      </c>
      <c r="F526" s="91">
        <v>21915.041666666668</v>
      </c>
      <c r="G526" s="90" t="s">
        <v>929</v>
      </c>
      <c r="H526" s="90" t="s">
        <v>754</v>
      </c>
      <c r="I526" s="90" t="s">
        <v>867</v>
      </c>
      <c r="J526" s="90" t="s">
        <v>3173</v>
      </c>
      <c r="K526" s="90" t="s">
        <v>754</v>
      </c>
      <c r="L526" s="90" t="s">
        <v>1146</v>
      </c>
      <c r="M526" s="90" t="s">
        <v>3174</v>
      </c>
      <c r="N526" s="101" t="s">
        <v>3171</v>
      </c>
      <c r="O526" s="105">
        <v>42979.083333333336</v>
      </c>
      <c r="P526" s="101" t="s">
        <v>3171</v>
      </c>
      <c r="Q526" s="106"/>
      <c r="R526" s="101" t="s">
        <v>3171</v>
      </c>
      <c r="T526" s="101" t="s">
        <v>3171</v>
      </c>
      <c r="U526" t="s">
        <v>85</v>
      </c>
      <c r="V526">
        <v>10.199999999999999</v>
      </c>
    </row>
    <row r="527" spans="1:22" x14ac:dyDescent="0.3">
      <c r="A527" s="90" t="s">
        <v>3175</v>
      </c>
      <c r="B527" s="90" t="s">
        <v>217</v>
      </c>
      <c r="C527" s="90" t="s">
        <v>3176</v>
      </c>
      <c r="D527" s="90" t="s">
        <v>3177</v>
      </c>
      <c r="E527" s="90" t="s">
        <v>736</v>
      </c>
      <c r="F527" s="91">
        <v>30292.041666666668</v>
      </c>
      <c r="G527" s="90" t="s">
        <v>728</v>
      </c>
      <c r="H527" s="90" t="s">
        <v>754</v>
      </c>
      <c r="I527" s="90" t="s">
        <v>2296</v>
      </c>
      <c r="J527" s="90" t="s">
        <v>3178</v>
      </c>
      <c r="K527" s="90" t="s">
        <v>754</v>
      </c>
      <c r="L527" s="90" t="s">
        <v>913</v>
      </c>
      <c r="M527" s="90" t="s">
        <v>748</v>
      </c>
      <c r="N527" s="101" t="s">
        <v>3175</v>
      </c>
      <c r="O527" s="105">
        <v>42979.083333333336</v>
      </c>
      <c r="P527" s="101" t="s">
        <v>3175</v>
      </c>
      <c r="Q527" s="106"/>
      <c r="R527" s="101" t="s">
        <v>3175</v>
      </c>
      <c r="T527" s="101" t="s">
        <v>3175</v>
      </c>
      <c r="U527" t="s">
        <v>81</v>
      </c>
      <c r="V527">
        <v>10.119999999999999</v>
      </c>
    </row>
    <row r="528" spans="1:22" x14ac:dyDescent="0.3">
      <c r="A528" s="90" t="s">
        <v>3179</v>
      </c>
      <c r="B528" s="90" t="s">
        <v>3181</v>
      </c>
      <c r="C528" s="90" t="s">
        <v>3180</v>
      </c>
      <c r="D528" s="90" t="s">
        <v>3182</v>
      </c>
      <c r="E528" s="90" t="s">
        <v>727</v>
      </c>
      <c r="F528" s="91">
        <v>35440.041666666664</v>
      </c>
      <c r="G528" s="90" t="s">
        <v>885</v>
      </c>
      <c r="H528" s="90" t="s">
        <v>3183</v>
      </c>
      <c r="I528" s="90" t="s">
        <v>3184</v>
      </c>
      <c r="J528" s="90" t="s">
        <v>740</v>
      </c>
      <c r="K528" s="90" t="s">
        <v>754</v>
      </c>
      <c r="L528" s="90" t="s">
        <v>1495</v>
      </c>
      <c r="M528" s="90" t="s">
        <v>1494</v>
      </c>
      <c r="N528" s="101" t="s">
        <v>3179</v>
      </c>
      <c r="O528" s="105">
        <v>42979.083333333336</v>
      </c>
      <c r="P528" s="101" t="s">
        <v>3179</v>
      </c>
      <c r="Q528" s="106"/>
      <c r="R528" s="101" t="s">
        <v>3179</v>
      </c>
      <c r="T528" s="101" t="s">
        <v>3179</v>
      </c>
      <c r="U528" t="s">
        <v>81</v>
      </c>
      <c r="V528">
        <v>10.119999999999999</v>
      </c>
    </row>
    <row r="529" spans="1:22" x14ac:dyDescent="0.3">
      <c r="A529" s="90" t="s">
        <v>3185</v>
      </c>
      <c r="B529" s="90" t="s">
        <v>3187</v>
      </c>
      <c r="C529" s="90" t="s">
        <v>3186</v>
      </c>
      <c r="D529" s="90" t="s">
        <v>3188</v>
      </c>
      <c r="E529" s="90" t="s">
        <v>736</v>
      </c>
      <c r="F529" s="91">
        <v>34519.083333333336</v>
      </c>
      <c r="G529" s="90" t="s">
        <v>728</v>
      </c>
      <c r="H529" s="90" t="s">
        <v>754</v>
      </c>
      <c r="I529" s="90" t="s">
        <v>3189</v>
      </c>
      <c r="J529" s="90" t="s">
        <v>1190</v>
      </c>
      <c r="K529" s="90" t="s">
        <v>754</v>
      </c>
      <c r="L529" s="90" t="s">
        <v>1495</v>
      </c>
      <c r="M529" s="90" t="s">
        <v>1494</v>
      </c>
      <c r="N529" s="101" t="s">
        <v>3185</v>
      </c>
      <c r="O529" s="105">
        <v>42985.083333333336</v>
      </c>
      <c r="P529" s="101" t="s">
        <v>3185</v>
      </c>
      <c r="Q529" s="106"/>
      <c r="R529" s="101" t="s">
        <v>3185</v>
      </c>
      <c r="T529" s="101" t="s">
        <v>3185</v>
      </c>
      <c r="U529" t="s">
        <v>81</v>
      </c>
      <c r="V529">
        <v>10.119999999999999</v>
      </c>
    </row>
    <row r="530" spans="1:22" x14ac:dyDescent="0.3">
      <c r="A530" s="90" t="s">
        <v>3190</v>
      </c>
      <c r="B530" s="90" t="s">
        <v>3191</v>
      </c>
      <c r="C530" s="90" t="s">
        <v>412</v>
      </c>
      <c r="D530" s="90" t="s">
        <v>3192</v>
      </c>
      <c r="E530" s="90" t="s">
        <v>727</v>
      </c>
      <c r="F530" s="91">
        <v>25934.041666666668</v>
      </c>
      <c r="G530" s="90" t="s">
        <v>985</v>
      </c>
      <c r="H530" s="90" t="s">
        <v>3193</v>
      </c>
      <c r="I530" s="90" t="s">
        <v>3194</v>
      </c>
      <c r="J530" s="90" t="s">
        <v>855</v>
      </c>
      <c r="K530" s="90" t="s">
        <v>754</v>
      </c>
      <c r="L530" s="90" t="s">
        <v>1362</v>
      </c>
      <c r="M530" s="90" t="s">
        <v>1361</v>
      </c>
      <c r="N530" s="101" t="s">
        <v>3190</v>
      </c>
      <c r="O530" s="105">
        <v>42982.083333333336</v>
      </c>
      <c r="P530" s="101" t="s">
        <v>3190</v>
      </c>
      <c r="Q530" s="106"/>
      <c r="R530" s="101" t="s">
        <v>3190</v>
      </c>
      <c r="T530" s="101" t="s">
        <v>3190</v>
      </c>
      <c r="U530" t="s">
        <v>81</v>
      </c>
      <c r="V530">
        <v>10.119999999999999</v>
      </c>
    </row>
    <row r="531" spans="1:22" x14ac:dyDescent="0.3">
      <c r="A531" s="90" t="s">
        <v>3195</v>
      </c>
      <c r="B531" s="90" t="s">
        <v>3197</v>
      </c>
      <c r="C531" s="90" t="s">
        <v>3196</v>
      </c>
      <c r="D531" s="90" t="s">
        <v>3198</v>
      </c>
      <c r="E531" s="90" t="s">
        <v>736</v>
      </c>
      <c r="F531" s="91">
        <v>29586.041666666668</v>
      </c>
      <c r="G531" s="90" t="s">
        <v>1182</v>
      </c>
      <c r="H531" s="90" t="s">
        <v>3199</v>
      </c>
      <c r="I531" s="90" t="s">
        <v>3200</v>
      </c>
      <c r="J531" s="90" t="s">
        <v>828</v>
      </c>
      <c r="K531" s="90" t="s">
        <v>754</v>
      </c>
      <c r="L531" s="90" t="s">
        <v>796</v>
      </c>
      <c r="M531" s="90" t="s">
        <v>748</v>
      </c>
      <c r="N531" s="101" t="s">
        <v>3195</v>
      </c>
      <c r="O531" s="105">
        <v>42982.083333333336</v>
      </c>
      <c r="P531" s="101" t="s">
        <v>3195</v>
      </c>
      <c r="Q531" s="106"/>
      <c r="R531" s="101" t="s">
        <v>3195</v>
      </c>
      <c r="T531" s="101" t="s">
        <v>3195</v>
      </c>
      <c r="U531" t="s">
        <v>81</v>
      </c>
      <c r="V531">
        <v>10.119999999999999</v>
      </c>
    </row>
    <row r="532" spans="1:22" x14ac:dyDescent="0.3">
      <c r="A532" s="90" t="s">
        <v>3201</v>
      </c>
      <c r="B532" s="90" t="s">
        <v>3203</v>
      </c>
      <c r="C532" s="90" t="s">
        <v>3202</v>
      </c>
      <c r="D532" s="90" t="s">
        <v>3204</v>
      </c>
      <c r="E532" s="90" t="s">
        <v>736</v>
      </c>
      <c r="F532" s="91">
        <v>25386.041666666668</v>
      </c>
      <c r="G532" s="90" t="s">
        <v>207</v>
      </c>
      <c r="H532" s="90" t="s">
        <v>3205</v>
      </c>
      <c r="I532" s="90" t="s">
        <v>3206</v>
      </c>
      <c r="J532" s="90" t="s">
        <v>892</v>
      </c>
      <c r="K532" s="90" t="s">
        <v>754</v>
      </c>
      <c r="L532" s="90" t="s">
        <v>3207</v>
      </c>
      <c r="M532" s="90" t="s">
        <v>3208</v>
      </c>
      <c r="N532" s="101" t="s">
        <v>3201</v>
      </c>
      <c r="O532" s="105">
        <v>43021.083333333336</v>
      </c>
      <c r="P532" s="101" t="s">
        <v>3201</v>
      </c>
      <c r="Q532" s="106"/>
      <c r="R532" s="101" t="s">
        <v>3201</v>
      </c>
      <c r="T532" s="101" t="s">
        <v>3201</v>
      </c>
      <c r="U532" t="s">
        <v>81</v>
      </c>
      <c r="V532">
        <v>10.119999999999999</v>
      </c>
    </row>
    <row r="533" spans="1:22" x14ac:dyDescent="0.3">
      <c r="A533" s="90" t="s">
        <v>3209</v>
      </c>
      <c r="B533" s="90" t="s">
        <v>1322</v>
      </c>
      <c r="C533" s="90" t="s">
        <v>3210</v>
      </c>
      <c r="D533" s="90" t="s">
        <v>3211</v>
      </c>
      <c r="E533" s="90" t="s">
        <v>727</v>
      </c>
      <c r="F533" s="91">
        <v>24475.041666666668</v>
      </c>
      <c r="G533" s="90" t="s">
        <v>885</v>
      </c>
      <c r="H533" s="90" t="s">
        <v>3212</v>
      </c>
      <c r="I533" s="90" t="s">
        <v>3213</v>
      </c>
      <c r="J533" s="90" t="s">
        <v>3214</v>
      </c>
      <c r="K533" s="90" t="s">
        <v>754</v>
      </c>
      <c r="L533" s="90" t="s">
        <v>882</v>
      </c>
      <c r="M533" s="90" t="s">
        <v>881</v>
      </c>
      <c r="N533" s="101" t="s">
        <v>3209</v>
      </c>
      <c r="O533" s="105">
        <v>43026.083333333336</v>
      </c>
      <c r="P533" s="101" t="s">
        <v>3209</v>
      </c>
      <c r="Q533" s="106"/>
      <c r="R533" s="101" t="s">
        <v>3209</v>
      </c>
      <c r="T533" s="101" t="s">
        <v>3209</v>
      </c>
      <c r="U533" t="s">
        <v>81</v>
      </c>
      <c r="V533">
        <v>10.119999999999999</v>
      </c>
    </row>
    <row r="534" spans="1:22" x14ac:dyDescent="0.3">
      <c r="A534" s="90" t="s">
        <v>3215</v>
      </c>
      <c r="B534" s="90" t="s">
        <v>2983</v>
      </c>
      <c r="C534" s="90" t="s">
        <v>3216</v>
      </c>
      <c r="D534" s="90" t="s">
        <v>3217</v>
      </c>
      <c r="E534" s="90" t="s">
        <v>727</v>
      </c>
      <c r="F534" s="91">
        <v>26330.041666666668</v>
      </c>
      <c r="G534" s="90" t="s">
        <v>745</v>
      </c>
      <c r="H534" s="90" t="s">
        <v>3218</v>
      </c>
      <c r="I534" s="90" t="s">
        <v>3219</v>
      </c>
      <c r="J534" s="90" t="s">
        <v>892</v>
      </c>
      <c r="K534" s="90" t="s">
        <v>754</v>
      </c>
      <c r="L534" s="90" t="s">
        <v>3220</v>
      </c>
      <c r="M534" s="90" t="s">
        <v>3221</v>
      </c>
      <c r="N534" s="101" t="s">
        <v>3215</v>
      </c>
      <c r="O534" s="105">
        <v>43026.083333333336</v>
      </c>
      <c r="P534" s="101" t="s">
        <v>3215</v>
      </c>
      <c r="Q534" s="106"/>
      <c r="R534" s="101" t="s">
        <v>3215</v>
      </c>
      <c r="T534" s="101" t="s">
        <v>3215</v>
      </c>
      <c r="U534" t="s">
        <v>81</v>
      </c>
      <c r="V534">
        <v>10.119999999999999</v>
      </c>
    </row>
    <row r="535" spans="1:22" x14ac:dyDescent="0.3">
      <c r="A535" s="90" t="s">
        <v>3222</v>
      </c>
      <c r="B535" s="90" t="s">
        <v>397</v>
      </c>
      <c r="C535" s="90" t="s">
        <v>238</v>
      </c>
      <c r="D535" s="90" t="s">
        <v>3223</v>
      </c>
      <c r="E535" s="90" t="s">
        <v>727</v>
      </c>
      <c r="F535" s="91">
        <v>31239.083333333332</v>
      </c>
      <c r="G535" s="90" t="s">
        <v>929</v>
      </c>
      <c r="H535" s="90" t="s">
        <v>3224</v>
      </c>
      <c r="I535" s="90" t="s">
        <v>3225</v>
      </c>
      <c r="J535" s="90" t="s">
        <v>731</v>
      </c>
      <c r="K535" s="90" t="s">
        <v>754</v>
      </c>
      <c r="L535" s="90" t="s">
        <v>1872</v>
      </c>
      <c r="M535" s="90" t="s">
        <v>1871</v>
      </c>
      <c r="N535" s="101" t="s">
        <v>3222</v>
      </c>
      <c r="O535" s="105">
        <v>43028.083333333336</v>
      </c>
      <c r="P535" s="101" t="s">
        <v>3222</v>
      </c>
      <c r="Q535" s="106"/>
      <c r="R535" s="101" t="s">
        <v>3222</v>
      </c>
      <c r="T535" s="101" t="s">
        <v>3222</v>
      </c>
      <c r="U535" t="s">
        <v>81</v>
      </c>
      <c r="V535">
        <v>10.119999999999999</v>
      </c>
    </row>
    <row r="536" spans="1:22" x14ac:dyDescent="0.3">
      <c r="A536" s="90" t="s">
        <v>3226</v>
      </c>
      <c r="B536" s="90" t="s">
        <v>164</v>
      </c>
      <c r="C536" s="90" t="s">
        <v>3227</v>
      </c>
      <c r="D536" s="90" t="s">
        <v>3228</v>
      </c>
      <c r="E536" s="90" t="s">
        <v>727</v>
      </c>
      <c r="F536" s="91">
        <v>26550.041666666668</v>
      </c>
      <c r="G536" s="90" t="s">
        <v>745</v>
      </c>
      <c r="H536" s="90" t="s">
        <v>3229</v>
      </c>
      <c r="I536" s="90" t="s">
        <v>3230</v>
      </c>
      <c r="J536" s="90" t="s">
        <v>740</v>
      </c>
      <c r="K536" s="90" t="s">
        <v>754</v>
      </c>
      <c r="L536" s="90" t="s">
        <v>913</v>
      </c>
      <c r="M536" s="90" t="s">
        <v>748</v>
      </c>
      <c r="N536" s="101" t="s">
        <v>3226</v>
      </c>
      <c r="O536" s="105">
        <v>43028.083333333336</v>
      </c>
      <c r="P536" s="101" t="s">
        <v>3226</v>
      </c>
      <c r="Q536" s="106"/>
      <c r="R536" s="101" t="s">
        <v>3226</v>
      </c>
      <c r="T536" s="101" t="s">
        <v>3226</v>
      </c>
      <c r="U536" t="s">
        <v>81</v>
      </c>
      <c r="V536">
        <v>10.119999999999999</v>
      </c>
    </row>
    <row r="537" spans="1:22" x14ac:dyDescent="0.3">
      <c r="A537" s="90" t="s">
        <v>3231</v>
      </c>
      <c r="B537" s="90" t="s">
        <v>3233</v>
      </c>
      <c r="C537" s="90" t="s">
        <v>3232</v>
      </c>
      <c r="D537" s="90" t="s">
        <v>3234</v>
      </c>
      <c r="E537" s="90" t="s">
        <v>736</v>
      </c>
      <c r="F537" s="91">
        <v>25647.041666666668</v>
      </c>
      <c r="G537" s="90" t="s">
        <v>325</v>
      </c>
      <c r="H537" s="90" t="s">
        <v>754</v>
      </c>
      <c r="I537" s="90" t="s">
        <v>3235</v>
      </c>
      <c r="J537" s="90" t="s">
        <v>1210</v>
      </c>
      <c r="K537" s="90" t="s">
        <v>754</v>
      </c>
      <c r="L537" s="90" t="s">
        <v>1037</v>
      </c>
      <c r="M537" s="90" t="s">
        <v>748</v>
      </c>
      <c r="N537" s="101" t="s">
        <v>3231</v>
      </c>
      <c r="O537" s="105">
        <v>43042.041666666664</v>
      </c>
      <c r="P537" s="101" t="s">
        <v>3231</v>
      </c>
      <c r="Q537" s="106"/>
      <c r="R537" s="101" t="s">
        <v>3231</v>
      </c>
      <c r="T537" s="101" t="s">
        <v>3231</v>
      </c>
      <c r="U537" t="s">
        <v>81</v>
      </c>
      <c r="V537">
        <v>10.119999999999999</v>
      </c>
    </row>
    <row r="538" spans="1:22" x14ac:dyDescent="0.3">
      <c r="A538" s="90" t="s">
        <v>3236</v>
      </c>
      <c r="B538" s="90" t="s">
        <v>607</v>
      </c>
      <c r="C538" s="90" t="s">
        <v>3237</v>
      </c>
      <c r="D538" s="90" t="s">
        <v>3238</v>
      </c>
      <c r="E538" s="90" t="s">
        <v>727</v>
      </c>
      <c r="F538" s="91">
        <v>34334.041666666664</v>
      </c>
      <c r="G538" s="90" t="s">
        <v>846</v>
      </c>
      <c r="H538" s="90" t="s">
        <v>754</v>
      </c>
      <c r="I538" s="90" t="s">
        <v>3239</v>
      </c>
      <c r="J538" s="90" t="s">
        <v>2908</v>
      </c>
      <c r="K538" s="90" t="s">
        <v>754</v>
      </c>
      <c r="L538" s="90" t="s">
        <v>2107</v>
      </c>
      <c r="M538" s="90" t="s">
        <v>2106</v>
      </c>
      <c r="N538" s="101" t="s">
        <v>3236</v>
      </c>
      <c r="O538" s="105">
        <v>43042.041666666664</v>
      </c>
      <c r="P538" s="101" t="s">
        <v>3236</v>
      </c>
      <c r="Q538" s="106"/>
      <c r="R538" s="101" t="s">
        <v>3236</v>
      </c>
      <c r="T538" s="101" t="s">
        <v>3236</v>
      </c>
      <c r="U538" t="s">
        <v>81</v>
      </c>
      <c r="V538">
        <v>10.119999999999999</v>
      </c>
    </row>
    <row r="539" spans="1:22" x14ac:dyDescent="0.3">
      <c r="A539" s="90" t="s">
        <v>3240</v>
      </c>
      <c r="B539" s="90" t="s">
        <v>273</v>
      </c>
      <c r="C539" s="90" t="s">
        <v>3241</v>
      </c>
      <c r="D539" s="90" t="s">
        <v>3242</v>
      </c>
      <c r="E539" s="90" t="s">
        <v>727</v>
      </c>
      <c r="F539" s="91">
        <v>23935.041666666668</v>
      </c>
      <c r="G539" s="90" t="s">
        <v>745</v>
      </c>
      <c r="H539" s="90" t="s">
        <v>754</v>
      </c>
      <c r="I539" s="90" t="s">
        <v>3243</v>
      </c>
      <c r="J539" s="90" t="s">
        <v>1036</v>
      </c>
      <c r="K539" s="90" t="s">
        <v>754</v>
      </c>
      <c r="L539" s="90" t="s">
        <v>742</v>
      </c>
      <c r="M539" s="90" t="s">
        <v>741</v>
      </c>
      <c r="N539" s="101" t="s">
        <v>3240</v>
      </c>
      <c r="O539" s="105">
        <v>43051.041666666664</v>
      </c>
      <c r="P539" s="101" t="s">
        <v>3240</v>
      </c>
      <c r="Q539" s="106"/>
      <c r="R539" s="101" t="s">
        <v>3240</v>
      </c>
      <c r="T539" s="101" t="s">
        <v>3240</v>
      </c>
      <c r="U539" t="s">
        <v>81</v>
      </c>
      <c r="V539">
        <v>10.119999999999999</v>
      </c>
    </row>
    <row r="540" spans="1:22" x14ac:dyDescent="0.3">
      <c r="A540" s="90" t="s">
        <v>3244</v>
      </c>
      <c r="B540" s="90" t="s">
        <v>3246</v>
      </c>
      <c r="C540" s="90" t="s">
        <v>3245</v>
      </c>
      <c r="D540" s="90" t="s">
        <v>3247</v>
      </c>
      <c r="E540" s="90" t="s">
        <v>727</v>
      </c>
      <c r="F540" s="91">
        <v>33637.041666666664</v>
      </c>
      <c r="G540" s="90" t="s">
        <v>885</v>
      </c>
      <c r="H540" s="90" t="s">
        <v>3248</v>
      </c>
      <c r="I540" s="90" t="s">
        <v>3249</v>
      </c>
      <c r="J540" s="90" t="s">
        <v>1210</v>
      </c>
      <c r="K540" s="90" t="s">
        <v>754</v>
      </c>
      <c r="L540" s="90" t="s">
        <v>995</v>
      </c>
      <c r="M540" s="90" t="s">
        <v>994</v>
      </c>
      <c r="N540" s="101" t="s">
        <v>3244</v>
      </c>
      <c r="O540" s="105">
        <v>43061.041666666664</v>
      </c>
      <c r="P540" s="101" t="s">
        <v>3244</v>
      </c>
      <c r="Q540" s="106"/>
      <c r="R540" s="101" t="s">
        <v>3244</v>
      </c>
      <c r="T540" s="101" t="s">
        <v>3244</v>
      </c>
      <c r="U540" t="s">
        <v>81</v>
      </c>
      <c r="V540">
        <v>10.119999999999999</v>
      </c>
    </row>
    <row r="541" spans="1:22" x14ac:dyDescent="0.3">
      <c r="A541" s="90" t="s">
        <v>3250</v>
      </c>
      <c r="B541" s="90" t="s">
        <v>1364</v>
      </c>
      <c r="C541" s="90" t="s">
        <v>3251</v>
      </c>
      <c r="D541" s="90" t="s">
        <v>3252</v>
      </c>
      <c r="E541" s="90" t="s">
        <v>727</v>
      </c>
      <c r="F541" s="91">
        <v>29952.041666666668</v>
      </c>
      <c r="G541" s="90" t="s">
        <v>929</v>
      </c>
      <c r="H541" s="90" t="s">
        <v>754</v>
      </c>
      <c r="I541" s="90" t="s">
        <v>3253</v>
      </c>
      <c r="J541" s="90" t="s">
        <v>3254</v>
      </c>
      <c r="K541" s="90" t="s">
        <v>754</v>
      </c>
      <c r="L541" s="90" t="s">
        <v>1673</v>
      </c>
      <c r="M541" s="90" t="s">
        <v>1672</v>
      </c>
      <c r="N541" s="101" t="s">
        <v>3250</v>
      </c>
      <c r="O541" s="105">
        <v>43059.041666666664</v>
      </c>
      <c r="P541" s="101" t="s">
        <v>3250</v>
      </c>
      <c r="Q541" s="106"/>
      <c r="R541" s="101" t="s">
        <v>3250</v>
      </c>
      <c r="T541" s="101" t="s">
        <v>3250</v>
      </c>
      <c r="U541" t="s">
        <v>81</v>
      </c>
      <c r="V541">
        <v>10.119999999999999</v>
      </c>
    </row>
    <row r="542" spans="1:22" x14ac:dyDescent="0.3">
      <c r="A542" s="90" t="s">
        <v>3255</v>
      </c>
      <c r="B542" s="90" t="s">
        <v>3257</v>
      </c>
      <c r="C542" s="90" t="s">
        <v>3256</v>
      </c>
      <c r="D542" s="90" t="s">
        <v>3258</v>
      </c>
      <c r="E542" s="90" t="s">
        <v>727</v>
      </c>
      <c r="F542" s="91">
        <v>24188.041666666668</v>
      </c>
      <c r="G542" s="90" t="s">
        <v>325</v>
      </c>
      <c r="H542" s="90" t="s">
        <v>754</v>
      </c>
      <c r="I542" s="90" t="s">
        <v>3259</v>
      </c>
      <c r="J542" s="90" t="s">
        <v>1036</v>
      </c>
      <c r="K542" s="90" t="s">
        <v>754</v>
      </c>
      <c r="L542" s="90" t="s">
        <v>1720</v>
      </c>
      <c r="M542" s="90" t="s">
        <v>748</v>
      </c>
      <c r="N542" s="101" t="s">
        <v>3255</v>
      </c>
      <c r="O542" s="105">
        <v>43059.041666666664</v>
      </c>
      <c r="P542" s="101" t="s">
        <v>3255</v>
      </c>
      <c r="Q542" s="106"/>
      <c r="R542" s="101" t="s">
        <v>3255</v>
      </c>
      <c r="T542" s="101" t="s">
        <v>3255</v>
      </c>
      <c r="U542" t="s">
        <v>81</v>
      </c>
      <c r="V542">
        <v>10.119999999999999</v>
      </c>
    </row>
    <row r="543" spans="1:22" x14ac:dyDescent="0.3">
      <c r="A543" s="90" t="s">
        <v>3260</v>
      </c>
      <c r="B543" s="90" t="s">
        <v>3262</v>
      </c>
      <c r="C543" s="90" t="s">
        <v>3261</v>
      </c>
      <c r="D543" s="90" t="s">
        <v>3263</v>
      </c>
      <c r="E543" s="90" t="s">
        <v>736</v>
      </c>
      <c r="F543" s="91">
        <v>35076.041666666664</v>
      </c>
      <c r="G543" s="90" t="s">
        <v>207</v>
      </c>
      <c r="H543" s="90" t="s">
        <v>754</v>
      </c>
      <c r="I543" s="90" t="s">
        <v>3264</v>
      </c>
      <c r="J543" s="90" t="s">
        <v>815</v>
      </c>
      <c r="K543" s="90" t="s">
        <v>754</v>
      </c>
      <c r="L543" s="90" t="s">
        <v>2065</v>
      </c>
      <c r="M543" s="90" t="s">
        <v>2064</v>
      </c>
      <c r="N543" s="101" t="s">
        <v>3260</v>
      </c>
      <c r="O543" s="105">
        <v>43080.041666666664</v>
      </c>
      <c r="P543" s="101" t="s">
        <v>3260</v>
      </c>
      <c r="Q543" s="106"/>
      <c r="R543" s="101" t="s">
        <v>3260</v>
      </c>
      <c r="T543" s="101" t="s">
        <v>3260</v>
      </c>
      <c r="U543" t="s">
        <v>81</v>
      </c>
      <c r="V543">
        <v>10.119999999999999</v>
      </c>
    </row>
    <row r="544" spans="1:22" x14ac:dyDescent="0.3">
      <c r="A544" s="90" t="s">
        <v>3265</v>
      </c>
      <c r="B544" s="90" t="s">
        <v>3267</v>
      </c>
      <c r="C544" s="90" t="s">
        <v>3266</v>
      </c>
      <c r="D544" s="90" t="s">
        <v>3268</v>
      </c>
      <c r="E544" s="90" t="s">
        <v>727</v>
      </c>
      <c r="F544" s="91">
        <v>24435.041666666668</v>
      </c>
      <c r="G544" s="90" t="s">
        <v>885</v>
      </c>
      <c r="H544" s="90" t="s">
        <v>3269</v>
      </c>
      <c r="I544" s="90" t="s">
        <v>3270</v>
      </c>
      <c r="J544" s="90" t="s">
        <v>1316</v>
      </c>
      <c r="K544" s="90" t="s">
        <v>754</v>
      </c>
      <c r="L544" s="90" t="s">
        <v>906</v>
      </c>
      <c r="M544" s="90" t="s">
        <v>905</v>
      </c>
      <c r="N544" s="101" t="s">
        <v>3265</v>
      </c>
      <c r="O544" s="105">
        <v>43070.041666666664</v>
      </c>
      <c r="P544" s="101" t="s">
        <v>3265</v>
      </c>
      <c r="Q544" s="106"/>
      <c r="R544" s="101" t="s">
        <v>3265</v>
      </c>
      <c r="T544" s="101" t="s">
        <v>3265</v>
      </c>
      <c r="U544" t="s">
        <v>81</v>
      </c>
      <c r="V544">
        <v>10.119999999999999</v>
      </c>
    </row>
    <row r="545" spans="1:22" x14ac:dyDescent="0.3">
      <c r="A545" s="90" t="s">
        <v>3271</v>
      </c>
      <c r="B545" s="90" t="s">
        <v>3273</v>
      </c>
      <c r="C545" s="90" t="s">
        <v>3272</v>
      </c>
      <c r="D545" s="90" t="s">
        <v>3274</v>
      </c>
      <c r="E545" s="90" t="s">
        <v>727</v>
      </c>
      <c r="F545" s="91">
        <v>30483.083333333332</v>
      </c>
      <c r="G545" s="90" t="s">
        <v>728</v>
      </c>
      <c r="H545" s="90" t="s">
        <v>754</v>
      </c>
      <c r="I545" s="90" t="s">
        <v>867</v>
      </c>
      <c r="J545" s="90" t="s">
        <v>2318</v>
      </c>
      <c r="K545" s="90" t="s">
        <v>754</v>
      </c>
      <c r="L545" s="90" t="s">
        <v>3275</v>
      </c>
      <c r="M545" s="90" t="s">
        <v>3276</v>
      </c>
      <c r="N545" s="101" t="s">
        <v>3271</v>
      </c>
      <c r="O545" s="105">
        <v>43070.041666666664</v>
      </c>
      <c r="P545" s="101" t="s">
        <v>3271</v>
      </c>
      <c r="Q545" s="106"/>
      <c r="R545" s="101" t="s">
        <v>3271</v>
      </c>
      <c r="T545" s="101" t="s">
        <v>3271</v>
      </c>
      <c r="U545" t="s">
        <v>81</v>
      </c>
      <c r="V545">
        <v>10.119999999999999</v>
      </c>
    </row>
    <row r="546" spans="1:22" x14ac:dyDescent="0.3">
      <c r="A546" s="90" t="s">
        <v>3277</v>
      </c>
      <c r="B546" s="90" t="s">
        <v>149</v>
      </c>
      <c r="C546" s="90" t="s">
        <v>3278</v>
      </c>
      <c r="D546" s="90" t="s">
        <v>3279</v>
      </c>
      <c r="E546" s="90" t="s">
        <v>727</v>
      </c>
      <c r="F546" s="91">
        <v>22282.041666666668</v>
      </c>
      <c r="G546" s="90" t="s">
        <v>929</v>
      </c>
      <c r="H546" s="90" t="s">
        <v>3280</v>
      </c>
      <c r="I546" s="90" t="s">
        <v>1230</v>
      </c>
      <c r="J546" s="90" t="s">
        <v>942</v>
      </c>
      <c r="K546" s="90" t="s">
        <v>754</v>
      </c>
      <c r="L546" s="90" t="s">
        <v>742</v>
      </c>
      <c r="M546" s="90" t="s">
        <v>741</v>
      </c>
      <c r="N546" s="101" t="s">
        <v>3277</v>
      </c>
      <c r="O546" s="105">
        <v>43070.041666666664</v>
      </c>
      <c r="P546" s="101" t="s">
        <v>3277</v>
      </c>
      <c r="Q546" s="106"/>
      <c r="R546" s="101" t="s">
        <v>3277</v>
      </c>
      <c r="T546" s="101" t="s">
        <v>3277</v>
      </c>
      <c r="U546" t="s">
        <v>81</v>
      </c>
      <c r="V546">
        <v>10.119999999999999</v>
      </c>
    </row>
    <row r="547" spans="1:22" x14ac:dyDescent="0.3">
      <c r="A547" s="90" t="s">
        <v>3281</v>
      </c>
      <c r="B547" s="90" t="s">
        <v>812</v>
      </c>
      <c r="C547" s="90" t="s">
        <v>3282</v>
      </c>
      <c r="D547" s="90" t="s">
        <v>3283</v>
      </c>
      <c r="E547" s="90" t="s">
        <v>727</v>
      </c>
      <c r="F547" s="91">
        <v>26369.041666666668</v>
      </c>
      <c r="G547" s="90" t="s">
        <v>745</v>
      </c>
      <c r="H547" s="90" t="s">
        <v>754</v>
      </c>
      <c r="I547" s="90" t="s">
        <v>3284</v>
      </c>
      <c r="J547" s="90" t="s">
        <v>3285</v>
      </c>
      <c r="K547" s="90" t="s">
        <v>754</v>
      </c>
      <c r="L547" s="90" t="s">
        <v>772</v>
      </c>
      <c r="M547" s="90" t="s">
        <v>748</v>
      </c>
      <c r="N547" s="101" t="s">
        <v>3281</v>
      </c>
      <c r="O547" s="105">
        <v>43071.041666666664</v>
      </c>
      <c r="P547" s="101" t="s">
        <v>3281</v>
      </c>
      <c r="Q547" s="106"/>
      <c r="R547" s="101" t="s">
        <v>3281</v>
      </c>
      <c r="T547" s="101" t="s">
        <v>3281</v>
      </c>
      <c r="U547" t="s">
        <v>81</v>
      </c>
      <c r="V547">
        <v>10.119999999999999</v>
      </c>
    </row>
    <row r="548" spans="1:22" x14ac:dyDescent="0.3">
      <c r="A548" s="90" t="s">
        <v>3286</v>
      </c>
      <c r="B548" s="90" t="s">
        <v>3287</v>
      </c>
      <c r="C548" s="90" t="s">
        <v>3037</v>
      </c>
      <c r="D548" s="90" t="s">
        <v>3288</v>
      </c>
      <c r="E548" s="90" t="s">
        <v>736</v>
      </c>
      <c r="F548" s="91">
        <v>28147.041666666668</v>
      </c>
      <c r="G548" s="90" t="s">
        <v>985</v>
      </c>
      <c r="H548" s="90" t="s">
        <v>754</v>
      </c>
      <c r="I548" s="90" t="s">
        <v>3289</v>
      </c>
      <c r="J548" s="90" t="s">
        <v>808</v>
      </c>
      <c r="K548" s="90" t="s">
        <v>994</v>
      </c>
      <c r="L548" s="90" t="s">
        <v>995</v>
      </c>
      <c r="M548" s="90" t="s">
        <v>994</v>
      </c>
      <c r="N548" s="101" t="s">
        <v>3286</v>
      </c>
      <c r="O548" s="105">
        <v>43087.041666666664</v>
      </c>
      <c r="P548" s="101" t="s">
        <v>3286</v>
      </c>
      <c r="Q548" s="106"/>
      <c r="R548" s="101" t="s">
        <v>3286</v>
      </c>
      <c r="T548" s="101" t="s">
        <v>3286</v>
      </c>
      <c r="U548" t="s">
        <v>81</v>
      </c>
      <c r="V548">
        <v>10.119999999999999</v>
      </c>
    </row>
    <row r="549" spans="1:22" x14ac:dyDescent="0.3">
      <c r="A549" s="90" t="s">
        <v>3290</v>
      </c>
      <c r="B549" s="90" t="s">
        <v>3292</v>
      </c>
      <c r="C549" s="90" t="s">
        <v>3291</v>
      </c>
      <c r="D549" s="90" t="s">
        <v>3293</v>
      </c>
      <c r="E549" s="90" t="s">
        <v>736</v>
      </c>
      <c r="F549" s="91">
        <v>28578.041666666668</v>
      </c>
      <c r="G549" s="90" t="s">
        <v>985</v>
      </c>
      <c r="H549" s="90" t="s">
        <v>3294</v>
      </c>
      <c r="I549" s="90" t="s">
        <v>1922</v>
      </c>
      <c r="J549" s="90" t="s">
        <v>3295</v>
      </c>
      <c r="K549" s="90" t="s">
        <v>1021</v>
      </c>
      <c r="L549" s="90" t="s">
        <v>1022</v>
      </c>
      <c r="M549" s="90" t="s">
        <v>1021</v>
      </c>
      <c r="N549" s="101" t="s">
        <v>3290</v>
      </c>
      <c r="O549" s="105">
        <v>43087.041666666664</v>
      </c>
      <c r="P549" s="101" t="s">
        <v>3290</v>
      </c>
      <c r="Q549" s="106"/>
      <c r="R549" s="101" t="s">
        <v>3290</v>
      </c>
      <c r="T549" s="101" t="s">
        <v>3290</v>
      </c>
      <c r="U549" t="s">
        <v>81</v>
      </c>
      <c r="V549">
        <v>10.119999999999999</v>
      </c>
    </row>
    <row r="550" spans="1:22" x14ac:dyDescent="0.3">
      <c r="A550" s="90" t="s">
        <v>3296</v>
      </c>
      <c r="B550" s="90" t="s">
        <v>607</v>
      </c>
      <c r="C550" s="90" t="s">
        <v>3297</v>
      </c>
      <c r="D550" s="90" t="s">
        <v>3298</v>
      </c>
      <c r="E550" s="90" t="s">
        <v>727</v>
      </c>
      <c r="F550" s="91">
        <v>29951.041666666668</v>
      </c>
      <c r="G550" s="90" t="s">
        <v>1381</v>
      </c>
      <c r="H550" s="90" t="s">
        <v>754</v>
      </c>
      <c r="I550" s="90" t="s">
        <v>1830</v>
      </c>
      <c r="J550" s="90" t="s">
        <v>1831</v>
      </c>
      <c r="K550" s="90" t="s">
        <v>754</v>
      </c>
      <c r="L550" s="90" t="s">
        <v>830</v>
      </c>
      <c r="M550" s="90" t="s">
        <v>1716</v>
      </c>
      <c r="N550" s="101" t="s">
        <v>3296</v>
      </c>
      <c r="O550" s="105">
        <v>43087.041666666664</v>
      </c>
      <c r="P550" s="101" t="s">
        <v>3296</v>
      </c>
      <c r="Q550" s="106"/>
      <c r="R550" s="101" t="s">
        <v>3296</v>
      </c>
      <c r="T550" s="101" t="s">
        <v>3296</v>
      </c>
      <c r="U550" t="s">
        <v>87</v>
      </c>
      <c r="V550">
        <v>10.26</v>
      </c>
    </row>
    <row r="551" spans="1:22" x14ac:dyDescent="0.3">
      <c r="A551" s="90" t="s">
        <v>3299</v>
      </c>
      <c r="B551" s="90" t="s">
        <v>636</v>
      </c>
      <c r="C551" s="90" t="s">
        <v>3300</v>
      </c>
      <c r="D551" s="90" t="s">
        <v>3301</v>
      </c>
      <c r="E551" s="90" t="s">
        <v>736</v>
      </c>
      <c r="F551" s="91">
        <v>27438.041666666668</v>
      </c>
      <c r="G551" s="90" t="s">
        <v>885</v>
      </c>
      <c r="H551" s="90" t="s">
        <v>754</v>
      </c>
      <c r="I551" s="90" t="s">
        <v>3302</v>
      </c>
      <c r="J551" s="90" t="s">
        <v>925</v>
      </c>
      <c r="K551" s="90" t="s">
        <v>1434</v>
      </c>
      <c r="L551" s="90" t="s">
        <v>1435</v>
      </c>
      <c r="M551" s="90" t="s">
        <v>1434</v>
      </c>
      <c r="N551" s="101" t="s">
        <v>3299</v>
      </c>
      <c r="O551" s="105">
        <v>43082.041666666664</v>
      </c>
      <c r="P551" s="101" t="s">
        <v>3299</v>
      </c>
      <c r="Q551" s="106"/>
      <c r="R551" s="101" t="s">
        <v>3299</v>
      </c>
      <c r="T551" s="101" t="s">
        <v>3299</v>
      </c>
      <c r="U551" t="s">
        <v>81</v>
      </c>
      <c r="V551">
        <v>10.119999999999999</v>
      </c>
    </row>
    <row r="552" spans="1:22" x14ac:dyDescent="0.3">
      <c r="A552" s="90" t="s">
        <v>3303</v>
      </c>
      <c r="B552" s="90" t="s">
        <v>3304</v>
      </c>
      <c r="C552" s="90" t="s">
        <v>491</v>
      </c>
      <c r="D552" s="90" t="s">
        <v>3305</v>
      </c>
      <c r="E552" s="90" t="s">
        <v>736</v>
      </c>
      <c r="F552" s="91">
        <v>27083.041666666668</v>
      </c>
      <c r="G552" s="90" t="s">
        <v>728</v>
      </c>
      <c r="H552" s="90" t="s">
        <v>754</v>
      </c>
      <c r="I552" s="90" t="s">
        <v>3306</v>
      </c>
      <c r="J552" s="90" t="s">
        <v>849</v>
      </c>
      <c r="K552" s="90" t="s">
        <v>754</v>
      </c>
      <c r="L552" s="90" t="s">
        <v>961</v>
      </c>
      <c r="M552" s="90" t="s">
        <v>1663</v>
      </c>
      <c r="N552" s="101" t="s">
        <v>3303</v>
      </c>
      <c r="O552" s="105">
        <v>43081.041666666664</v>
      </c>
      <c r="P552" s="101" t="s">
        <v>3303</v>
      </c>
      <c r="Q552" s="106"/>
      <c r="R552" s="101" t="s">
        <v>3303</v>
      </c>
      <c r="T552" s="101" t="s">
        <v>3303</v>
      </c>
      <c r="U552" t="s">
        <v>81</v>
      </c>
      <c r="V552">
        <v>10.119999999999999</v>
      </c>
    </row>
    <row r="553" spans="1:22" x14ac:dyDescent="0.3">
      <c r="A553" s="90" t="s">
        <v>3307</v>
      </c>
      <c r="B553" s="90" t="s">
        <v>3309</v>
      </c>
      <c r="C553" s="90" t="s">
        <v>3308</v>
      </c>
      <c r="D553" s="90" t="s">
        <v>3310</v>
      </c>
      <c r="E553" s="90" t="s">
        <v>736</v>
      </c>
      <c r="F553" s="91">
        <v>27036.041666666668</v>
      </c>
      <c r="G553" s="90" t="s">
        <v>325</v>
      </c>
      <c r="H553" s="90" t="s">
        <v>754</v>
      </c>
      <c r="I553" s="90" t="s">
        <v>2471</v>
      </c>
      <c r="J553" s="90" t="s">
        <v>740</v>
      </c>
      <c r="K553" s="90" t="s">
        <v>754</v>
      </c>
      <c r="L553" s="90" t="s">
        <v>870</v>
      </c>
      <c r="M553" s="90" t="s">
        <v>1907</v>
      </c>
      <c r="N553" s="101" t="s">
        <v>3307</v>
      </c>
      <c r="O553" s="105">
        <v>43088.041666666664</v>
      </c>
      <c r="P553" s="101" t="s">
        <v>3307</v>
      </c>
      <c r="Q553" s="106"/>
      <c r="R553" s="101" t="s">
        <v>3307</v>
      </c>
      <c r="T553" s="101" t="s">
        <v>3307</v>
      </c>
      <c r="U553" t="s">
        <v>81</v>
      </c>
      <c r="V553">
        <v>10.119999999999999</v>
      </c>
    </row>
    <row r="554" spans="1:22" x14ac:dyDescent="0.3">
      <c r="A554" s="90" t="s">
        <v>3311</v>
      </c>
      <c r="B554" s="90" t="s">
        <v>494</v>
      </c>
      <c r="C554" s="90" t="s">
        <v>3312</v>
      </c>
      <c r="D554" s="90" t="s">
        <v>3313</v>
      </c>
      <c r="E554" s="90" t="s">
        <v>727</v>
      </c>
      <c r="F554" s="91">
        <v>22322.041666666668</v>
      </c>
      <c r="G554" s="90" t="s">
        <v>728</v>
      </c>
      <c r="H554" s="90" t="s">
        <v>754</v>
      </c>
      <c r="I554" s="90" t="s">
        <v>3314</v>
      </c>
      <c r="J554" s="90" t="s">
        <v>3315</v>
      </c>
      <c r="K554" s="90" t="s">
        <v>754</v>
      </c>
      <c r="L554" s="90" t="s">
        <v>2708</v>
      </c>
      <c r="M554" s="90" t="s">
        <v>2707</v>
      </c>
      <c r="N554" s="101" t="s">
        <v>3311</v>
      </c>
      <c r="O554" s="105">
        <v>43088.041666666664</v>
      </c>
      <c r="P554" s="101" t="s">
        <v>3311</v>
      </c>
      <c r="Q554" s="106"/>
      <c r="R554" s="101" t="s">
        <v>3311</v>
      </c>
      <c r="T554" s="101" t="s">
        <v>3311</v>
      </c>
      <c r="U554" t="s">
        <v>81</v>
      </c>
      <c r="V554">
        <v>10.119999999999999</v>
      </c>
    </row>
    <row r="555" spans="1:22" x14ac:dyDescent="0.3">
      <c r="A555" s="90" t="s">
        <v>3316</v>
      </c>
      <c r="B555" s="90" t="s">
        <v>3318</v>
      </c>
      <c r="C555" s="90" t="s">
        <v>3317</v>
      </c>
      <c r="D555" s="90" t="s">
        <v>3319</v>
      </c>
      <c r="E555" s="90" t="s">
        <v>727</v>
      </c>
      <c r="F555" s="91">
        <v>30124.083333333332</v>
      </c>
      <c r="G555" s="90" t="s">
        <v>776</v>
      </c>
      <c r="H555" s="90" t="s">
        <v>754</v>
      </c>
      <c r="I555" s="90" t="s">
        <v>3320</v>
      </c>
      <c r="J555" s="90" t="s">
        <v>925</v>
      </c>
      <c r="K555" s="90" t="s">
        <v>1994</v>
      </c>
      <c r="L555" s="90" t="s">
        <v>1995</v>
      </c>
      <c r="M555" s="90" t="s">
        <v>1994</v>
      </c>
      <c r="N555" s="101" t="s">
        <v>3316</v>
      </c>
      <c r="O555" s="105">
        <v>43089.041666666664</v>
      </c>
      <c r="P555" s="101" t="s">
        <v>3316</v>
      </c>
      <c r="Q555" s="106"/>
      <c r="R555" s="101" t="s">
        <v>3316</v>
      </c>
      <c r="T555" s="101" t="s">
        <v>3316</v>
      </c>
      <c r="U555" t="s">
        <v>81</v>
      </c>
      <c r="V555">
        <v>10.119999999999999</v>
      </c>
    </row>
    <row r="556" spans="1:22" x14ac:dyDescent="0.3">
      <c r="A556" s="90" t="s">
        <v>3321</v>
      </c>
      <c r="B556" s="90" t="s">
        <v>3322</v>
      </c>
      <c r="C556" s="90" t="s">
        <v>3124</v>
      </c>
      <c r="D556" s="90" t="s">
        <v>3323</v>
      </c>
      <c r="E556" s="90" t="s">
        <v>736</v>
      </c>
      <c r="F556" s="91">
        <v>23217.041666666668</v>
      </c>
      <c r="G556" s="90" t="s">
        <v>1168</v>
      </c>
      <c r="H556" s="90" t="s">
        <v>754</v>
      </c>
      <c r="I556" s="90" t="s">
        <v>3324</v>
      </c>
      <c r="J556" s="90" t="s">
        <v>828</v>
      </c>
      <c r="K556" s="90" t="s">
        <v>754</v>
      </c>
      <c r="L556" s="90" t="s">
        <v>995</v>
      </c>
      <c r="M556" s="90" t="s">
        <v>994</v>
      </c>
      <c r="N556" s="101" t="s">
        <v>3321</v>
      </c>
      <c r="O556" s="105">
        <v>43089.041666666664</v>
      </c>
      <c r="P556" s="101" t="s">
        <v>3321</v>
      </c>
      <c r="Q556" s="106"/>
      <c r="R556" s="101" t="s">
        <v>3321</v>
      </c>
      <c r="T556" s="101" t="s">
        <v>3321</v>
      </c>
      <c r="U556" t="s">
        <v>81</v>
      </c>
      <c r="V556">
        <v>10.119999999999999</v>
      </c>
    </row>
    <row r="557" spans="1:22" x14ac:dyDescent="0.3">
      <c r="A557" s="90" t="s">
        <v>3325</v>
      </c>
      <c r="B557" s="90" t="s">
        <v>3327</v>
      </c>
      <c r="C557" s="90" t="s">
        <v>3326</v>
      </c>
      <c r="D557" s="90" t="s">
        <v>3328</v>
      </c>
      <c r="E557" s="90" t="s">
        <v>736</v>
      </c>
      <c r="F557" s="91">
        <v>23161.041666666668</v>
      </c>
      <c r="G557" s="90" t="s">
        <v>728</v>
      </c>
      <c r="H557" s="90" t="s">
        <v>754</v>
      </c>
      <c r="I557" s="90" t="s">
        <v>3329</v>
      </c>
      <c r="J557" s="90" t="s">
        <v>892</v>
      </c>
      <c r="K557" s="90" t="s">
        <v>754</v>
      </c>
      <c r="L557" s="90" t="s">
        <v>870</v>
      </c>
      <c r="M557" s="90" t="s">
        <v>869</v>
      </c>
      <c r="N557" s="101" t="s">
        <v>3325</v>
      </c>
      <c r="O557" s="105">
        <v>43092.041666666664</v>
      </c>
      <c r="P557" s="101" t="s">
        <v>3325</v>
      </c>
      <c r="Q557" s="106"/>
      <c r="R557" s="101" t="s">
        <v>3325</v>
      </c>
      <c r="T557" s="101" t="s">
        <v>3325</v>
      </c>
      <c r="U557" t="s">
        <v>81</v>
      </c>
      <c r="V557">
        <v>10.119999999999999</v>
      </c>
    </row>
    <row r="558" spans="1:22" x14ac:dyDescent="0.3">
      <c r="A558" s="90" t="s">
        <v>3330</v>
      </c>
      <c r="B558" s="90" t="s">
        <v>2034</v>
      </c>
      <c r="C558" s="90" t="s">
        <v>491</v>
      </c>
      <c r="D558" s="90" t="s">
        <v>3331</v>
      </c>
      <c r="E558" s="90" t="s">
        <v>736</v>
      </c>
      <c r="F558" s="91">
        <v>30154.083333333332</v>
      </c>
      <c r="G558" s="90" t="s">
        <v>1168</v>
      </c>
      <c r="H558" s="90" t="s">
        <v>754</v>
      </c>
      <c r="I558" s="90" t="s">
        <v>3332</v>
      </c>
      <c r="J558" s="90" t="s">
        <v>3333</v>
      </c>
      <c r="K558" s="90" t="s">
        <v>754</v>
      </c>
      <c r="L558" s="90" t="s">
        <v>772</v>
      </c>
      <c r="M558" s="90" t="s">
        <v>748</v>
      </c>
      <c r="N558" s="101" t="s">
        <v>3330</v>
      </c>
      <c r="O558" s="105">
        <v>43092.041666666664</v>
      </c>
      <c r="P558" s="101" t="s">
        <v>3330</v>
      </c>
      <c r="Q558" s="106"/>
      <c r="R558" s="101" t="s">
        <v>3330</v>
      </c>
      <c r="T558" s="101" t="s">
        <v>3330</v>
      </c>
      <c r="U558" t="s">
        <v>81</v>
      </c>
      <c r="V558">
        <v>10.119999999999999</v>
      </c>
    </row>
    <row r="559" spans="1:22" x14ac:dyDescent="0.3">
      <c r="A559" s="90" t="s">
        <v>3334</v>
      </c>
      <c r="B559" s="90" t="s">
        <v>197</v>
      </c>
      <c r="C559" s="90" t="s">
        <v>3335</v>
      </c>
      <c r="D559" s="90" t="s">
        <v>3336</v>
      </c>
      <c r="E559" s="90" t="s">
        <v>736</v>
      </c>
      <c r="F559" s="91">
        <v>36882.041666666664</v>
      </c>
      <c r="G559" s="90" t="s">
        <v>728</v>
      </c>
      <c r="H559" s="90" t="s">
        <v>754</v>
      </c>
      <c r="I559" s="90" t="s">
        <v>3122</v>
      </c>
      <c r="J559" s="90" t="s">
        <v>1640</v>
      </c>
      <c r="K559" s="90" t="s">
        <v>754</v>
      </c>
      <c r="L559" s="90" t="s">
        <v>995</v>
      </c>
      <c r="M559" s="90" t="s">
        <v>994</v>
      </c>
      <c r="N559" s="101" t="s">
        <v>3334</v>
      </c>
      <c r="O559" s="105">
        <v>43092.041666666664</v>
      </c>
      <c r="P559" s="101" t="s">
        <v>3334</v>
      </c>
      <c r="Q559" s="106"/>
      <c r="R559" s="101" t="s">
        <v>3334</v>
      </c>
      <c r="T559" s="101" t="s">
        <v>3334</v>
      </c>
      <c r="U559" t="s">
        <v>81</v>
      </c>
      <c r="V559">
        <v>10.119999999999999</v>
      </c>
    </row>
    <row r="560" spans="1:22" x14ac:dyDescent="0.3">
      <c r="A560" s="90" t="s">
        <v>3337</v>
      </c>
      <c r="B560" s="90" t="s">
        <v>199</v>
      </c>
      <c r="C560" s="90" t="s">
        <v>3338</v>
      </c>
      <c r="D560" s="90" t="s">
        <v>3339</v>
      </c>
      <c r="E560" s="90" t="s">
        <v>727</v>
      </c>
      <c r="F560" s="91">
        <v>23012.041666666668</v>
      </c>
      <c r="G560" s="90" t="s">
        <v>929</v>
      </c>
      <c r="H560" s="90" t="s">
        <v>754</v>
      </c>
      <c r="I560" s="90" t="s">
        <v>3340</v>
      </c>
      <c r="J560" s="90" t="s">
        <v>1246</v>
      </c>
      <c r="K560" s="90" t="s">
        <v>754</v>
      </c>
      <c r="L560" s="90" t="s">
        <v>772</v>
      </c>
      <c r="M560" s="90" t="s">
        <v>748</v>
      </c>
      <c r="N560" s="101" t="s">
        <v>3337</v>
      </c>
      <c r="O560" s="105">
        <v>43092.041666666664</v>
      </c>
      <c r="P560" s="101" t="s">
        <v>3337</v>
      </c>
      <c r="Q560" s="106"/>
      <c r="R560" s="101" t="s">
        <v>3337</v>
      </c>
      <c r="T560" s="101" t="s">
        <v>3337</v>
      </c>
      <c r="U560" t="s">
        <v>81</v>
      </c>
      <c r="V560">
        <v>10.119999999999999</v>
      </c>
    </row>
    <row r="561" spans="1:22" x14ac:dyDescent="0.3">
      <c r="A561" s="90" t="s">
        <v>3341</v>
      </c>
      <c r="B561" s="90" t="s">
        <v>3343</v>
      </c>
      <c r="C561" s="90" t="s">
        <v>3342</v>
      </c>
      <c r="D561" s="90" t="s">
        <v>3344</v>
      </c>
      <c r="E561" s="90" t="s">
        <v>727</v>
      </c>
      <c r="F561" s="91">
        <v>22778.041666666668</v>
      </c>
      <c r="G561" s="90" t="s">
        <v>325</v>
      </c>
      <c r="H561" s="90" t="s">
        <v>754</v>
      </c>
      <c r="I561" s="90" t="s">
        <v>3345</v>
      </c>
      <c r="J561" s="90" t="s">
        <v>3346</v>
      </c>
      <c r="K561" s="90" t="s">
        <v>754</v>
      </c>
      <c r="L561" s="90" t="s">
        <v>1570</v>
      </c>
      <c r="M561" s="90" t="s">
        <v>1569</v>
      </c>
      <c r="N561" s="101" t="s">
        <v>3341</v>
      </c>
      <c r="O561" s="105">
        <v>43102.041666666664</v>
      </c>
      <c r="P561" s="101" t="s">
        <v>3341</v>
      </c>
      <c r="Q561" s="106"/>
      <c r="R561" s="101" t="s">
        <v>3341</v>
      </c>
      <c r="T561" s="101" t="s">
        <v>3341</v>
      </c>
      <c r="U561" t="s">
        <v>81</v>
      </c>
      <c r="V561">
        <v>10.119999999999999</v>
      </c>
    </row>
    <row r="562" spans="1:22" x14ac:dyDescent="0.3">
      <c r="A562" s="90" t="s">
        <v>3347</v>
      </c>
      <c r="B562" s="90" t="s">
        <v>3349</v>
      </c>
      <c r="C562" s="90" t="s">
        <v>3348</v>
      </c>
      <c r="D562" s="90" t="s">
        <v>3350</v>
      </c>
      <c r="E562" s="90" t="s">
        <v>727</v>
      </c>
      <c r="F562" s="91">
        <v>30596.041666666668</v>
      </c>
      <c r="G562" s="90" t="s">
        <v>325</v>
      </c>
      <c r="H562" s="90" t="s">
        <v>754</v>
      </c>
      <c r="I562" s="90" t="s">
        <v>3351</v>
      </c>
      <c r="J562" s="90" t="s">
        <v>977</v>
      </c>
      <c r="K562" s="90" t="s">
        <v>754</v>
      </c>
      <c r="L562" s="90" t="s">
        <v>742</v>
      </c>
      <c r="M562" s="90" t="s">
        <v>741</v>
      </c>
      <c r="N562" s="101" t="s">
        <v>3347</v>
      </c>
      <c r="O562" s="105">
        <v>43102.041666666664</v>
      </c>
      <c r="P562" s="101" t="s">
        <v>3347</v>
      </c>
      <c r="Q562" s="106"/>
      <c r="R562" s="101" t="s">
        <v>3347</v>
      </c>
      <c r="T562" s="101" t="s">
        <v>3347</v>
      </c>
      <c r="U562" t="s">
        <v>81</v>
      </c>
      <c r="V562">
        <v>10.119999999999999</v>
      </c>
    </row>
    <row r="563" spans="1:22" x14ac:dyDescent="0.3">
      <c r="A563" s="90" t="s">
        <v>3352</v>
      </c>
      <c r="B563" s="90" t="s">
        <v>3354</v>
      </c>
      <c r="C563" s="90" t="s">
        <v>3353</v>
      </c>
      <c r="D563" s="90" t="s">
        <v>3355</v>
      </c>
      <c r="E563" s="90" t="s">
        <v>736</v>
      </c>
      <c r="F563" s="91">
        <v>21446.041666666668</v>
      </c>
      <c r="G563" s="90" t="s">
        <v>728</v>
      </c>
      <c r="H563" s="90" t="s">
        <v>3356</v>
      </c>
      <c r="I563" s="90" t="s">
        <v>3357</v>
      </c>
      <c r="J563" s="90" t="s">
        <v>1489</v>
      </c>
      <c r="K563" s="90" t="s">
        <v>754</v>
      </c>
      <c r="L563" s="90" t="s">
        <v>1449</v>
      </c>
      <c r="M563" s="90" t="s">
        <v>1448</v>
      </c>
      <c r="N563" s="101" t="s">
        <v>3352</v>
      </c>
      <c r="O563" s="105">
        <v>43103.041666666664</v>
      </c>
      <c r="P563" s="101" t="s">
        <v>3352</v>
      </c>
      <c r="Q563" s="106"/>
      <c r="R563" s="101" t="s">
        <v>3352</v>
      </c>
      <c r="T563" s="101" t="s">
        <v>3352</v>
      </c>
      <c r="U563" t="s">
        <v>81</v>
      </c>
      <c r="V563">
        <v>10.119999999999999</v>
      </c>
    </row>
    <row r="564" spans="1:22" x14ac:dyDescent="0.3">
      <c r="A564" s="90" t="s">
        <v>3358</v>
      </c>
      <c r="B564" s="90" t="s">
        <v>3360</v>
      </c>
      <c r="C564" s="90" t="s">
        <v>3359</v>
      </c>
      <c r="D564" s="90" t="s">
        <v>3361</v>
      </c>
      <c r="E564" s="90" t="s">
        <v>736</v>
      </c>
      <c r="F564" s="91">
        <v>30935.083333333332</v>
      </c>
      <c r="G564" s="90" t="s">
        <v>1168</v>
      </c>
      <c r="H564" s="90" t="s">
        <v>3362</v>
      </c>
      <c r="I564" s="90" t="s">
        <v>3363</v>
      </c>
      <c r="J564" s="90" t="s">
        <v>3364</v>
      </c>
      <c r="K564" s="90" t="s">
        <v>754</v>
      </c>
      <c r="L564" s="90" t="s">
        <v>3365</v>
      </c>
      <c r="M564" s="90" t="s">
        <v>3366</v>
      </c>
      <c r="N564" s="101" t="s">
        <v>3358</v>
      </c>
      <c r="O564" s="105">
        <v>43106.041666666664</v>
      </c>
      <c r="P564" s="101" t="s">
        <v>3358</v>
      </c>
      <c r="Q564" s="106"/>
      <c r="R564" s="101" t="s">
        <v>3358</v>
      </c>
      <c r="T564" s="101" t="s">
        <v>3358</v>
      </c>
      <c r="U564" t="s">
        <v>81</v>
      </c>
      <c r="V564">
        <v>10.119999999999999</v>
      </c>
    </row>
    <row r="565" spans="1:22" x14ac:dyDescent="0.3">
      <c r="A565" s="90" t="s">
        <v>3367</v>
      </c>
      <c r="B565" s="90" t="s">
        <v>3369</v>
      </c>
      <c r="C565" s="90" t="s">
        <v>3368</v>
      </c>
      <c r="D565" s="90" t="s">
        <v>3370</v>
      </c>
      <c r="E565" s="90" t="s">
        <v>736</v>
      </c>
      <c r="F565" s="91">
        <v>27266.041666666668</v>
      </c>
      <c r="G565" s="90" t="s">
        <v>728</v>
      </c>
      <c r="H565" s="90" t="s">
        <v>754</v>
      </c>
      <c r="I565" s="90" t="s">
        <v>3371</v>
      </c>
      <c r="J565" s="90" t="s">
        <v>3372</v>
      </c>
      <c r="K565" s="90" t="s">
        <v>754</v>
      </c>
      <c r="L565" s="90" t="s">
        <v>913</v>
      </c>
      <c r="M565" s="90" t="s">
        <v>748</v>
      </c>
      <c r="N565" s="101" t="s">
        <v>3367</v>
      </c>
      <c r="O565" s="105">
        <v>43106.041666666664</v>
      </c>
      <c r="P565" s="101" t="s">
        <v>3367</v>
      </c>
      <c r="Q565" s="106"/>
      <c r="R565" s="101" t="s">
        <v>3367</v>
      </c>
      <c r="T565" s="101" t="s">
        <v>3367</v>
      </c>
      <c r="U565" t="s">
        <v>81</v>
      </c>
      <c r="V565">
        <v>10.119999999999999</v>
      </c>
    </row>
    <row r="566" spans="1:22" x14ac:dyDescent="0.3">
      <c r="A566" s="90" t="s">
        <v>3373</v>
      </c>
      <c r="B566" s="90" t="s">
        <v>3375</v>
      </c>
      <c r="C566" s="90" t="s">
        <v>3374</v>
      </c>
      <c r="D566" s="90" t="s">
        <v>3376</v>
      </c>
      <c r="E566" s="90" t="s">
        <v>736</v>
      </c>
      <c r="F566" s="91">
        <v>21781.041666666668</v>
      </c>
      <c r="G566" s="90" t="s">
        <v>325</v>
      </c>
      <c r="H566" s="90" t="s">
        <v>754</v>
      </c>
      <c r="I566" s="90" t="s">
        <v>3377</v>
      </c>
      <c r="J566" s="90" t="s">
        <v>942</v>
      </c>
      <c r="K566" s="90" t="s">
        <v>754</v>
      </c>
      <c r="L566" s="90" t="s">
        <v>2576</v>
      </c>
      <c r="M566" s="90" t="s">
        <v>748</v>
      </c>
      <c r="N566" s="101" t="s">
        <v>3373</v>
      </c>
      <c r="O566" s="105">
        <v>43106.041666666664</v>
      </c>
      <c r="P566" s="101" t="s">
        <v>3373</v>
      </c>
      <c r="Q566" s="106"/>
      <c r="R566" s="101" t="s">
        <v>3373</v>
      </c>
      <c r="T566" s="101" t="s">
        <v>3373</v>
      </c>
      <c r="U566" t="s">
        <v>81</v>
      </c>
      <c r="V566">
        <v>10.119999999999999</v>
      </c>
    </row>
    <row r="567" spans="1:22" x14ac:dyDescent="0.3">
      <c r="A567" s="90" t="s">
        <v>3378</v>
      </c>
      <c r="B567" s="90" t="s">
        <v>3380</v>
      </c>
      <c r="C567" s="90" t="s">
        <v>3379</v>
      </c>
      <c r="D567" s="90" t="s">
        <v>3381</v>
      </c>
      <c r="E567" s="90" t="s">
        <v>727</v>
      </c>
      <c r="F567" s="91">
        <v>27394.041666666668</v>
      </c>
      <c r="G567" s="90" t="s">
        <v>846</v>
      </c>
      <c r="H567" s="90" t="s">
        <v>754</v>
      </c>
      <c r="I567" s="90" t="s">
        <v>3382</v>
      </c>
      <c r="J567" s="90" t="s">
        <v>960</v>
      </c>
      <c r="K567" s="90" t="s">
        <v>754</v>
      </c>
      <c r="L567" s="90" t="s">
        <v>943</v>
      </c>
      <c r="M567" s="90" t="s">
        <v>944</v>
      </c>
      <c r="N567" s="101" t="s">
        <v>3378</v>
      </c>
      <c r="O567" s="105">
        <v>43103.041666666664</v>
      </c>
      <c r="P567" s="101" t="s">
        <v>3378</v>
      </c>
      <c r="Q567" s="106"/>
      <c r="R567" s="101" t="s">
        <v>3378</v>
      </c>
      <c r="T567" s="101" t="s">
        <v>3378</v>
      </c>
      <c r="U567" t="s">
        <v>81</v>
      </c>
      <c r="V567">
        <v>10.119999999999999</v>
      </c>
    </row>
    <row r="568" spans="1:22" x14ac:dyDescent="0.3">
      <c r="A568" s="90" t="s">
        <v>3383</v>
      </c>
      <c r="B568" s="90" t="s">
        <v>328</v>
      </c>
      <c r="C568" s="90" t="s">
        <v>3384</v>
      </c>
      <c r="D568" s="90" t="s">
        <v>3385</v>
      </c>
      <c r="E568" s="90" t="s">
        <v>727</v>
      </c>
      <c r="F568" s="91">
        <v>24513.041666666668</v>
      </c>
      <c r="G568" s="90" t="s">
        <v>728</v>
      </c>
      <c r="H568" s="90" t="s">
        <v>3386</v>
      </c>
      <c r="I568" s="90" t="s">
        <v>3387</v>
      </c>
      <c r="J568" s="90" t="s">
        <v>731</v>
      </c>
      <c r="K568" s="90" t="s">
        <v>754</v>
      </c>
      <c r="L568" s="90" t="s">
        <v>995</v>
      </c>
      <c r="M568" s="90" t="s">
        <v>994</v>
      </c>
      <c r="N568" s="101" t="s">
        <v>3383</v>
      </c>
      <c r="O568" s="105">
        <v>43103.041666666664</v>
      </c>
      <c r="P568" s="101" t="s">
        <v>3383</v>
      </c>
      <c r="Q568" s="106"/>
      <c r="R568" s="101" t="s">
        <v>3383</v>
      </c>
      <c r="T568" s="101" t="s">
        <v>3383</v>
      </c>
      <c r="U568" t="s">
        <v>81</v>
      </c>
      <c r="V568">
        <v>10.119999999999999</v>
      </c>
    </row>
    <row r="569" spans="1:22" x14ac:dyDescent="0.3">
      <c r="A569" s="90" t="s">
        <v>3388</v>
      </c>
      <c r="B569" s="90" t="s">
        <v>3390</v>
      </c>
      <c r="C569" s="90" t="s">
        <v>3389</v>
      </c>
      <c r="D569" s="90" t="s">
        <v>3391</v>
      </c>
      <c r="E569" s="90" t="s">
        <v>736</v>
      </c>
      <c r="F569" s="91">
        <v>28352.083333333332</v>
      </c>
      <c r="G569" s="90" t="s">
        <v>325</v>
      </c>
      <c r="H569" s="90" t="s">
        <v>754</v>
      </c>
      <c r="I569" s="90" t="s">
        <v>3392</v>
      </c>
      <c r="J569" s="90" t="s">
        <v>815</v>
      </c>
      <c r="K569" s="90" t="s">
        <v>754</v>
      </c>
      <c r="L569" s="90" t="s">
        <v>1273</v>
      </c>
      <c r="M569" s="90" t="s">
        <v>748</v>
      </c>
      <c r="N569" s="101" t="s">
        <v>3388</v>
      </c>
      <c r="O569" s="105">
        <v>43108.041666666664</v>
      </c>
      <c r="P569" s="101" t="s">
        <v>3388</v>
      </c>
      <c r="Q569" s="106"/>
      <c r="R569" s="101" t="s">
        <v>3388</v>
      </c>
      <c r="T569" s="101" t="s">
        <v>3388</v>
      </c>
      <c r="U569" t="s">
        <v>81</v>
      </c>
      <c r="V569">
        <v>10.119999999999999</v>
      </c>
    </row>
    <row r="570" spans="1:22" x14ac:dyDescent="0.3">
      <c r="A570" s="90" t="s">
        <v>3393</v>
      </c>
      <c r="B570" s="90" t="s">
        <v>3395</v>
      </c>
      <c r="C570" s="90" t="s">
        <v>3394</v>
      </c>
      <c r="D570" s="90" t="s">
        <v>3396</v>
      </c>
      <c r="E570" s="90" t="s">
        <v>736</v>
      </c>
      <c r="F570" s="91">
        <v>35845.041666666664</v>
      </c>
      <c r="G570" s="90" t="s">
        <v>728</v>
      </c>
      <c r="H570" s="90" t="s">
        <v>3397</v>
      </c>
      <c r="I570" s="90" t="s">
        <v>3398</v>
      </c>
      <c r="J570" s="90" t="s">
        <v>731</v>
      </c>
      <c r="K570" s="90" t="s">
        <v>754</v>
      </c>
      <c r="L570" s="90" t="s">
        <v>967</v>
      </c>
      <c r="M570" s="90" t="s">
        <v>3086</v>
      </c>
      <c r="N570" s="101" t="s">
        <v>3393</v>
      </c>
      <c r="O570" s="105">
        <v>43108.041666666664</v>
      </c>
      <c r="P570" s="101" t="s">
        <v>3393</v>
      </c>
      <c r="Q570" s="106"/>
      <c r="R570" s="101" t="s">
        <v>3393</v>
      </c>
      <c r="T570" s="101" t="s">
        <v>3393</v>
      </c>
      <c r="U570" t="s">
        <v>81</v>
      </c>
      <c r="V570">
        <v>10.119999999999999</v>
      </c>
    </row>
    <row r="571" spans="1:22" x14ac:dyDescent="0.3">
      <c r="A571" s="90" t="s">
        <v>3399</v>
      </c>
      <c r="B571" s="90" t="s">
        <v>3401</v>
      </c>
      <c r="C571" s="90" t="s">
        <v>3400</v>
      </c>
      <c r="D571" s="90" t="s">
        <v>3402</v>
      </c>
      <c r="E571" s="90" t="s">
        <v>727</v>
      </c>
      <c r="F571" s="91">
        <v>32890.041666666664</v>
      </c>
      <c r="G571" s="90" t="s">
        <v>325</v>
      </c>
      <c r="H571" s="90" t="s">
        <v>754</v>
      </c>
      <c r="I571" s="90" t="s">
        <v>3403</v>
      </c>
      <c r="J571" s="90" t="s">
        <v>887</v>
      </c>
      <c r="K571" s="90" t="s">
        <v>754</v>
      </c>
      <c r="L571" s="90" t="s">
        <v>1046</v>
      </c>
      <c r="M571" s="90" t="s">
        <v>1045</v>
      </c>
      <c r="N571" s="101" t="s">
        <v>3399</v>
      </c>
      <c r="O571" s="105">
        <v>43114.041666666664</v>
      </c>
      <c r="P571" s="101" t="s">
        <v>3399</v>
      </c>
      <c r="Q571" s="106"/>
      <c r="R571" s="101" t="s">
        <v>3399</v>
      </c>
      <c r="T571" s="101" t="s">
        <v>3399</v>
      </c>
      <c r="U571" t="s">
        <v>81</v>
      </c>
      <c r="V571">
        <v>10.119999999999999</v>
      </c>
    </row>
    <row r="572" spans="1:22" x14ac:dyDescent="0.3">
      <c r="A572" s="90" t="s">
        <v>3404</v>
      </c>
      <c r="B572" s="90" t="s">
        <v>1207</v>
      </c>
      <c r="C572" s="90" t="s">
        <v>3405</v>
      </c>
      <c r="D572" s="90" t="s">
        <v>3406</v>
      </c>
      <c r="E572" s="90" t="s">
        <v>727</v>
      </c>
      <c r="F572" s="91">
        <v>30746.041666666668</v>
      </c>
      <c r="G572" s="90" t="s">
        <v>745</v>
      </c>
      <c r="H572" s="90" t="s">
        <v>754</v>
      </c>
      <c r="I572" s="90" t="s">
        <v>1861</v>
      </c>
      <c r="J572" s="90" t="s">
        <v>855</v>
      </c>
      <c r="K572" s="90" t="s">
        <v>754</v>
      </c>
      <c r="L572" s="90" t="s">
        <v>3407</v>
      </c>
      <c r="M572" s="90" t="s">
        <v>3408</v>
      </c>
      <c r="N572" s="101" t="s">
        <v>3404</v>
      </c>
      <c r="O572" s="105">
        <v>43114.041666666664</v>
      </c>
      <c r="P572" s="101" t="s">
        <v>3404</v>
      </c>
      <c r="Q572" s="106"/>
      <c r="R572" s="101" t="s">
        <v>3404</v>
      </c>
      <c r="T572" s="101" t="s">
        <v>3404</v>
      </c>
      <c r="U572" t="s">
        <v>81</v>
      </c>
      <c r="V572">
        <v>10.119999999999999</v>
      </c>
    </row>
    <row r="573" spans="1:22" x14ac:dyDescent="0.3">
      <c r="A573" s="90" t="s">
        <v>3409</v>
      </c>
      <c r="B573" s="90" t="s">
        <v>3410</v>
      </c>
      <c r="C573" s="90" t="s">
        <v>412</v>
      </c>
      <c r="D573" s="90" t="s">
        <v>3411</v>
      </c>
      <c r="E573" s="90" t="s">
        <v>727</v>
      </c>
      <c r="F573" s="91">
        <v>35628.083333333336</v>
      </c>
      <c r="G573" s="90" t="s">
        <v>728</v>
      </c>
      <c r="H573" s="90" t="s">
        <v>3412</v>
      </c>
      <c r="I573" s="90" t="s">
        <v>3413</v>
      </c>
      <c r="J573" s="90" t="s">
        <v>977</v>
      </c>
      <c r="K573" s="90" t="s">
        <v>3414</v>
      </c>
      <c r="L573" s="90" t="s">
        <v>1914</v>
      </c>
      <c r="M573" s="90" t="s">
        <v>741</v>
      </c>
      <c r="N573" s="101" t="s">
        <v>3409</v>
      </c>
      <c r="O573" s="105">
        <v>43114.041666666664</v>
      </c>
      <c r="P573" s="101" t="s">
        <v>3409</v>
      </c>
      <c r="Q573" s="106"/>
      <c r="R573" s="101" t="s">
        <v>3409</v>
      </c>
      <c r="T573" s="101" t="s">
        <v>3409</v>
      </c>
      <c r="U573" t="s">
        <v>81</v>
      </c>
      <c r="V573">
        <v>10.119999999999999</v>
      </c>
    </row>
    <row r="574" spans="1:22" x14ac:dyDescent="0.3">
      <c r="A574" s="90" t="s">
        <v>3415</v>
      </c>
      <c r="B574" s="90" t="s">
        <v>3417</v>
      </c>
      <c r="C574" s="90" t="s">
        <v>3416</v>
      </c>
      <c r="D574" s="90" t="s">
        <v>3418</v>
      </c>
      <c r="E574" s="90" t="s">
        <v>736</v>
      </c>
      <c r="F574" s="91">
        <v>26470.041666666668</v>
      </c>
      <c r="G574" s="90" t="s">
        <v>776</v>
      </c>
      <c r="H574" s="90" t="s">
        <v>3419</v>
      </c>
      <c r="I574" s="90" t="s">
        <v>3420</v>
      </c>
      <c r="J574" s="90" t="s">
        <v>754</v>
      </c>
      <c r="K574" s="90" t="s">
        <v>754</v>
      </c>
      <c r="L574" s="90" t="s">
        <v>1995</v>
      </c>
      <c r="M574" s="90" t="s">
        <v>1994</v>
      </c>
      <c r="N574" s="101" t="s">
        <v>3415</v>
      </c>
      <c r="O574" s="105">
        <v>43115.041666666664</v>
      </c>
      <c r="P574" s="101" t="s">
        <v>3415</v>
      </c>
      <c r="Q574" s="106"/>
      <c r="R574" s="101" t="s">
        <v>3415</v>
      </c>
      <c r="T574" s="101" t="s">
        <v>3415</v>
      </c>
      <c r="U574" t="s">
        <v>81</v>
      </c>
      <c r="V574">
        <v>10.119999999999999</v>
      </c>
    </row>
    <row r="575" spans="1:22" x14ac:dyDescent="0.3">
      <c r="A575" s="90" t="s">
        <v>3421</v>
      </c>
      <c r="B575" s="90" t="s">
        <v>3423</v>
      </c>
      <c r="C575" s="90" t="s">
        <v>3422</v>
      </c>
      <c r="D575" s="90" t="s">
        <v>3424</v>
      </c>
      <c r="E575" s="90" t="s">
        <v>727</v>
      </c>
      <c r="F575" s="91">
        <v>28506.041666666668</v>
      </c>
      <c r="G575" s="90" t="s">
        <v>885</v>
      </c>
      <c r="H575" s="90" t="s">
        <v>3425</v>
      </c>
      <c r="I575" s="90" t="s">
        <v>3426</v>
      </c>
      <c r="J575" s="90" t="s">
        <v>740</v>
      </c>
      <c r="K575" s="90" t="s">
        <v>754</v>
      </c>
      <c r="L575" s="90" t="s">
        <v>3427</v>
      </c>
      <c r="M575" s="90" t="s">
        <v>3428</v>
      </c>
      <c r="N575" s="101" t="s">
        <v>3421</v>
      </c>
      <c r="O575" s="105">
        <v>43115.041666666664</v>
      </c>
      <c r="P575" s="101" t="s">
        <v>3421</v>
      </c>
      <c r="Q575" s="106"/>
      <c r="R575" s="101" t="s">
        <v>3421</v>
      </c>
      <c r="T575" s="101" t="s">
        <v>3421</v>
      </c>
      <c r="U575" t="s">
        <v>81</v>
      </c>
      <c r="V575">
        <v>10.119999999999999</v>
      </c>
    </row>
    <row r="576" spans="1:22" x14ac:dyDescent="0.3">
      <c r="A576" s="90" t="s">
        <v>3429</v>
      </c>
      <c r="B576" s="90" t="s">
        <v>3431</v>
      </c>
      <c r="C576" s="90" t="s">
        <v>3430</v>
      </c>
      <c r="D576" s="90" t="s">
        <v>3432</v>
      </c>
      <c r="E576" s="90" t="s">
        <v>727</v>
      </c>
      <c r="F576" s="91">
        <v>28414.041666666668</v>
      </c>
      <c r="G576" s="90" t="s">
        <v>728</v>
      </c>
      <c r="H576" s="90" t="s">
        <v>754</v>
      </c>
      <c r="I576" s="90" t="s">
        <v>3433</v>
      </c>
      <c r="J576" s="90" t="s">
        <v>3434</v>
      </c>
      <c r="K576" s="90" t="s">
        <v>754</v>
      </c>
      <c r="L576" s="90" t="s">
        <v>3435</v>
      </c>
      <c r="M576" s="90" t="s">
        <v>748</v>
      </c>
      <c r="N576" s="101" t="s">
        <v>3429</v>
      </c>
      <c r="O576" s="105">
        <v>43115.041666666664</v>
      </c>
      <c r="P576" s="101" t="s">
        <v>3429</v>
      </c>
      <c r="Q576" s="106"/>
      <c r="R576" s="101" t="s">
        <v>3429</v>
      </c>
      <c r="T576" s="101" t="s">
        <v>3429</v>
      </c>
      <c r="U576" t="s">
        <v>81</v>
      </c>
      <c r="V576">
        <v>10.119999999999999</v>
      </c>
    </row>
    <row r="577" spans="1:22" x14ac:dyDescent="0.3">
      <c r="A577" s="90" t="s">
        <v>3436</v>
      </c>
      <c r="B577" s="90" t="s">
        <v>707</v>
      </c>
      <c r="C577" s="90" t="s">
        <v>3437</v>
      </c>
      <c r="D577" s="90" t="s">
        <v>3438</v>
      </c>
      <c r="E577" s="90" t="s">
        <v>727</v>
      </c>
      <c r="F577" s="91">
        <v>33953.041666666664</v>
      </c>
      <c r="G577" s="90" t="s">
        <v>745</v>
      </c>
      <c r="H577" s="90" t="s">
        <v>1200</v>
      </c>
      <c r="I577" s="90" t="s">
        <v>814</v>
      </c>
      <c r="J577" s="90" t="s">
        <v>815</v>
      </c>
      <c r="K577" s="90" t="s">
        <v>816</v>
      </c>
      <c r="L577" s="90" t="s">
        <v>817</v>
      </c>
      <c r="M577" s="90" t="s">
        <v>816</v>
      </c>
      <c r="N577" s="101" t="s">
        <v>3436</v>
      </c>
      <c r="O577" s="105">
        <v>43128.041666666664</v>
      </c>
      <c r="P577" s="101" t="s">
        <v>3436</v>
      </c>
      <c r="Q577" s="106"/>
      <c r="R577" s="101" t="s">
        <v>3436</v>
      </c>
      <c r="T577" s="101" t="s">
        <v>3436</v>
      </c>
      <c r="U577" t="s">
        <v>81</v>
      </c>
      <c r="V577">
        <v>10.119999999999999</v>
      </c>
    </row>
    <row r="578" spans="1:22" x14ac:dyDescent="0.3">
      <c r="A578" s="90" t="s">
        <v>3439</v>
      </c>
      <c r="B578" s="90" t="s">
        <v>3441</v>
      </c>
      <c r="C578" s="90" t="s">
        <v>3440</v>
      </c>
      <c r="D578" s="90" t="s">
        <v>3442</v>
      </c>
      <c r="E578" s="90" t="s">
        <v>727</v>
      </c>
      <c r="F578" s="91">
        <v>29534.041666666668</v>
      </c>
      <c r="G578" s="90" t="s">
        <v>745</v>
      </c>
      <c r="H578" s="90" t="s">
        <v>3443</v>
      </c>
      <c r="I578" s="90" t="s">
        <v>3444</v>
      </c>
      <c r="J578" s="90" t="s">
        <v>3445</v>
      </c>
      <c r="K578" s="90" t="s">
        <v>754</v>
      </c>
      <c r="L578" s="90" t="s">
        <v>749</v>
      </c>
      <c r="M578" s="90" t="s">
        <v>748</v>
      </c>
      <c r="N578" s="101" t="s">
        <v>3439</v>
      </c>
      <c r="O578" s="105">
        <v>43130.041666666664</v>
      </c>
      <c r="P578" s="101" t="s">
        <v>3439</v>
      </c>
      <c r="Q578" s="106"/>
      <c r="R578" s="101" t="s">
        <v>3439</v>
      </c>
      <c r="T578" s="101" t="s">
        <v>3439</v>
      </c>
      <c r="U578" t="s">
        <v>81</v>
      </c>
      <c r="V578">
        <v>10.119999999999999</v>
      </c>
    </row>
    <row r="579" spans="1:22" x14ac:dyDescent="0.3">
      <c r="A579" s="90" t="s">
        <v>3446</v>
      </c>
      <c r="B579" s="90" t="s">
        <v>3448</v>
      </c>
      <c r="C579" s="90" t="s">
        <v>3447</v>
      </c>
      <c r="D579" s="90" t="s">
        <v>3449</v>
      </c>
      <c r="E579" s="90" t="s">
        <v>727</v>
      </c>
      <c r="F579" s="91">
        <v>28129.041666666668</v>
      </c>
      <c r="G579" s="90" t="s">
        <v>745</v>
      </c>
      <c r="H579" s="90" t="s">
        <v>1200</v>
      </c>
      <c r="I579" s="90" t="s">
        <v>814</v>
      </c>
      <c r="J579" s="90" t="s">
        <v>815</v>
      </c>
      <c r="K579" s="90" t="s">
        <v>754</v>
      </c>
      <c r="L579" s="90" t="s">
        <v>817</v>
      </c>
      <c r="M579" s="90" t="s">
        <v>816</v>
      </c>
      <c r="N579" s="101" t="s">
        <v>3446</v>
      </c>
      <c r="O579" s="105">
        <v>43131.041666666664</v>
      </c>
      <c r="P579" s="101" t="s">
        <v>3446</v>
      </c>
      <c r="Q579" s="106"/>
      <c r="R579" s="101" t="s">
        <v>3446</v>
      </c>
      <c r="T579" s="101" t="s">
        <v>3446</v>
      </c>
      <c r="U579" t="s">
        <v>81</v>
      </c>
      <c r="V579">
        <v>10.119999999999999</v>
      </c>
    </row>
    <row r="580" spans="1:22" x14ac:dyDescent="0.3">
      <c r="A580" s="90" t="s">
        <v>3450</v>
      </c>
      <c r="B580" s="90" t="s">
        <v>2737</v>
      </c>
      <c r="C580" s="90" t="s">
        <v>495</v>
      </c>
      <c r="D580" s="90" t="s">
        <v>3451</v>
      </c>
      <c r="E580" s="90" t="s">
        <v>736</v>
      </c>
      <c r="F580" s="91">
        <v>28615.083333333332</v>
      </c>
      <c r="G580" s="90" t="s">
        <v>885</v>
      </c>
      <c r="H580" s="90" t="s">
        <v>754</v>
      </c>
      <c r="I580" s="90" t="s">
        <v>3452</v>
      </c>
      <c r="J580" s="90" t="s">
        <v>740</v>
      </c>
      <c r="K580" s="90" t="s">
        <v>754</v>
      </c>
      <c r="L580" s="90" t="s">
        <v>3453</v>
      </c>
      <c r="M580" s="90" t="s">
        <v>3454</v>
      </c>
      <c r="N580" s="101" t="s">
        <v>3450</v>
      </c>
      <c r="O580" s="105">
        <v>43132.041666666664</v>
      </c>
      <c r="P580" s="101" t="s">
        <v>3450</v>
      </c>
      <c r="Q580" s="106"/>
      <c r="R580" s="101" t="s">
        <v>3450</v>
      </c>
      <c r="T580" s="101" t="s">
        <v>3450</v>
      </c>
      <c r="U580" t="s">
        <v>81</v>
      </c>
      <c r="V580">
        <v>10.119999999999999</v>
      </c>
    </row>
    <row r="581" spans="1:22" x14ac:dyDescent="0.3">
      <c r="A581" s="90" t="s">
        <v>3455</v>
      </c>
      <c r="B581" s="90" t="s">
        <v>3457</v>
      </c>
      <c r="C581" s="90" t="s">
        <v>3456</v>
      </c>
      <c r="D581" s="90" t="s">
        <v>3458</v>
      </c>
      <c r="E581" s="90" t="s">
        <v>736</v>
      </c>
      <c r="F581" s="91">
        <v>24546.041666666668</v>
      </c>
      <c r="G581" s="90" t="s">
        <v>225</v>
      </c>
      <c r="H581" s="90" t="s">
        <v>754</v>
      </c>
      <c r="I581" s="90" t="s">
        <v>3459</v>
      </c>
      <c r="J581" s="90" t="s">
        <v>874</v>
      </c>
      <c r="K581" s="90" t="s">
        <v>754</v>
      </c>
      <c r="L581" s="90" t="s">
        <v>822</v>
      </c>
      <c r="M581" s="90" t="s">
        <v>821</v>
      </c>
      <c r="N581" s="101" t="s">
        <v>3455</v>
      </c>
      <c r="O581" s="105">
        <v>43124.041666666664</v>
      </c>
      <c r="P581" s="101" t="s">
        <v>3455</v>
      </c>
      <c r="Q581" s="106"/>
      <c r="R581" s="101" t="s">
        <v>3455</v>
      </c>
      <c r="T581" s="101" t="s">
        <v>3455</v>
      </c>
      <c r="U581" t="s">
        <v>81</v>
      </c>
      <c r="V581">
        <v>10.119999999999999</v>
      </c>
    </row>
    <row r="582" spans="1:22" x14ac:dyDescent="0.3">
      <c r="A582" s="90" t="s">
        <v>3460</v>
      </c>
      <c r="B582" s="90" t="s">
        <v>3461</v>
      </c>
      <c r="C582" s="90" t="s">
        <v>297</v>
      </c>
      <c r="D582" s="90" t="s">
        <v>3462</v>
      </c>
      <c r="E582" s="90" t="s">
        <v>736</v>
      </c>
      <c r="F582" s="91">
        <v>23022.041666666668</v>
      </c>
      <c r="G582" s="90" t="s">
        <v>728</v>
      </c>
      <c r="H582" s="90" t="s">
        <v>754</v>
      </c>
      <c r="I582" s="90" t="s">
        <v>3463</v>
      </c>
      <c r="J582" s="90" t="s">
        <v>1634</v>
      </c>
      <c r="K582" s="90" t="s">
        <v>754</v>
      </c>
      <c r="L582" s="90" t="s">
        <v>742</v>
      </c>
      <c r="M582" s="90" t="s">
        <v>741</v>
      </c>
      <c r="N582" s="101" t="s">
        <v>3460</v>
      </c>
      <c r="O582" s="105">
        <v>43132.041666666664</v>
      </c>
      <c r="P582" s="101" t="s">
        <v>3460</v>
      </c>
      <c r="Q582" s="106"/>
      <c r="R582" s="101" t="s">
        <v>3460</v>
      </c>
      <c r="T582" s="101" t="s">
        <v>3460</v>
      </c>
      <c r="U582" t="s">
        <v>81</v>
      </c>
      <c r="V582">
        <v>10.1</v>
      </c>
    </row>
    <row r="583" spans="1:22" x14ac:dyDescent="0.3">
      <c r="A583" s="90" t="s">
        <v>3464</v>
      </c>
      <c r="B583" s="90" t="s">
        <v>419</v>
      </c>
      <c r="C583" s="90" t="s">
        <v>3465</v>
      </c>
      <c r="D583" s="90" t="s">
        <v>3466</v>
      </c>
      <c r="E583" s="90" t="s">
        <v>736</v>
      </c>
      <c r="F583" s="91">
        <v>35395.041666666664</v>
      </c>
      <c r="G583" s="90" t="s">
        <v>745</v>
      </c>
      <c r="H583" s="90" t="s">
        <v>3467</v>
      </c>
      <c r="I583" s="90" t="s">
        <v>3468</v>
      </c>
      <c r="J583" s="90" t="s">
        <v>1510</v>
      </c>
      <c r="K583" s="90" t="s">
        <v>754</v>
      </c>
      <c r="L583" s="90" t="s">
        <v>765</v>
      </c>
      <c r="M583" s="90" t="s">
        <v>748</v>
      </c>
      <c r="N583" s="101" t="s">
        <v>3464</v>
      </c>
      <c r="O583" s="105">
        <v>43132.041666666664</v>
      </c>
      <c r="P583" s="101" t="s">
        <v>3464</v>
      </c>
      <c r="Q583" s="106"/>
      <c r="R583" s="101" t="s">
        <v>3464</v>
      </c>
      <c r="T583" s="101" t="s">
        <v>3464</v>
      </c>
      <c r="U583" t="s">
        <v>81</v>
      </c>
      <c r="V583">
        <v>10.119999999999999</v>
      </c>
    </row>
    <row r="584" spans="1:22" x14ac:dyDescent="0.3">
      <c r="A584" s="90" t="s">
        <v>3469</v>
      </c>
      <c r="B584" s="90" t="s">
        <v>3471</v>
      </c>
      <c r="C584" s="90" t="s">
        <v>3470</v>
      </c>
      <c r="D584" s="90" t="s">
        <v>3472</v>
      </c>
      <c r="E584" s="90" t="s">
        <v>736</v>
      </c>
      <c r="F584" s="91">
        <v>26090.041666666668</v>
      </c>
      <c r="G584" s="90" t="s">
        <v>325</v>
      </c>
      <c r="H584" s="90" t="s">
        <v>754</v>
      </c>
      <c r="I584" s="90" t="s">
        <v>3473</v>
      </c>
      <c r="J584" s="90" t="s">
        <v>1368</v>
      </c>
      <c r="K584" s="90" t="s">
        <v>754</v>
      </c>
      <c r="L584" s="90" t="s">
        <v>1046</v>
      </c>
      <c r="M584" s="90" t="s">
        <v>1045</v>
      </c>
      <c r="N584" s="101" t="s">
        <v>3469</v>
      </c>
      <c r="O584" s="105">
        <v>43136.041666666664</v>
      </c>
      <c r="P584" s="101" t="s">
        <v>3469</v>
      </c>
      <c r="Q584" s="106"/>
      <c r="R584" s="101" t="s">
        <v>3469</v>
      </c>
      <c r="T584" s="101" t="s">
        <v>3469</v>
      </c>
      <c r="U584" t="s">
        <v>81</v>
      </c>
      <c r="V584">
        <v>10.119999999999999</v>
      </c>
    </row>
    <row r="585" spans="1:22" x14ac:dyDescent="0.3">
      <c r="A585" s="90" t="s">
        <v>3474</v>
      </c>
      <c r="B585" s="90" t="s">
        <v>3476</v>
      </c>
      <c r="C585" s="90" t="s">
        <v>3475</v>
      </c>
      <c r="D585" s="90" t="s">
        <v>3477</v>
      </c>
      <c r="E585" s="90" t="s">
        <v>727</v>
      </c>
      <c r="F585" s="91">
        <v>31552.083333333332</v>
      </c>
      <c r="G585" s="90" t="s">
        <v>947</v>
      </c>
      <c r="H585" s="90" t="s">
        <v>3478</v>
      </c>
      <c r="I585" s="90" t="s">
        <v>3479</v>
      </c>
      <c r="J585" s="90" t="s">
        <v>740</v>
      </c>
      <c r="K585" s="90" t="s">
        <v>754</v>
      </c>
      <c r="L585" s="90" t="s">
        <v>3480</v>
      </c>
      <c r="M585" s="90" t="s">
        <v>3481</v>
      </c>
      <c r="N585" s="101" t="s">
        <v>3474</v>
      </c>
      <c r="O585" s="105">
        <v>43141.041666666664</v>
      </c>
      <c r="P585" s="101" t="s">
        <v>3474</v>
      </c>
      <c r="Q585" s="106"/>
      <c r="R585" s="101" t="s">
        <v>3474</v>
      </c>
      <c r="T585" s="101" t="s">
        <v>3474</v>
      </c>
      <c r="U585" t="s">
        <v>81</v>
      </c>
      <c r="V585">
        <v>10.119999999999999</v>
      </c>
    </row>
    <row r="586" spans="1:22" x14ac:dyDescent="0.3">
      <c r="A586" s="90" t="s">
        <v>3482</v>
      </c>
      <c r="B586" s="90" t="s">
        <v>674</v>
      </c>
      <c r="C586" s="90" t="s">
        <v>1542</v>
      </c>
      <c r="D586" s="90" t="s">
        <v>3483</v>
      </c>
      <c r="E586" s="90" t="s">
        <v>727</v>
      </c>
      <c r="F586" s="91">
        <v>28426.041666666668</v>
      </c>
      <c r="G586" s="90" t="s">
        <v>728</v>
      </c>
      <c r="H586" s="90" t="s">
        <v>754</v>
      </c>
      <c r="I586" s="90" t="s">
        <v>3484</v>
      </c>
      <c r="J586" s="90" t="s">
        <v>731</v>
      </c>
      <c r="K586" s="90" t="s">
        <v>754</v>
      </c>
      <c r="L586" s="90" t="s">
        <v>1495</v>
      </c>
      <c r="M586" s="90" t="s">
        <v>1494</v>
      </c>
      <c r="N586" s="101" t="s">
        <v>3482</v>
      </c>
      <c r="O586" s="105">
        <v>43141.041666666664</v>
      </c>
      <c r="P586" s="101" t="s">
        <v>3482</v>
      </c>
      <c r="Q586" s="106"/>
      <c r="R586" s="101" t="s">
        <v>3482</v>
      </c>
      <c r="T586" s="101" t="s">
        <v>3482</v>
      </c>
      <c r="U586" t="s">
        <v>81</v>
      </c>
      <c r="V586">
        <v>10.119999999999999</v>
      </c>
    </row>
    <row r="587" spans="1:22" x14ac:dyDescent="0.3">
      <c r="A587" s="90" t="s">
        <v>3485</v>
      </c>
      <c r="B587" s="90" t="s">
        <v>454</v>
      </c>
      <c r="C587" s="90" t="s">
        <v>3486</v>
      </c>
      <c r="D587" s="90" t="s">
        <v>3487</v>
      </c>
      <c r="E587" s="90" t="s">
        <v>736</v>
      </c>
      <c r="F587" s="91">
        <v>28255.083333333332</v>
      </c>
      <c r="G587" s="90" t="s">
        <v>885</v>
      </c>
      <c r="H587" s="90" t="s">
        <v>3488</v>
      </c>
      <c r="I587" s="90" t="s">
        <v>3489</v>
      </c>
      <c r="J587" s="90" t="s">
        <v>778</v>
      </c>
      <c r="K587" s="90" t="s">
        <v>754</v>
      </c>
      <c r="L587" s="90" t="s">
        <v>796</v>
      </c>
      <c r="M587" s="90" t="s">
        <v>748</v>
      </c>
      <c r="N587" s="101" t="s">
        <v>3485</v>
      </c>
      <c r="O587" s="105">
        <v>43133.041666666664</v>
      </c>
      <c r="P587" s="101" t="s">
        <v>3485</v>
      </c>
      <c r="Q587" s="106"/>
      <c r="R587" s="101" t="s">
        <v>3485</v>
      </c>
      <c r="T587" s="101" t="s">
        <v>3485</v>
      </c>
      <c r="U587" t="s">
        <v>81</v>
      </c>
      <c r="V587">
        <v>10.119999999999999</v>
      </c>
    </row>
    <row r="588" spans="1:22" x14ac:dyDescent="0.3">
      <c r="A588" s="90" t="s">
        <v>3490</v>
      </c>
      <c r="B588" s="90" t="s">
        <v>382</v>
      </c>
      <c r="C588" s="90" t="s">
        <v>3491</v>
      </c>
      <c r="D588" s="90" t="s">
        <v>3492</v>
      </c>
      <c r="E588" s="90" t="s">
        <v>736</v>
      </c>
      <c r="F588" s="91">
        <v>20019.041666666668</v>
      </c>
      <c r="G588" s="90" t="s">
        <v>728</v>
      </c>
      <c r="H588" s="90" t="s">
        <v>754</v>
      </c>
      <c r="I588" s="90" t="s">
        <v>3493</v>
      </c>
      <c r="J588" s="90" t="s">
        <v>1210</v>
      </c>
      <c r="K588" s="90" t="s">
        <v>754</v>
      </c>
      <c r="L588" s="90" t="s">
        <v>1362</v>
      </c>
      <c r="M588" s="90" t="s">
        <v>1361</v>
      </c>
      <c r="N588" s="101" t="s">
        <v>3490</v>
      </c>
      <c r="O588" s="105">
        <v>43137.041666666664</v>
      </c>
      <c r="P588" s="101" t="s">
        <v>3490</v>
      </c>
      <c r="Q588" s="106"/>
      <c r="R588" s="101" t="s">
        <v>3490</v>
      </c>
      <c r="T588" s="101" t="s">
        <v>3490</v>
      </c>
      <c r="U588" t="s">
        <v>81</v>
      </c>
      <c r="V588">
        <v>10.119999999999999</v>
      </c>
    </row>
    <row r="589" spans="1:22" x14ac:dyDescent="0.3">
      <c r="A589" s="90" t="s">
        <v>3494</v>
      </c>
      <c r="B589" s="90" t="s">
        <v>385</v>
      </c>
      <c r="C589" s="90" t="s">
        <v>386</v>
      </c>
      <c r="D589" s="90" t="s">
        <v>3495</v>
      </c>
      <c r="E589" s="90" t="s">
        <v>736</v>
      </c>
      <c r="F589" s="91">
        <v>28482.041666666668</v>
      </c>
      <c r="G589" s="90" t="s">
        <v>776</v>
      </c>
      <c r="H589" s="90" t="s">
        <v>754</v>
      </c>
      <c r="I589" s="90" t="s">
        <v>3496</v>
      </c>
      <c r="J589" s="90" t="s">
        <v>1222</v>
      </c>
      <c r="K589" s="90" t="s">
        <v>754</v>
      </c>
      <c r="L589" s="90" t="s">
        <v>1007</v>
      </c>
      <c r="M589" s="90" t="s">
        <v>1611</v>
      </c>
      <c r="N589" s="101" t="s">
        <v>3494</v>
      </c>
      <c r="O589" s="105">
        <v>43137.041666666664</v>
      </c>
      <c r="P589" s="101" t="s">
        <v>3494</v>
      </c>
      <c r="Q589" s="106"/>
      <c r="R589" s="101" t="s">
        <v>3494</v>
      </c>
      <c r="T589" s="101" t="s">
        <v>3494</v>
      </c>
      <c r="U589" t="s">
        <v>81</v>
      </c>
      <c r="V589">
        <v>10.119999999999999</v>
      </c>
    </row>
    <row r="590" spans="1:22" x14ac:dyDescent="0.3">
      <c r="A590" s="90" t="s">
        <v>3497</v>
      </c>
      <c r="B590" s="90" t="s">
        <v>380</v>
      </c>
      <c r="C590" s="90" t="s">
        <v>381</v>
      </c>
      <c r="D590" s="90" t="s">
        <v>3498</v>
      </c>
      <c r="E590" s="90" t="s">
        <v>736</v>
      </c>
      <c r="F590" s="91">
        <v>27455.041666666668</v>
      </c>
      <c r="G590" s="90" t="s">
        <v>885</v>
      </c>
      <c r="H590" s="90" t="s">
        <v>754</v>
      </c>
      <c r="I590" s="90" t="s">
        <v>3499</v>
      </c>
      <c r="J590" s="90" t="s">
        <v>1051</v>
      </c>
      <c r="K590" s="90" t="s">
        <v>754</v>
      </c>
      <c r="L590" s="90" t="s">
        <v>1114</v>
      </c>
      <c r="M590" s="90" t="s">
        <v>1115</v>
      </c>
      <c r="N590" s="101" t="s">
        <v>3497</v>
      </c>
      <c r="O590" s="105">
        <v>43137.041666666664</v>
      </c>
      <c r="P590" s="101" t="s">
        <v>3497</v>
      </c>
      <c r="Q590" s="106"/>
      <c r="R590" s="101" t="s">
        <v>3497</v>
      </c>
      <c r="T590" s="101" t="s">
        <v>3497</v>
      </c>
      <c r="U590" t="s">
        <v>81</v>
      </c>
      <c r="V590">
        <v>10.119999999999999</v>
      </c>
    </row>
    <row r="591" spans="1:22" x14ac:dyDescent="0.3">
      <c r="A591" s="90" t="s">
        <v>3500</v>
      </c>
      <c r="B591" s="90" t="s">
        <v>221</v>
      </c>
      <c r="C591" s="90" t="s">
        <v>3501</v>
      </c>
      <c r="D591" s="90" t="s">
        <v>3502</v>
      </c>
      <c r="E591" s="90" t="s">
        <v>727</v>
      </c>
      <c r="F591" s="91">
        <v>31656.083333333332</v>
      </c>
      <c r="G591" s="90" t="s">
        <v>929</v>
      </c>
      <c r="H591" s="90" t="s">
        <v>3503</v>
      </c>
      <c r="I591" s="90" t="s">
        <v>3504</v>
      </c>
      <c r="J591" s="90" t="s">
        <v>1137</v>
      </c>
      <c r="K591" s="90" t="s">
        <v>754</v>
      </c>
      <c r="L591" s="90" t="s">
        <v>749</v>
      </c>
      <c r="M591" s="90" t="s">
        <v>748</v>
      </c>
      <c r="N591" s="101" t="s">
        <v>3500</v>
      </c>
      <c r="O591" s="105">
        <v>43150.041666666664</v>
      </c>
      <c r="P591" s="101" t="s">
        <v>3500</v>
      </c>
      <c r="Q591" s="106"/>
      <c r="R591" s="101" t="s">
        <v>3500</v>
      </c>
      <c r="T591" s="101" t="s">
        <v>3500</v>
      </c>
      <c r="U591" t="s">
        <v>81</v>
      </c>
      <c r="V591">
        <v>10.119999999999999</v>
      </c>
    </row>
    <row r="592" spans="1:22" x14ac:dyDescent="0.3">
      <c r="A592" s="90" t="s">
        <v>3505</v>
      </c>
      <c r="B592" s="90" t="s">
        <v>3506</v>
      </c>
      <c r="C592" s="90" t="s">
        <v>178</v>
      </c>
      <c r="D592" s="90" t="s">
        <v>3507</v>
      </c>
      <c r="E592" s="90" t="s">
        <v>736</v>
      </c>
      <c r="F592" s="91">
        <v>27906.083333333332</v>
      </c>
      <c r="G592" s="90" t="s">
        <v>728</v>
      </c>
      <c r="H592" s="90" t="s">
        <v>754</v>
      </c>
      <c r="I592" s="90" t="s">
        <v>3508</v>
      </c>
      <c r="J592" s="90" t="s">
        <v>1499</v>
      </c>
      <c r="K592" s="90" t="s">
        <v>754</v>
      </c>
      <c r="L592" s="90" t="s">
        <v>822</v>
      </c>
      <c r="M592" s="90" t="s">
        <v>821</v>
      </c>
      <c r="N592" s="101" t="s">
        <v>3505</v>
      </c>
      <c r="O592" s="105">
        <v>43150.041666666664</v>
      </c>
      <c r="P592" s="101" t="s">
        <v>3505</v>
      </c>
      <c r="Q592" s="106"/>
      <c r="R592" s="101" t="s">
        <v>3505</v>
      </c>
      <c r="T592" s="101" t="s">
        <v>3505</v>
      </c>
      <c r="U592" t="s">
        <v>81</v>
      </c>
      <c r="V592">
        <v>10.119999999999999</v>
      </c>
    </row>
    <row r="593" spans="1:22" x14ac:dyDescent="0.3">
      <c r="A593" s="90" t="s">
        <v>3509</v>
      </c>
      <c r="B593" s="90" t="s">
        <v>3511</v>
      </c>
      <c r="C593" s="90" t="s">
        <v>3510</v>
      </c>
      <c r="D593" s="90" t="s">
        <v>3512</v>
      </c>
      <c r="E593" s="90" t="s">
        <v>736</v>
      </c>
      <c r="F593" s="91">
        <v>24113.041666666668</v>
      </c>
      <c r="G593" s="90" t="s">
        <v>325</v>
      </c>
      <c r="H593" s="90" t="s">
        <v>754</v>
      </c>
      <c r="I593" s="90" t="s">
        <v>3513</v>
      </c>
      <c r="J593" s="90" t="s">
        <v>3346</v>
      </c>
      <c r="K593" s="90" t="s">
        <v>754</v>
      </c>
      <c r="L593" s="90" t="s">
        <v>830</v>
      </c>
      <c r="M593" s="90" t="s">
        <v>1716</v>
      </c>
      <c r="N593" s="101" t="s">
        <v>3509</v>
      </c>
      <c r="O593" s="105">
        <v>43152.041666666664</v>
      </c>
      <c r="P593" s="101" t="s">
        <v>3509</v>
      </c>
      <c r="Q593" s="106"/>
      <c r="R593" s="101" t="s">
        <v>3509</v>
      </c>
      <c r="T593" s="101" t="s">
        <v>3509</v>
      </c>
      <c r="U593" t="s">
        <v>81</v>
      </c>
      <c r="V593">
        <v>10.119999999999999</v>
      </c>
    </row>
    <row r="594" spans="1:22" x14ac:dyDescent="0.3">
      <c r="A594" s="90" t="s">
        <v>3514</v>
      </c>
      <c r="B594" s="90" t="s">
        <v>3516</v>
      </c>
      <c r="C594" s="90" t="s">
        <v>3515</v>
      </c>
      <c r="D594" s="90" t="s">
        <v>3517</v>
      </c>
      <c r="E594" s="90" t="s">
        <v>736</v>
      </c>
      <c r="F594" s="91">
        <v>23881.041666666668</v>
      </c>
      <c r="G594" s="90" t="s">
        <v>325</v>
      </c>
      <c r="H594" s="90" t="s">
        <v>754</v>
      </c>
      <c r="I594" s="90" t="s">
        <v>3518</v>
      </c>
      <c r="J594" s="90" t="s">
        <v>3346</v>
      </c>
      <c r="K594" s="90" t="s">
        <v>754</v>
      </c>
      <c r="L594" s="90" t="s">
        <v>856</v>
      </c>
      <c r="M594" s="90" t="s">
        <v>748</v>
      </c>
      <c r="N594" s="101" t="s">
        <v>3514</v>
      </c>
      <c r="O594" s="105">
        <v>43152.041666666664</v>
      </c>
      <c r="P594" s="101" t="s">
        <v>3514</v>
      </c>
      <c r="Q594" s="106"/>
      <c r="R594" s="101" t="s">
        <v>3514</v>
      </c>
      <c r="T594" s="101" t="s">
        <v>3514</v>
      </c>
      <c r="U594" t="s">
        <v>81</v>
      </c>
      <c r="V594">
        <v>10.119999999999999</v>
      </c>
    </row>
    <row r="595" spans="1:22" x14ac:dyDescent="0.3">
      <c r="A595" s="90" t="s">
        <v>3519</v>
      </c>
      <c r="B595" s="90" t="s">
        <v>3521</v>
      </c>
      <c r="C595" s="90" t="s">
        <v>3520</v>
      </c>
      <c r="D595" s="90" t="s">
        <v>3522</v>
      </c>
      <c r="E595" s="90" t="s">
        <v>736</v>
      </c>
      <c r="F595" s="91">
        <v>36166.041666666664</v>
      </c>
      <c r="G595" s="90" t="s">
        <v>1168</v>
      </c>
      <c r="H595" s="90" t="s">
        <v>754</v>
      </c>
      <c r="I595" s="90" t="s">
        <v>2761</v>
      </c>
      <c r="J595" s="90" t="s">
        <v>1499</v>
      </c>
      <c r="K595" s="90" t="s">
        <v>754</v>
      </c>
      <c r="L595" s="90" t="s">
        <v>913</v>
      </c>
      <c r="M595" s="90" t="s">
        <v>748</v>
      </c>
      <c r="N595" s="101" t="s">
        <v>3519</v>
      </c>
      <c r="O595" s="105">
        <v>43155.041666666664</v>
      </c>
      <c r="P595" s="101" t="s">
        <v>3519</v>
      </c>
      <c r="Q595" s="106"/>
      <c r="R595" s="101" t="s">
        <v>3519</v>
      </c>
      <c r="T595" s="101" t="s">
        <v>3519</v>
      </c>
      <c r="U595" t="s">
        <v>81</v>
      </c>
      <c r="V595">
        <v>10.119999999999999</v>
      </c>
    </row>
    <row r="596" spans="1:22" x14ac:dyDescent="0.3">
      <c r="A596" s="90" t="s">
        <v>3523</v>
      </c>
      <c r="B596" s="90" t="s">
        <v>3525</v>
      </c>
      <c r="C596" s="90" t="s">
        <v>3524</v>
      </c>
      <c r="D596" s="90" t="s">
        <v>3526</v>
      </c>
      <c r="E596" s="90" t="s">
        <v>736</v>
      </c>
      <c r="F596" s="91">
        <v>30886.083333333332</v>
      </c>
      <c r="G596" s="90" t="s">
        <v>325</v>
      </c>
      <c r="H596" s="90" t="s">
        <v>754</v>
      </c>
      <c r="I596" s="90" t="s">
        <v>3527</v>
      </c>
      <c r="J596" s="90" t="s">
        <v>771</v>
      </c>
      <c r="K596" s="90" t="s">
        <v>754</v>
      </c>
      <c r="L596" s="90" t="s">
        <v>2576</v>
      </c>
      <c r="M596" s="90" t="s">
        <v>748</v>
      </c>
      <c r="N596" s="101" t="s">
        <v>3523</v>
      </c>
      <c r="O596" s="105">
        <v>43156.041666666664</v>
      </c>
      <c r="P596" s="101" t="s">
        <v>3523</v>
      </c>
      <c r="Q596" s="106"/>
      <c r="R596" s="101" t="s">
        <v>3523</v>
      </c>
      <c r="T596" s="101" t="s">
        <v>3523</v>
      </c>
      <c r="U596" t="s">
        <v>81</v>
      </c>
      <c r="V596">
        <v>10.119999999999999</v>
      </c>
    </row>
    <row r="597" spans="1:22" x14ac:dyDescent="0.3">
      <c r="A597" s="90" t="s">
        <v>3528</v>
      </c>
      <c r="B597" s="90" t="s">
        <v>3530</v>
      </c>
      <c r="C597" s="90" t="s">
        <v>3529</v>
      </c>
      <c r="D597" s="90" t="s">
        <v>3531</v>
      </c>
      <c r="E597" s="90" t="s">
        <v>727</v>
      </c>
      <c r="F597" s="91">
        <v>23072.041666666668</v>
      </c>
      <c r="G597" s="90" t="s">
        <v>325</v>
      </c>
      <c r="H597" s="90" t="s">
        <v>754</v>
      </c>
      <c r="I597" s="90" t="s">
        <v>3532</v>
      </c>
      <c r="J597" s="90" t="s">
        <v>1831</v>
      </c>
      <c r="K597" s="90" t="s">
        <v>754</v>
      </c>
      <c r="L597" s="90" t="s">
        <v>749</v>
      </c>
      <c r="M597" s="90" t="s">
        <v>748</v>
      </c>
      <c r="N597" s="101" t="s">
        <v>3528</v>
      </c>
      <c r="O597" s="105">
        <v>43156.041666666664</v>
      </c>
      <c r="P597" s="101" t="s">
        <v>3528</v>
      </c>
      <c r="Q597" s="106"/>
      <c r="R597" s="101" t="s">
        <v>3528</v>
      </c>
      <c r="T597" s="101" t="s">
        <v>3528</v>
      </c>
      <c r="U597" t="s">
        <v>81</v>
      </c>
      <c r="V597">
        <v>10.119999999999999</v>
      </c>
    </row>
    <row r="598" spans="1:22" x14ac:dyDescent="0.3">
      <c r="A598" s="90" t="s">
        <v>3533</v>
      </c>
      <c r="B598" s="90" t="s">
        <v>3535</v>
      </c>
      <c r="C598" s="90" t="s">
        <v>3534</v>
      </c>
      <c r="D598" s="90" t="s">
        <v>3536</v>
      </c>
      <c r="E598" s="90" t="s">
        <v>736</v>
      </c>
      <c r="F598" s="91">
        <v>33152.041666666664</v>
      </c>
      <c r="G598" s="90" t="s">
        <v>745</v>
      </c>
      <c r="H598" s="90" t="s">
        <v>3537</v>
      </c>
      <c r="I598" s="90" t="s">
        <v>3538</v>
      </c>
      <c r="J598" s="90" t="s">
        <v>887</v>
      </c>
      <c r="K598" s="90" t="s">
        <v>754</v>
      </c>
      <c r="L598" s="90" t="s">
        <v>995</v>
      </c>
      <c r="M598" s="90" t="s">
        <v>994</v>
      </c>
      <c r="N598" s="101" t="s">
        <v>3533</v>
      </c>
      <c r="O598" s="105">
        <v>43157.041666666664</v>
      </c>
      <c r="P598" s="101" t="s">
        <v>3533</v>
      </c>
      <c r="Q598" s="106"/>
      <c r="R598" s="101" t="s">
        <v>3533</v>
      </c>
      <c r="T598" s="101" t="s">
        <v>3533</v>
      </c>
      <c r="U598" t="s">
        <v>81</v>
      </c>
      <c r="V598">
        <v>10.119999999999999</v>
      </c>
    </row>
    <row r="599" spans="1:22" x14ac:dyDescent="0.3">
      <c r="A599" s="90" t="s">
        <v>3539</v>
      </c>
      <c r="B599" s="90" t="s">
        <v>3233</v>
      </c>
      <c r="C599" s="90" t="s">
        <v>3540</v>
      </c>
      <c r="D599" s="90" t="s">
        <v>3541</v>
      </c>
      <c r="E599" s="90" t="s">
        <v>736</v>
      </c>
      <c r="F599" s="91">
        <v>35283.083333333336</v>
      </c>
      <c r="G599" s="90" t="s">
        <v>728</v>
      </c>
      <c r="H599" s="90" t="s">
        <v>754</v>
      </c>
      <c r="I599" s="90" t="s">
        <v>3235</v>
      </c>
      <c r="J599" s="90" t="s">
        <v>1210</v>
      </c>
      <c r="K599" s="90" t="s">
        <v>754</v>
      </c>
      <c r="L599" s="90" t="s">
        <v>1037</v>
      </c>
      <c r="M599" s="90" t="s">
        <v>748</v>
      </c>
      <c r="N599" s="101" t="s">
        <v>3539</v>
      </c>
      <c r="O599" s="105">
        <v>43159.041666666664</v>
      </c>
      <c r="P599" s="101" t="s">
        <v>3539</v>
      </c>
      <c r="Q599" s="106"/>
      <c r="R599" s="101" t="s">
        <v>3539</v>
      </c>
      <c r="T599" s="101" t="s">
        <v>3539</v>
      </c>
      <c r="U599" t="s">
        <v>81</v>
      </c>
      <c r="V599">
        <v>10.119999999999999</v>
      </c>
    </row>
    <row r="600" spans="1:22" x14ac:dyDescent="0.3">
      <c r="A600" s="90" t="s">
        <v>3542</v>
      </c>
      <c r="B600" s="90" t="s">
        <v>3544</v>
      </c>
      <c r="C600" s="90" t="s">
        <v>3543</v>
      </c>
      <c r="D600" s="90" t="s">
        <v>3545</v>
      </c>
      <c r="E600" s="90" t="s">
        <v>736</v>
      </c>
      <c r="F600" s="91">
        <v>21986.041666666668</v>
      </c>
      <c r="G600" s="90" t="s">
        <v>728</v>
      </c>
      <c r="H600" s="90" t="s">
        <v>754</v>
      </c>
      <c r="I600" s="90" t="s">
        <v>3546</v>
      </c>
      <c r="J600" s="90" t="s">
        <v>1913</v>
      </c>
      <c r="K600" s="90" t="s">
        <v>754</v>
      </c>
      <c r="L600" s="90" t="s">
        <v>765</v>
      </c>
      <c r="M600" s="90" t="s">
        <v>748</v>
      </c>
      <c r="N600" s="101" t="s">
        <v>3542</v>
      </c>
      <c r="O600" s="105">
        <v>43160.041666666664</v>
      </c>
      <c r="P600" s="101" t="s">
        <v>3542</v>
      </c>
      <c r="Q600" s="106"/>
      <c r="R600" s="101" t="s">
        <v>3542</v>
      </c>
      <c r="T600" s="101" t="s">
        <v>3542</v>
      </c>
      <c r="U600" t="s">
        <v>81</v>
      </c>
      <c r="V600">
        <v>10.119999999999999</v>
      </c>
    </row>
    <row r="601" spans="1:22" x14ac:dyDescent="0.3">
      <c r="A601" s="90" t="s">
        <v>3547</v>
      </c>
      <c r="B601" s="90" t="s">
        <v>3549</v>
      </c>
      <c r="C601" s="90" t="s">
        <v>3548</v>
      </c>
      <c r="D601" s="90" t="s">
        <v>3550</v>
      </c>
      <c r="E601" s="90" t="s">
        <v>736</v>
      </c>
      <c r="F601" s="91">
        <v>31793.041666666668</v>
      </c>
      <c r="G601" s="90" t="s">
        <v>885</v>
      </c>
      <c r="H601" s="90" t="s">
        <v>754</v>
      </c>
      <c r="I601" s="90" t="s">
        <v>3551</v>
      </c>
      <c r="J601" s="90" t="s">
        <v>960</v>
      </c>
      <c r="K601" s="90" t="s">
        <v>754</v>
      </c>
      <c r="L601" s="90" t="s">
        <v>1495</v>
      </c>
      <c r="M601" s="90" t="s">
        <v>1494</v>
      </c>
      <c r="N601" s="101" t="s">
        <v>3547</v>
      </c>
      <c r="O601" s="105">
        <v>43161.041666666664</v>
      </c>
      <c r="P601" s="101" t="s">
        <v>3547</v>
      </c>
      <c r="Q601" s="106"/>
      <c r="R601" s="101" t="s">
        <v>3547</v>
      </c>
      <c r="T601" s="101" t="s">
        <v>3547</v>
      </c>
      <c r="U601" t="s">
        <v>81</v>
      </c>
      <c r="V601">
        <v>10.119999999999999</v>
      </c>
    </row>
    <row r="602" spans="1:22" x14ac:dyDescent="0.3">
      <c r="A602" s="90" t="s">
        <v>3552</v>
      </c>
      <c r="B602" s="90" t="s">
        <v>3554</v>
      </c>
      <c r="C602" s="90" t="s">
        <v>3553</v>
      </c>
      <c r="D602" s="90" t="s">
        <v>3555</v>
      </c>
      <c r="E602" s="90" t="s">
        <v>727</v>
      </c>
      <c r="F602" s="91">
        <v>25895.041666666668</v>
      </c>
      <c r="G602" s="90" t="s">
        <v>728</v>
      </c>
      <c r="H602" s="90" t="s">
        <v>754</v>
      </c>
      <c r="I602" s="90" t="s">
        <v>3556</v>
      </c>
      <c r="J602" s="90" t="s">
        <v>731</v>
      </c>
      <c r="K602" s="90" t="s">
        <v>754</v>
      </c>
      <c r="L602" s="90" t="s">
        <v>856</v>
      </c>
      <c r="M602" s="90" t="s">
        <v>748</v>
      </c>
      <c r="N602" s="101" t="s">
        <v>3552</v>
      </c>
      <c r="O602" s="105">
        <v>43164.041666666664</v>
      </c>
      <c r="P602" s="101" t="s">
        <v>3552</v>
      </c>
      <c r="Q602" s="106"/>
      <c r="R602" s="101" t="s">
        <v>3552</v>
      </c>
      <c r="T602" s="101" t="s">
        <v>3552</v>
      </c>
      <c r="U602" t="s">
        <v>81</v>
      </c>
      <c r="V602">
        <v>10.119999999999999</v>
      </c>
    </row>
    <row r="603" spans="1:22" x14ac:dyDescent="0.3">
      <c r="A603" s="90" t="s">
        <v>3557</v>
      </c>
      <c r="B603" s="90" t="s">
        <v>3559</v>
      </c>
      <c r="C603" s="90" t="s">
        <v>3558</v>
      </c>
      <c r="D603" s="90" t="s">
        <v>3560</v>
      </c>
      <c r="E603" s="90" t="s">
        <v>727</v>
      </c>
      <c r="F603" s="91">
        <v>27758.041666666668</v>
      </c>
      <c r="G603" s="90" t="s">
        <v>325</v>
      </c>
      <c r="H603" s="90" t="s">
        <v>754</v>
      </c>
      <c r="I603" s="90" t="s">
        <v>3561</v>
      </c>
      <c r="J603" s="90" t="s">
        <v>855</v>
      </c>
      <c r="K603" s="90" t="s">
        <v>754</v>
      </c>
      <c r="L603" s="90" t="s">
        <v>1720</v>
      </c>
      <c r="M603" s="90" t="s">
        <v>748</v>
      </c>
      <c r="N603" s="101" t="s">
        <v>3557</v>
      </c>
      <c r="O603" s="105">
        <v>43164.041666666664</v>
      </c>
      <c r="P603" s="101" t="s">
        <v>3557</v>
      </c>
      <c r="Q603" s="106"/>
      <c r="R603" s="101" t="s">
        <v>3557</v>
      </c>
      <c r="T603" s="101" t="s">
        <v>3557</v>
      </c>
      <c r="U603" t="s">
        <v>81</v>
      </c>
      <c r="V603">
        <v>10.119999999999999</v>
      </c>
    </row>
    <row r="604" spans="1:22" x14ac:dyDescent="0.3">
      <c r="A604" s="90" t="s">
        <v>3562</v>
      </c>
      <c r="B604" s="90" t="s">
        <v>3564</v>
      </c>
      <c r="C604" s="90" t="s">
        <v>3563</v>
      </c>
      <c r="D604" s="90" t="s">
        <v>3565</v>
      </c>
      <c r="E604" s="90" t="s">
        <v>727</v>
      </c>
      <c r="F604" s="91">
        <v>28981.083333333332</v>
      </c>
      <c r="G604" s="90" t="s">
        <v>325</v>
      </c>
      <c r="H604" s="90" t="s">
        <v>754</v>
      </c>
      <c r="I604" s="90" t="s">
        <v>3566</v>
      </c>
      <c r="J604" s="90" t="s">
        <v>3567</v>
      </c>
      <c r="K604" s="90" t="s">
        <v>754</v>
      </c>
      <c r="L604" s="90" t="s">
        <v>796</v>
      </c>
      <c r="M604" s="90" t="s">
        <v>748</v>
      </c>
      <c r="N604" s="101" t="s">
        <v>3562</v>
      </c>
      <c r="O604" s="105">
        <v>43164.041666666664</v>
      </c>
      <c r="P604" s="101" t="s">
        <v>3562</v>
      </c>
      <c r="Q604" s="106"/>
      <c r="R604" s="101" t="s">
        <v>3562</v>
      </c>
      <c r="T604" s="101" t="s">
        <v>3562</v>
      </c>
      <c r="U604" t="s">
        <v>81</v>
      </c>
      <c r="V604">
        <v>10.119999999999999</v>
      </c>
    </row>
    <row r="605" spans="1:22" x14ac:dyDescent="0.3">
      <c r="A605" s="90" t="s">
        <v>3568</v>
      </c>
      <c r="B605" s="90" t="s">
        <v>3569</v>
      </c>
      <c r="C605" s="90" t="s">
        <v>2651</v>
      </c>
      <c r="D605" s="90" t="s">
        <v>3570</v>
      </c>
      <c r="E605" s="90" t="s">
        <v>736</v>
      </c>
      <c r="F605" s="91">
        <v>26995.041666666668</v>
      </c>
      <c r="G605" s="90" t="s">
        <v>325</v>
      </c>
      <c r="H605" s="90" t="s">
        <v>754</v>
      </c>
      <c r="I605" s="90" t="s">
        <v>3571</v>
      </c>
      <c r="J605" s="90" t="s">
        <v>3254</v>
      </c>
      <c r="K605" s="90" t="s">
        <v>754</v>
      </c>
      <c r="L605" s="90" t="s">
        <v>2576</v>
      </c>
      <c r="M605" s="90" t="s">
        <v>748</v>
      </c>
      <c r="N605" s="101" t="s">
        <v>3568</v>
      </c>
      <c r="O605" s="105">
        <v>43167.041666666664</v>
      </c>
      <c r="P605" s="101" t="s">
        <v>3568</v>
      </c>
      <c r="Q605" s="106"/>
      <c r="R605" s="101" t="s">
        <v>3568</v>
      </c>
      <c r="T605" s="101" t="s">
        <v>3568</v>
      </c>
      <c r="U605" t="s">
        <v>81</v>
      </c>
      <c r="V605">
        <v>10.119999999999999</v>
      </c>
    </row>
    <row r="606" spans="1:22" x14ac:dyDescent="0.3">
      <c r="A606" s="90" t="s">
        <v>3572</v>
      </c>
      <c r="B606" s="90" t="s">
        <v>3574</v>
      </c>
      <c r="C606" s="90" t="s">
        <v>3573</v>
      </c>
      <c r="D606" s="90" t="s">
        <v>3575</v>
      </c>
      <c r="E606" s="90" t="s">
        <v>736</v>
      </c>
      <c r="F606" s="91">
        <v>26616.041666666668</v>
      </c>
      <c r="G606" s="90" t="s">
        <v>728</v>
      </c>
      <c r="H606" s="90" t="s">
        <v>754</v>
      </c>
      <c r="I606" s="90" t="s">
        <v>3576</v>
      </c>
      <c r="J606" s="90" t="s">
        <v>925</v>
      </c>
      <c r="K606" s="90" t="s">
        <v>754</v>
      </c>
      <c r="L606" s="90" t="s">
        <v>1062</v>
      </c>
      <c r="M606" s="90" t="s">
        <v>1063</v>
      </c>
      <c r="N606" s="101" t="s">
        <v>3572</v>
      </c>
      <c r="O606" s="105">
        <v>43171.041666666664</v>
      </c>
      <c r="P606" s="101" t="s">
        <v>3572</v>
      </c>
      <c r="Q606" s="106"/>
      <c r="R606" s="101" t="s">
        <v>3572</v>
      </c>
      <c r="T606" s="101" t="s">
        <v>3572</v>
      </c>
      <c r="U606" t="s">
        <v>81</v>
      </c>
      <c r="V606">
        <v>10.119999999999999</v>
      </c>
    </row>
    <row r="607" spans="1:22" x14ac:dyDescent="0.3">
      <c r="A607" s="90" t="s">
        <v>3577</v>
      </c>
      <c r="B607" s="90" t="s">
        <v>3578</v>
      </c>
      <c r="C607" s="90" t="s">
        <v>271</v>
      </c>
      <c r="D607" s="90" t="s">
        <v>3579</v>
      </c>
      <c r="E607" s="90" t="s">
        <v>736</v>
      </c>
      <c r="F607" s="91">
        <v>31399.041666666668</v>
      </c>
      <c r="G607" s="90" t="s">
        <v>985</v>
      </c>
      <c r="H607" s="90" t="s">
        <v>754</v>
      </c>
      <c r="I607" s="90" t="s">
        <v>3580</v>
      </c>
      <c r="J607" s="90" t="s">
        <v>841</v>
      </c>
      <c r="K607" s="90" t="s">
        <v>754</v>
      </c>
      <c r="L607" s="90" t="s">
        <v>749</v>
      </c>
      <c r="M607" s="90" t="s">
        <v>748</v>
      </c>
      <c r="N607" s="101" t="s">
        <v>3577</v>
      </c>
      <c r="O607" s="105">
        <v>43171.041666666664</v>
      </c>
      <c r="P607" s="101" t="s">
        <v>3577</v>
      </c>
      <c r="Q607" s="106"/>
      <c r="R607" s="101" t="s">
        <v>3577</v>
      </c>
      <c r="T607" s="101" t="s">
        <v>3577</v>
      </c>
      <c r="U607" t="s">
        <v>81</v>
      </c>
      <c r="V607">
        <v>10.119999999999999</v>
      </c>
    </row>
    <row r="608" spans="1:22" x14ac:dyDescent="0.3">
      <c r="A608" s="90" t="s">
        <v>3581</v>
      </c>
      <c r="B608" s="90" t="s">
        <v>252</v>
      </c>
      <c r="C608" s="90" t="s">
        <v>3582</v>
      </c>
      <c r="D608" s="90" t="s">
        <v>3583</v>
      </c>
      <c r="E608" s="90" t="s">
        <v>736</v>
      </c>
      <c r="F608" s="91">
        <v>26111.041666666668</v>
      </c>
      <c r="G608" s="90" t="s">
        <v>776</v>
      </c>
      <c r="H608" s="90" t="s">
        <v>754</v>
      </c>
      <c r="I608" s="90" t="s">
        <v>3584</v>
      </c>
      <c r="J608" s="90" t="s">
        <v>1423</v>
      </c>
      <c r="K608" s="90" t="s">
        <v>754</v>
      </c>
      <c r="L608" s="90" t="s">
        <v>1782</v>
      </c>
      <c r="M608" s="90" t="s">
        <v>1781</v>
      </c>
      <c r="N608" s="101" t="s">
        <v>3581</v>
      </c>
      <c r="O608" s="105">
        <v>43172.041666666664</v>
      </c>
      <c r="P608" s="101" t="s">
        <v>3581</v>
      </c>
      <c r="Q608" s="106"/>
      <c r="R608" s="101" t="s">
        <v>3581</v>
      </c>
      <c r="T608" s="101" t="s">
        <v>3581</v>
      </c>
      <c r="U608" t="s">
        <v>81</v>
      </c>
      <c r="V608">
        <v>10.119999999999999</v>
      </c>
    </row>
    <row r="609" spans="1:22" x14ac:dyDescent="0.3">
      <c r="A609" s="90" t="s">
        <v>3585</v>
      </c>
      <c r="B609" s="90" t="s">
        <v>3587</v>
      </c>
      <c r="C609" s="90" t="s">
        <v>3586</v>
      </c>
      <c r="D609" s="90" t="s">
        <v>3588</v>
      </c>
      <c r="E609" s="90" t="s">
        <v>736</v>
      </c>
      <c r="F609" s="91">
        <v>31052.041666666668</v>
      </c>
      <c r="G609" s="90" t="s">
        <v>885</v>
      </c>
      <c r="H609" s="90" t="s">
        <v>754</v>
      </c>
      <c r="I609" s="90" t="s">
        <v>3589</v>
      </c>
      <c r="J609" s="90" t="s">
        <v>731</v>
      </c>
      <c r="K609" s="90" t="s">
        <v>754</v>
      </c>
      <c r="L609" s="90" t="s">
        <v>1328</v>
      </c>
      <c r="M609" s="90" t="s">
        <v>1327</v>
      </c>
      <c r="N609" s="101" t="s">
        <v>3585</v>
      </c>
      <c r="O609" s="105">
        <v>43172.041666666664</v>
      </c>
      <c r="P609" s="101" t="s">
        <v>3585</v>
      </c>
      <c r="Q609" s="106"/>
      <c r="R609" s="101" t="s">
        <v>3585</v>
      </c>
      <c r="T609" s="101" t="s">
        <v>3585</v>
      </c>
      <c r="U609" t="s">
        <v>81</v>
      </c>
      <c r="V609">
        <v>10.119999999999999</v>
      </c>
    </row>
    <row r="610" spans="1:22" x14ac:dyDescent="0.3">
      <c r="A610" s="90" t="s">
        <v>3590</v>
      </c>
      <c r="B610" s="90" t="s">
        <v>3592</v>
      </c>
      <c r="C610" s="90" t="s">
        <v>3591</v>
      </c>
      <c r="D610" s="90" t="s">
        <v>3593</v>
      </c>
      <c r="E610" s="90" t="s">
        <v>727</v>
      </c>
      <c r="F610" s="91">
        <v>25141.041666666668</v>
      </c>
      <c r="G610" s="90" t="s">
        <v>325</v>
      </c>
      <c r="H610" s="90" t="s">
        <v>754</v>
      </c>
      <c r="I610" s="90" t="s">
        <v>3594</v>
      </c>
      <c r="J610" s="90" t="s">
        <v>795</v>
      </c>
      <c r="K610" s="90" t="s">
        <v>754</v>
      </c>
      <c r="L610" s="90" t="s">
        <v>1127</v>
      </c>
      <c r="M610" s="90" t="s">
        <v>748</v>
      </c>
      <c r="N610" s="101" t="s">
        <v>3590</v>
      </c>
      <c r="O610" s="105">
        <v>43175.041666666664</v>
      </c>
      <c r="P610" s="101" t="s">
        <v>3590</v>
      </c>
      <c r="Q610" s="106"/>
      <c r="R610" s="101" t="s">
        <v>3590</v>
      </c>
      <c r="T610" s="101" t="s">
        <v>3590</v>
      </c>
      <c r="U610" t="s">
        <v>81</v>
      </c>
      <c r="V610">
        <v>10.119999999999999</v>
      </c>
    </row>
    <row r="611" spans="1:22" x14ac:dyDescent="0.3">
      <c r="A611" s="90" t="s">
        <v>3595</v>
      </c>
      <c r="B611" s="90" t="s">
        <v>3597</v>
      </c>
      <c r="C611" s="90" t="s">
        <v>3596</v>
      </c>
      <c r="D611" s="90" t="s">
        <v>3598</v>
      </c>
      <c r="E611" s="90" t="s">
        <v>736</v>
      </c>
      <c r="F611" s="91">
        <v>19771.041666666668</v>
      </c>
      <c r="G611" s="90" t="s">
        <v>325</v>
      </c>
      <c r="H611" s="90" t="s">
        <v>3599</v>
      </c>
      <c r="I611" s="90" t="s">
        <v>3600</v>
      </c>
      <c r="J611" s="90" t="s">
        <v>815</v>
      </c>
      <c r="K611" s="90" t="s">
        <v>754</v>
      </c>
      <c r="L611" s="90" t="s">
        <v>796</v>
      </c>
      <c r="M611" s="90" t="s">
        <v>748</v>
      </c>
      <c r="N611" s="101" t="s">
        <v>3595</v>
      </c>
      <c r="O611" s="105">
        <v>43178.041666666664</v>
      </c>
      <c r="P611" s="101" t="s">
        <v>3595</v>
      </c>
      <c r="Q611" s="106"/>
      <c r="R611" s="101" t="s">
        <v>3595</v>
      </c>
      <c r="T611" s="101" t="s">
        <v>3595</v>
      </c>
      <c r="U611" t="s">
        <v>81</v>
      </c>
      <c r="V611">
        <v>10.119999999999999</v>
      </c>
    </row>
    <row r="612" spans="1:22" x14ac:dyDescent="0.3">
      <c r="A612" s="90" t="s">
        <v>3601</v>
      </c>
      <c r="B612" s="90" t="s">
        <v>3602</v>
      </c>
      <c r="C612" s="90" t="s">
        <v>552</v>
      </c>
      <c r="D612" s="90" t="s">
        <v>3603</v>
      </c>
      <c r="E612" s="90" t="s">
        <v>736</v>
      </c>
      <c r="F612" s="91">
        <v>31544.083333333332</v>
      </c>
      <c r="G612" s="90" t="s">
        <v>885</v>
      </c>
      <c r="H612" s="90" t="s">
        <v>754</v>
      </c>
      <c r="I612" s="90" t="s">
        <v>3604</v>
      </c>
      <c r="J612" s="90" t="s">
        <v>849</v>
      </c>
      <c r="K612" s="90" t="s">
        <v>754</v>
      </c>
      <c r="L612" s="90" t="s">
        <v>876</v>
      </c>
      <c r="M612" s="90" t="s">
        <v>875</v>
      </c>
      <c r="N612" s="101" t="s">
        <v>3601</v>
      </c>
      <c r="O612" s="105">
        <v>43179.041666666664</v>
      </c>
      <c r="P612" s="101" t="s">
        <v>3601</v>
      </c>
      <c r="Q612" s="106"/>
      <c r="R612" s="101" t="s">
        <v>3601</v>
      </c>
      <c r="T612" s="101" t="s">
        <v>3601</v>
      </c>
      <c r="U612" t="s">
        <v>81</v>
      </c>
      <c r="V612">
        <v>10.119999999999999</v>
      </c>
    </row>
    <row r="613" spans="1:22" x14ac:dyDescent="0.3">
      <c r="A613" s="90" t="s">
        <v>3605</v>
      </c>
      <c r="B613" s="90" t="s">
        <v>3607</v>
      </c>
      <c r="C613" s="90" t="s">
        <v>3606</v>
      </c>
      <c r="D613" s="90" t="s">
        <v>3608</v>
      </c>
      <c r="E613" s="90" t="s">
        <v>727</v>
      </c>
      <c r="F613" s="91">
        <v>34602.083333333336</v>
      </c>
      <c r="G613" s="90" t="s">
        <v>745</v>
      </c>
      <c r="H613" s="90" t="s">
        <v>3609</v>
      </c>
      <c r="I613" s="90" t="s">
        <v>3610</v>
      </c>
      <c r="J613" s="90" t="s">
        <v>731</v>
      </c>
      <c r="K613" s="90" t="s">
        <v>754</v>
      </c>
      <c r="L613" s="90" t="s">
        <v>3611</v>
      </c>
      <c r="M613" s="90" t="s">
        <v>3612</v>
      </c>
      <c r="N613" s="101" t="s">
        <v>3605</v>
      </c>
      <c r="O613" s="105">
        <v>43181.041666666664</v>
      </c>
      <c r="P613" s="101" t="s">
        <v>3605</v>
      </c>
      <c r="Q613" s="106"/>
      <c r="R613" s="101" t="s">
        <v>3605</v>
      </c>
      <c r="T613" s="101" t="s">
        <v>3605</v>
      </c>
      <c r="U613" t="s">
        <v>81</v>
      </c>
      <c r="V613">
        <v>10.119999999999999</v>
      </c>
    </row>
    <row r="614" spans="1:22" x14ac:dyDescent="0.3">
      <c r="A614" s="90" t="s">
        <v>3613</v>
      </c>
      <c r="B614" s="90" t="s">
        <v>2152</v>
      </c>
      <c r="C614" s="90" t="s">
        <v>3614</v>
      </c>
      <c r="D614" s="90" t="s">
        <v>3615</v>
      </c>
      <c r="E614" s="90" t="s">
        <v>736</v>
      </c>
      <c r="F614" s="91">
        <v>29839.083333333332</v>
      </c>
      <c r="G614" s="90" t="s">
        <v>728</v>
      </c>
      <c r="H614" s="90" t="s">
        <v>754</v>
      </c>
      <c r="I614" s="90" t="s">
        <v>1922</v>
      </c>
      <c r="J614" s="90" t="s">
        <v>3616</v>
      </c>
      <c r="K614" s="90" t="s">
        <v>754</v>
      </c>
      <c r="L614" s="90" t="s">
        <v>1022</v>
      </c>
      <c r="M614" s="90" t="s">
        <v>1021</v>
      </c>
      <c r="N614" s="101" t="s">
        <v>3613</v>
      </c>
      <c r="O614" s="105">
        <v>43185.083333333336</v>
      </c>
      <c r="P614" s="101" t="s">
        <v>3613</v>
      </c>
      <c r="Q614" s="106"/>
      <c r="R614" s="101" t="s">
        <v>3613</v>
      </c>
      <c r="T614" s="101" t="s">
        <v>3613</v>
      </c>
      <c r="U614" t="s">
        <v>81</v>
      </c>
      <c r="V614">
        <v>10.119999999999999</v>
      </c>
    </row>
    <row r="615" spans="1:22" x14ac:dyDescent="0.3">
      <c r="A615" s="90" t="s">
        <v>3617</v>
      </c>
      <c r="B615" s="90" t="s">
        <v>3619</v>
      </c>
      <c r="C615" s="90" t="s">
        <v>3618</v>
      </c>
      <c r="D615" s="90" t="s">
        <v>3620</v>
      </c>
      <c r="E615" s="90" t="s">
        <v>727</v>
      </c>
      <c r="F615" s="91">
        <v>30121.083333333332</v>
      </c>
      <c r="G615" s="90" t="s">
        <v>325</v>
      </c>
      <c r="H615" s="90" t="s">
        <v>3621</v>
      </c>
      <c r="I615" s="90" t="s">
        <v>3622</v>
      </c>
      <c r="J615" s="90" t="s">
        <v>1222</v>
      </c>
      <c r="K615" s="90" t="s">
        <v>754</v>
      </c>
      <c r="L615" s="90" t="s">
        <v>3623</v>
      </c>
      <c r="M615" s="90" t="s">
        <v>3624</v>
      </c>
      <c r="N615" s="101" t="s">
        <v>3617</v>
      </c>
      <c r="O615" s="105">
        <v>43183.041666666664</v>
      </c>
      <c r="P615" s="101" t="s">
        <v>3617</v>
      </c>
      <c r="Q615" s="106"/>
      <c r="R615" s="101" t="s">
        <v>3617</v>
      </c>
      <c r="T615" s="101" t="s">
        <v>3617</v>
      </c>
      <c r="U615" t="s">
        <v>81</v>
      </c>
      <c r="V615">
        <v>10.119999999999999</v>
      </c>
    </row>
    <row r="616" spans="1:22" x14ac:dyDescent="0.3">
      <c r="A616" s="90" t="s">
        <v>3625</v>
      </c>
      <c r="B616" s="90" t="s">
        <v>3627</v>
      </c>
      <c r="C616" s="90" t="s">
        <v>3626</v>
      </c>
      <c r="D616" s="90" t="s">
        <v>3628</v>
      </c>
      <c r="E616" s="90" t="s">
        <v>736</v>
      </c>
      <c r="F616" s="91">
        <v>30846.083333333332</v>
      </c>
      <c r="G616" s="90" t="s">
        <v>929</v>
      </c>
      <c r="H616" s="90" t="s">
        <v>754</v>
      </c>
      <c r="I616" s="90" t="s">
        <v>3629</v>
      </c>
      <c r="J616" s="90" t="s">
        <v>1316</v>
      </c>
      <c r="K616" s="90" t="s">
        <v>754</v>
      </c>
      <c r="L616" s="90" t="s">
        <v>1037</v>
      </c>
      <c r="M616" s="90" t="s">
        <v>748</v>
      </c>
      <c r="N616" s="101" t="s">
        <v>3625</v>
      </c>
      <c r="O616" s="105">
        <v>43185.083333333336</v>
      </c>
      <c r="P616" s="101" t="s">
        <v>3625</v>
      </c>
      <c r="Q616" s="106"/>
      <c r="R616" s="101" t="s">
        <v>3625</v>
      </c>
      <c r="T616" s="101" t="s">
        <v>3625</v>
      </c>
      <c r="U616" t="s">
        <v>81</v>
      </c>
      <c r="V616">
        <v>10.119999999999999</v>
      </c>
    </row>
    <row r="617" spans="1:22" x14ac:dyDescent="0.3">
      <c r="A617" s="90" t="s">
        <v>3630</v>
      </c>
      <c r="B617" s="90" t="s">
        <v>3632</v>
      </c>
      <c r="C617" s="90" t="s">
        <v>3631</v>
      </c>
      <c r="D617" s="90" t="s">
        <v>3633</v>
      </c>
      <c r="E617" s="90" t="s">
        <v>736</v>
      </c>
      <c r="F617" s="91">
        <v>23310.041666666668</v>
      </c>
      <c r="G617" s="90" t="s">
        <v>1168</v>
      </c>
      <c r="H617" s="90" t="s">
        <v>3634</v>
      </c>
      <c r="I617" s="90" t="s">
        <v>3635</v>
      </c>
      <c r="J617" s="90" t="s">
        <v>756</v>
      </c>
      <c r="K617" s="90" t="s">
        <v>754</v>
      </c>
      <c r="L617" s="90" t="s">
        <v>3636</v>
      </c>
      <c r="M617" s="90" t="s">
        <v>3637</v>
      </c>
      <c r="N617" s="101" t="s">
        <v>3630</v>
      </c>
      <c r="O617" s="105">
        <v>43185.083333333336</v>
      </c>
      <c r="P617" s="101" t="s">
        <v>3630</v>
      </c>
      <c r="Q617" s="106"/>
      <c r="R617" s="101" t="s">
        <v>3630</v>
      </c>
      <c r="T617" s="101" t="s">
        <v>3630</v>
      </c>
      <c r="U617" t="s">
        <v>81</v>
      </c>
      <c r="V617">
        <v>10.119999999999999</v>
      </c>
    </row>
    <row r="618" spans="1:22" x14ac:dyDescent="0.3">
      <c r="A618" s="90" t="s">
        <v>3638</v>
      </c>
      <c r="B618" s="90" t="s">
        <v>217</v>
      </c>
      <c r="C618" s="90" t="s">
        <v>630</v>
      </c>
      <c r="D618" s="90" t="s">
        <v>3639</v>
      </c>
      <c r="E618" s="90" t="s">
        <v>736</v>
      </c>
      <c r="F618" s="91">
        <v>27820.041666666668</v>
      </c>
      <c r="G618" s="90" t="s">
        <v>745</v>
      </c>
      <c r="H618" s="90" t="s">
        <v>3640</v>
      </c>
      <c r="I618" s="90" t="s">
        <v>3641</v>
      </c>
      <c r="J618" s="90" t="s">
        <v>3642</v>
      </c>
      <c r="K618" s="90" t="s">
        <v>754</v>
      </c>
      <c r="L618" s="90" t="s">
        <v>1362</v>
      </c>
      <c r="M618" s="90" t="s">
        <v>1361</v>
      </c>
      <c r="N618" s="101" t="s">
        <v>3638</v>
      </c>
      <c r="O618" s="105">
        <v>43185.083333333336</v>
      </c>
      <c r="P618" s="101" t="s">
        <v>3638</v>
      </c>
      <c r="Q618" s="106"/>
      <c r="R618" s="101" t="s">
        <v>3638</v>
      </c>
      <c r="T618" s="101" t="s">
        <v>3638</v>
      </c>
      <c r="U618" t="s">
        <v>81</v>
      </c>
      <c r="V618">
        <v>10.119999999999999</v>
      </c>
    </row>
    <row r="619" spans="1:22" x14ac:dyDescent="0.3">
      <c r="A619" s="90" t="s">
        <v>3643</v>
      </c>
      <c r="B619" s="90" t="s">
        <v>3645</v>
      </c>
      <c r="C619" s="90" t="s">
        <v>3644</v>
      </c>
      <c r="D619" s="90" t="s">
        <v>3646</v>
      </c>
      <c r="E619" s="90" t="s">
        <v>736</v>
      </c>
      <c r="F619" s="91">
        <v>24798.041666666668</v>
      </c>
      <c r="G619" s="90" t="s">
        <v>885</v>
      </c>
      <c r="H619" s="90" t="s">
        <v>754</v>
      </c>
      <c r="I619" s="90" t="s">
        <v>3647</v>
      </c>
      <c r="J619" s="90" t="s">
        <v>977</v>
      </c>
      <c r="K619" s="90" t="s">
        <v>754</v>
      </c>
      <c r="L619" s="90" t="s">
        <v>1328</v>
      </c>
      <c r="M619" s="90" t="s">
        <v>1327</v>
      </c>
      <c r="N619" s="101" t="s">
        <v>3643</v>
      </c>
      <c r="O619" s="105">
        <v>43185.083333333336</v>
      </c>
      <c r="P619" s="101" t="s">
        <v>3643</v>
      </c>
      <c r="Q619" s="106"/>
      <c r="R619" s="101" t="s">
        <v>3643</v>
      </c>
      <c r="T619" s="101" t="s">
        <v>3643</v>
      </c>
      <c r="U619" t="s">
        <v>81</v>
      </c>
      <c r="V619">
        <v>10.119999999999999</v>
      </c>
    </row>
    <row r="620" spans="1:22" x14ac:dyDescent="0.3">
      <c r="A620" s="90" t="s">
        <v>3648</v>
      </c>
      <c r="B620" s="90" t="s">
        <v>3650</v>
      </c>
      <c r="C620" s="90" t="s">
        <v>3649</v>
      </c>
      <c r="D620" s="90" t="s">
        <v>3651</v>
      </c>
      <c r="E620" s="90" t="s">
        <v>727</v>
      </c>
      <c r="F620" s="91">
        <v>30011.041666666668</v>
      </c>
      <c r="G620" s="90" t="s">
        <v>728</v>
      </c>
      <c r="H620" s="90" t="s">
        <v>3652</v>
      </c>
      <c r="I620" s="90" t="s">
        <v>3653</v>
      </c>
      <c r="J620" s="90" t="s">
        <v>977</v>
      </c>
      <c r="K620" s="90" t="s">
        <v>754</v>
      </c>
      <c r="L620" s="90" t="s">
        <v>3480</v>
      </c>
      <c r="M620" s="90" t="s">
        <v>3481</v>
      </c>
      <c r="N620" s="101" t="s">
        <v>3648</v>
      </c>
      <c r="O620" s="105">
        <v>43185.083333333336</v>
      </c>
      <c r="P620" s="101" t="s">
        <v>3648</v>
      </c>
      <c r="Q620" s="106"/>
      <c r="R620" s="101" t="s">
        <v>3648</v>
      </c>
      <c r="T620" s="101" t="s">
        <v>3648</v>
      </c>
      <c r="U620" t="s">
        <v>81</v>
      </c>
      <c r="V620">
        <v>10.119999999999999</v>
      </c>
    </row>
    <row r="621" spans="1:22" x14ac:dyDescent="0.3">
      <c r="A621" s="90" t="s">
        <v>3654</v>
      </c>
      <c r="B621" s="90" t="s">
        <v>3656</v>
      </c>
      <c r="C621" s="90" t="s">
        <v>3655</v>
      </c>
      <c r="D621" s="90" t="s">
        <v>3657</v>
      </c>
      <c r="E621" s="90" t="s">
        <v>727</v>
      </c>
      <c r="F621" s="91">
        <v>25564.041666666668</v>
      </c>
      <c r="G621" s="90" t="s">
        <v>325</v>
      </c>
      <c r="H621" s="90" t="s">
        <v>754</v>
      </c>
      <c r="I621" s="90" t="s">
        <v>3658</v>
      </c>
      <c r="J621" s="90" t="s">
        <v>892</v>
      </c>
      <c r="K621" s="90" t="s">
        <v>754</v>
      </c>
      <c r="L621" s="90" t="s">
        <v>1362</v>
      </c>
      <c r="M621" s="90" t="s">
        <v>1361</v>
      </c>
      <c r="N621" s="101" t="s">
        <v>3654</v>
      </c>
      <c r="O621" s="105">
        <v>43187.083333333336</v>
      </c>
      <c r="P621" s="101" t="s">
        <v>3654</v>
      </c>
      <c r="Q621" s="106"/>
      <c r="R621" s="101" t="s">
        <v>3654</v>
      </c>
      <c r="T621" s="101" t="s">
        <v>3654</v>
      </c>
      <c r="U621" t="s">
        <v>81</v>
      </c>
      <c r="V621">
        <v>10.119999999999999</v>
      </c>
    </row>
    <row r="622" spans="1:22" x14ac:dyDescent="0.3">
      <c r="A622" s="90" t="s">
        <v>3659</v>
      </c>
      <c r="B622" s="90" t="s">
        <v>3661</v>
      </c>
      <c r="C622" s="90" t="s">
        <v>3660</v>
      </c>
      <c r="D622" s="90" t="s">
        <v>3662</v>
      </c>
      <c r="E622" s="90" t="s">
        <v>727</v>
      </c>
      <c r="F622" s="91">
        <v>22001.041666666668</v>
      </c>
      <c r="G622" s="90" t="s">
        <v>776</v>
      </c>
      <c r="H622" s="90" t="s">
        <v>754</v>
      </c>
      <c r="I622" s="90" t="s">
        <v>3663</v>
      </c>
      <c r="J622" s="90" t="s">
        <v>1499</v>
      </c>
      <c r="K622" s="90" t="s">
        <v>754</v>
      </c>
      <c r="L622" s="90" t="s">
        <v>1328</v>
      </c>
      <c r="M622" s="90" t="s">
        <v>1327</v>
      </c>
      <c r="N622" s="101" t="s">
        <v>3659</v>
      </c>
      <c r="O622" s="105">
        <v>43187.083333333336</v>
      </c>
      <c r="P622" s="101" t="s">
        <v>3659</v>
      </c>
      <c r="Q622" s="106"/>
      <c r="R622" s="101" t="s">
        <v>3659</v>
      </c>
      <c r="T622" s="101" t="s">
        <v>3659</v>
      </c>
      <c r="U622" t="s">
        <v>81</v>
      </c>
      <c r="V622">
        <v>10.119999999999999</v>
      </c>
    </row>
    <row r="623" spans="1:22" x14ac:dyDescent="0.3">
      <c r="A623" s="90" t="s">
        <v>3664</v>
      </c>
      <c r="B623" s="90" t="s">
        <v>1180</v>
      </c>
      <c r="C623" s="90" t="s">
        <v>3665</v>
      </c>
      <c r="D623" s="90" t="s">
        <v>3666</v>
      </c>
      <c r="E623" s="90" t="s">
        <v>736</v>
      </c>
      <c r="F623" s="91">
        <v>25841.041666666668</v>
      </c>
      <c r="G623" s="90" t="s">
        <v>1182</v>
      </c>
      <c r="H623" s="90" t="s">
        <v>754</v>
      </c>
      <c r="I623" s="90" t="s">
        <v>3667</v>
      </c>
      <c r="J623" s="90" t="s">
        <v>2254</v>
      </c>
      <c r="K623" s="90" t="s">
        <v>754</v>
      </c>
      <c r="L623" s="90" t="s">
        <v>1037</v>
      </c>
      <c r="M623" s="90" t="s">
        <v>748</v>
      </c>
      <c r="N623" s="101" t="s">
        <v>3664</v>
      </c>
      <c r="O623" s="105">
        <v>43185.083333333336</v>
      </c>
      <c r="P623" s="101" t="s">
        <v>3664</v>
      </c>
      <c r="Q623" s="106"/>
      <c r="R623" s="101" t="s">
        <v>3664</v>
      </c>
      <c r="T623" s="101" t="s">
        <v>3664</v>
      </c>
      <c r="U623" t="s">
        <v>81</v>
      </c>
      <c r="V623">
        <v>10.119999999999999</v>
      </c>
    </row>
    <row r="624" spans="1:22" x14ac:dyDescent="0.3">
      <c r="A624" s="90" t="s">
        <v>3668</v>
      </c>
      <c r="B624" s="90" t="s">
        <v>3669</v>
      </c>
      <c r="C624" s="90" t="s">
        <v>222</v>
      </c>
      <c r="D624" s="90" t="s">
        <v>3670</v>
      </c>
      <c r="E624" s="90" t="s">
        <v>736</v>
      </c>
      <c r="F624" s="91">
        <v>28277.083333333332</v>
      </c>
      <c r="G624" s="90" t="s">
        <v>1182</v>
      </c>
      <c r="H624" s="90" t="s">
        <v>3671</v>
      </c>
      <c r="I624" s="90" t="s">
        <v>3672</v>
      </c>
      <c r="J624" s="90" t="s">
        <v>1246</v>
      </c>
      <c r="K624" s="90" t="s">
        <v>754</v>
      </c>
      <c r="L624" s="90" t="s">
        <v>765</v>
      </c>
      <c r="M624" s="90" t="s">
        <v>748</v>
      </c>
      <c r="N624" s="101" t="s">
        <v>3668</v>
      </c>
      <c r="O624" s="105">
        <v>43187.083333333336</v>
      </c>
      <c r="P624" s="101" t="s">
        <v>3668</v>
      </c>
      <c r="Q624" s="106"/>
      <c r="R624" s="101" t="s">
        <v>3668</v>
      </c>
      <c r="T624" s="101" t="s">
        <v>3668</v>
      </c>
      <c r="U624" t="s">
        <v>81</v>
      </c>
      <c r="V624">
        <v>10.119999999999999</v>
      </c>
    </row>
    <row r="625" spans="1:22" x14ac:dyDescent="0.3">
      <c r="A625" s="90" t="s">
        <v>3673</v>
      </c>
      <c r="B625" s="90" t="s">
        <v>3675</v>
      </c>
      <c r="C625" s="90" t="s">
        <v>3674</v>
      </c>
      <c r="D625" s="90" t="s">
        <v>3676</v>
      </c>
      <c r="E625" s="90" t="s">
        <v>736</v>
      </c>
      <c r="F625" s="91">
        <v>26927.041666666668</v>
      </c>
      <c r="G625" s="90" t="s">
        <v>947</v>
      </c>
      <c r="H625" s="90" t="s">
        <v>3677</v>
      </c>
      <c r="I625" s="90" t="s">
        <v>3678</v>
      </c>
      <c r="J625" s="90" t="s">
        <v>756</v>
      </c>
      <c r="K625" s="90" t="s">
        <v>754</v>
      </c>
      <c r="L625" s="90" t="s">
        <v>830</v>
      </c>
      <c r="M625" s="90" t="s">
        <v>1716</v>
      </c>
      <c r="N625" s="101" t="s">
        <v>3673</v>
      </c>
      <c r="O625" s="105">
        <v>43193.083333333336</v>
      </c>
      <c r="P625" s="101" t="s">
        <v>3673</v>
      </c>
      <c r="Q625" s="106"/>
      <c r="R625" s="101" t="s">
        <v>3673</v>
      </c>
      <c r="T625" s="101" t="s">
        <v>3673</v>
      </c>
      <c r="U625" t="s">
        <v>81</v>
      </c>
      <c r="V625">
        <v>10.119999999999999</v>
      </c>
    </row>
    <row r="626" spans="1:22" x14ac:dyDescent="0.3">
      <c r="A626" s="90" t="s">
        <v>3679</v>
      </c>
      <c r="B626" s="90" t="s">
        <v>3681</v>
      </c>
      <c r="C626" s="90" t="s">
        <v>3680</v>
      </c>
      <c r="D626" s="90" t="s">
        <v>3682</v>
      </c>
      <c r="E626" s="90" t="s">
        <v>736</v>
      </c>
      <c r="F626" s="91">
        <v>24158.041666666668</v>
      </c>
      <c r="G626" s="90" t="s">
        <v>3683</v>
      </c>
      <c r="H626" s="90" t="s">
        <v>754</v>
      </c>
      <c r="I626" s="90" t="s">
        <v>1922</v>
      </c>
      <c r="J626" s="90" t="s">
        <v>887</v>
      </c>
      <c r="K626" s="90" t="s">
        <v>754</v>
      </c>
      <c r="L626" s="90" t="s">
        <v>882</v>
      </c>
      <c r="M626" s="90" t="s">
        <v>881</v>
      </c>
      <c r="N626" s="101" t="s">
        <v>3679</v>
      </c>
      <c r="O626" s="105">
        <v>43193.083333333336</v>
      </c>
      <c r="P626" s="101" t="s">
        <v>3679</v>
      </c>
      <c r="Q626" s="106"/>
      <c r="R626" s="101" t="s">
        <v>3679</v>
      </c>
      <c r="T626" s="101" t="s">
        <v>3679</v>
      </c>
      <c r="U626" t="s">
        <v>81</v>
      </c>
      <c r="V626">
        <v>10.119999999999999</v>
      </c>
    </row>
    <row r="627" spans="1:22" x14ac:dyDescent="0.3">
      <c r="P627" s="59" t="s">
        <v>154</v>
      </c>
      <c r="R627" s="59" t="s">
        <v>154</v>
      </c>
      <c r="T627" s="59" t="s">
        <v>154</v>
      </c>
      <c r="U627" t="s">
        <v>81</v>
      </c>
      <c r="V627">
        <v>10.119999999999999</v>
      </c>
    </row>
    <row r="628" spans="1:22" x14ac:dyDescent="0.3">
      <c r="P628" s="59" t="s">
        <v>668</v>
      </c>
      <c r="R628" s="59" t="s">
        <v>668</v>
      </c>
      <c r="T628" s="59" t="s">
        <v>668</v>
      </c>
      <c r="U628" t="s">
        <v>81</v>
      </c>
      <c r="V628">
        <v>10.119999999999999</v>
      </c>
    </row>
    <row r="629" spans="1:22" x14ac:dyDescent="0.3">
      <c r="P629" s="102" t="s">
        <v>619</v>
      </c>
      <c r="R629" s="102" t="s">
        <v>619</v>
      </c>
      <c r="T629" s="102" t="s">
        <v>619</v>
      </c>
      <c r="U629" t="s">
        <v>81</v>
      </c>
      <c r="V629">
        <v>10.119999999999999</v>
      </c>
    </row>
    <row r="630" spans="1:22" ht="15" thickBot="1" x14ac:dyDescent="0.35">
      <c r="P630" s="103" t="s">
        <v>620</v>
      </c>
      <c r="R630" s="103" t="s">
        <v>620</v>
      </c>
      <c r="T630" s="103" t="s">
        <v>620</v>
      </c>
      <c r="U630" t="s">
        <v>81</v>
      </c>
      <c r="V630">
        <v>10.119999999999999</v>
      </c>
    </row>
  </sheetData>
  <autoFilter ref="A1:V630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>
      <selection activeCell="H11" sqref="H11"/>
    </sheetView>
  </sheetViews>
  <sheetFormatPr baseColWidth="10" defaultRowHeight="14.4" x14ac:dyDescent="0.3"/>
  <sheetData>
    <row r="1" spans="1:2" x14ac:dyDescent="0.3">
      <c r="A1" t="s">
        <v>3747</v>
      </c>
    </row>
    <row r="2" spans="1:2" x14ac:dyDescent="0.3">
      <c r="A2">
        <v>1</v>
      </c>
    </row>
    <row r="3" spans="1:2" x14ac:dyDescent="0.3">
      <c r="A3" s="189">
        <v>43101</v>
      </c>
      <c r="B3" t="s">
        <v>19</v>
      </c>
    </row>
    <row r="4" spans="1:2" x14ac:dyDescent="0.3">
      <c r="A4" s="189">
        <v>43132</v>
      </c>
      <c r="B4" t="s">
        <v>22</v>
      </c>
    </row>
    <row r="5" spans="1:2" x14ac:dyDescent="0.3">
      <c r="A5" s="189">
        <v>43160</v>
      </c>
      <c r="B5" t="s">
        <v>22</v>
      </c>
    </row>
    <row r="6" spans="1:2" x14ac:dyDescent="0.3">
      <c r="A6" s="189">
        <v>43191</v>
      </c>
      <c r="B6" t="s">
        <v>25</v>
      </c>
    </row>
    <row r="7" spans="1:2" x14ac:dyDescent="0.3">
      <c r="A7" s="189">
        <v>43221</v>
      </c>
      <c r="B7" t="s">
        <v>21</v>
      </c>
    </row>
    <row r="8" spans="1:2" x14ac:dyDescent="0.3">
      <c r="A8" s="189">
        <v>43252</v>
      </c>
      <c r="B8" t="s">
        <v>23</v>
      </c>
    </row>
    <row r="9" spans="1:2" x14ac:dyDescent="0.3">
      <c r="A9" s="189">
        <v>43282</v>
      </c>
      <c r="B9" t="s">
        <v>25</v>
      </c>
    </row>
    <row r="10" spans="1:2" x14ac:dyDescent="0.3">
      <c r="A10" s="189">
        <v>43313</v>
      </c>
      <c r="B10" t="s">
        <v>21</v>
      </c>
    </row>
    <row r="11" spans="1:2" x14ac:dyDescent="0.3">
      <c r="A11" s="189">
        <v>43344</v>
      </c>
      <c r="B11" t="s">
        <v>24</v>
      </c>
    </row>
    <row r="12" spans="1:2" x14ac:dyDescent="0.3">
      <c r="A12" s="189">
        <v>43374</v>
      </c>
      <c r="B12" t="s">
        <v>19</v>
      </c>
    </row>
    <row r="13" spans="1:2" x14ac:dyDescent="0.3">
      <c r="A13" s="189">
        <v>43405</v>
      </c>
      <c r="B13" t="s">
        <v>22</v>
      </c>
    </row>
    <row r="14" spans="1:2" x14ac:dyDescent="0.3">
      <c r="A14" s="189">
        <v>43435</v>
      </c>
      <c r="B14" t="s">
        <v>24</v>
      </c>
    </row>
    <row r="16" spans="1:2" x14ac:dyDescent="0.3">
      <c r="A16" t="s">
        <v>3748</v>
      </c>
    </row>
    <row r="17" spans="1:1" x14ac:dyDescent="0.3">
      <c r="A17" s="105">
        <v>43101</v>
      </c>
    </row>
    <row r="18" spans="1:1" x14ac:dyDescent="0.3">
      <c r="A18" s="105">
        <v>43192</v>
      </c>
    </row>
    <row r="19" spans="1:1" x14ac:dyDescent="0.3">
      <c r="A19" s="105">
        <v>43228</v>
      </c>
    </row>
    <row r="20" spans="1:1" x14ac:dyDescent="0.3">
      <c r="A20" s="105">
        <v>43230</v>
      </c>
    </row>
    <row r="21" spans="1:1" x14ac:dyDescent="0.3">
      <c r="A21" s="105">
        <v>43241</v>
      </c>
    </row>
    <row r="22" spans="1:1" x14ac:dyDescent="0.3">
      <c r="A22" s="105">
        <v>43295</v>
      </c>
    </row>
    <row r="23" spans="1:1" x14ac:dyDescent="0.3">
      <c r="A23" s="105">
        <v>43327</v>
      </c>
    </row>
    <row r="24" spans="1:1" x14ac:dyDescent="0.3">
      <c r="A24" s="105">
        <v>43405</v>
      </c>
    </row>
    <row r="25" spans="1:1" x14ac:dyDescent="0.3">
      <c r="A25" s="105">
        <v>43415</v>
      </c>
    </row>
    <row r="26" spans="1:1" x14ac:dyDescent="0.3">
      <c r="A26" s="105">
        <v>43459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théorique</vt:lpstr>
      <vt:lpstr>mars 18</vt:lpstr>
      <vt:lpstr>base salaire</vt:lpstr>
      <vt:lpstr>données salariés</vt:lpstr>
      <vt:lpstr>Feuil4</vt:lpstr>
      <vt:lpstr>AS1A</vt:lpstr>
      <vt:lpstr>CONT</vt:lpstr>
      <vt:lpstr>MATRICULE</vt:lpstr>
      <vt:lpstr>QALIF</vt:lpstr>
      <vt:lpstr>QUALIF</vt:lpstr>
      <vt:lpstr>TX</vt:lpstr>
    </vt:vector>
  </TitlesOfParts>
  <Company>Groupe ONET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Selosse Yan</dc:creator>
  <cp:lastModifiedBy>Selosse Yan</cp:lastModifiedBy>
  <dcterms:created xsi:type="dcterms:W3CDTF">2018-03-23T15:51:31Z</dcterms:created>
  <dcterms:modified xsi:type="dcterms:W3CDTF">2018-04-30T21:42:41Z</dcterms:modified>
</cp:coreProperties>
</file>