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esktop\Forum Excel\"/>
    </mc:Choice>
  </mc:AlternateContent>
  <xr:revisionPtr revIDLastSave="0" documentId="10_ncr:8100000_{DD039AA2-73D5-46A9-AD31-C03A5B375F84}" xr6:coauthVersionLast="32" xr6:coauthVersionMax="32" xr10:uidLastSave="{00000000-0000-0000-0000-000000000000}"/>
  <bookViews>
    <workbookView xWindow="0" yWindow="0" windowWidth="28800" windowHeight="12360" xr2:uid="{00000000-000D-0000-FFFF-FFFF00000000}"/>
  </bookViews>
  <sheets>
    <sheet name="Feuil1" sheetId="1" r:id="rId1"/>
  </sheets>
  <definedNames>
    <definedName name="_∆T" localSheetId="0">Feuil1!$B$10</definedName>
    <definedName name="A" localSheetId="0">Feuil1!$S$34</definedName>
    <definedName name="L_h" localSheetId="0">Feuil1!$B$12</definedName>
    <definedName name="n" localSheetId="0">Feuil1!$B$11</definedName>
    <definedName name="p_∆T_50" localSheetId="0">Feuil1!$B$9</definedName>
    <definedName name="Ta" localSheetId="0">Feuil1!$B$4</definedName>
    <definedName name="Te" localSheetId="0">Feuil1!$B$5</definedName>
    <definedName name="Tex" localSheetId="0">Feuil1!$B$3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6" i="1" l="1"/>
  <c r="N36" i="1"/>
  <c r="G36" i="1"/>
  <c r="F36" i="1"/>
  <c r="J36" i="1"/>
  <c r="M36" i="1"/>
  <c r="O36" i="1"/>
  <c r="I36" i="1"/>
  <c r="L36" i="1"/>
  <c r="K36" i="1"/>
  <c r="H36" i="1"/>
  <c r="D35" i="1"/>
  <c r="N35" i="1"/>
  <c r="G35" i="1"/>
  <c r="F35" i="1"/>
  <c r="J35" i="1"/>
  <c r="M35" i="1"/>
  <c r="O35" i="1"/>
  <c r="I35" i="1"/>
  <c r="L35" i="1"/>
  <c r="K35" i="1"/>
  <c r="H35" i="1"/>
  <c r="D34" i="1"/>
  <c r="N34" i="1"/>
  <c r="G34" i="1"/>
  <c r="F34" i="1"/>
  <c r="J34" i="1"/>
  <c r="M34" i="1"/>
  <c r="O34" i="1"/>
  <c r="I34" i="1"/>
  <c r="L34" i="1"/>
  <c r="K34" i="1"/>
  <c r="H34" i="1"/>
  <c r="D33" i="1"/>
  <c r="N33" i="1"/>
  <c r="G33" i="1"/>
  <c r="F33" i="1"/>
  <c r="J33" i="1"/>
  <c r="M33" i="1"/>
  <c r="O33" i="1"/>
  <c r="I33" i="1"/>
  <c r="L33" i="1"/>
  <c r="K33" i="1"/>
  <c r="H33" i="1"/>
  <c r="D32" i="1"/>
  <c r="N32" i="1"/>
  <c r="G32" i="1"/>
  <c r="F32" i="1"/>
  <c r="J32" i="1"/>
  <c r="M32" i="1"/>
  <c r="O32" i="1"/>
  <c r="I32" i="1"/>
  <c r="L32" i="1"/>
  <c r="K32" i="1"/>
  <c r="H32" i="1"/>
  <c r="D31" i="1"/>
  <c r="N31" i="1"/>
  <c r="G31" i="1"/>
  <c r="F31" i="1"/>
  <c r="J31" i="1"/>
  <c r="M31" i="1"/>
  <c r="O31" i="1"/>
  <c r="I31" i="1"/>
  <c r="L31" i="1"/>
  <c r="K31" i="1"/>
  <c r="H31" i="1"/>
  <c r="D30" i="1"/>
  <c r="N30" i="1"/>
  <c r="G30" i="1"/>
  <c r="F30" i="1"/>
  <c r="J30" i="1"/>
  <c r="M30" i="1"/>
  <c r="O30" i="1"/>
  <c r="I30" i="1"/>
  <c r="L30" i="1"/>
  <c r="K30" i="1"/>
  <c r="H30" i="1"/>
  <c r="D29" i="1"/>
  <c r="N29" i="1"/>
  <c r="G29" i="1"/>
  <c r="F29" i="1"/>
  <c r="J29" i="1"/>
  <c r="M29" i="1"/>
  <c r="O29" i="1"/>
  <c r="I29" i="1"/>
  <c r="L29" i="1"/>
  <c r="K29" i="1"/>
  <c r="H29" i="1"/>
  <c r="D28" i="1"/>
  <c r="N28" i="1"/>
  <c r="G28" i="1"/>
  <c r="F28" i="1"/>
  <c r="J28" i="1"/>
  <c r="M28" i="1"/>
  <c r="O28" i="1"/>
  <c r="I28" i="1"/>
  <c r="L28" i="1"/>
  <c r="K28" i="1"/>
  <c r="H28" i="1"/>
  <c r="D27" i="1"/>
  <c r="N27" i="1"/>
  <c r="G27" i="1"/>
  <c r="F27" i="1"/>
  <c r="J27" i="1"/>
  <c r="M27" i="1"/>
  <c r="O27" i="1"/>
  <c r="I27" i="1"/>
  <c r="L27" i="1"/>
  <c r="K27" i="1"/>
  <c r="H27" i="1"/>
  <c r="D26" i="1"/>
  <c r="N26" i="1"/>
  <c r="G26" i="1"/>
  <c r="F26" i="1"/>
  <c r="J26" i="1"/>
  <c r="M26" i="1"/>
  <c r="O26" i="1"/>
  <c r="I26" i="1"/>
  <c r="L26" i="1"/>
  <c r="K26" i="1"/>
  <c r="H26" i="1"/>
  <c r="D25" i="1"/>
  <c r="N25" i="1"/>
  <c r="G25" i="1"/>
  <c r="F25" i="1"/>
  <c r="J25" i="1"/>
  <c r="M25" i="1"/>
  <c r="O25" i="1"/>
  <c r="I25" i="1"/>
  <c r="L25" i="1"/>
  <c r="K25" i="1"/>
  <c r="H25" i="1"/>
  <c r="D24" i="1"/>
  <c r="N24" i="1"/>
  <c r="G24" i="1"/>
  <c r="F24" i="1"/>
  <c r="J24" i="1"/>
  <c r="M24" i="1"/>
  <c r="O24" i="1"/>
  <c r="I24" i="1"/>
  <c r="L24" i="1"/>
  <c r="K24" i="1"/>
  <c r="H24" i="1"/>
  <c r="D23" i="1"/>
  <c r="N23" i="1"/>
  <c r="G23" i="1"/>
  <c r="F23" i="1"/>
  <c r="J23" i="1"/>
  <c r="M23" i="1"/>
  <c r="O23" i="1"/>
  <c r="I23" i="1"/>
  <c r="L23" i="1"/>
  <c r="K23" i="1"/>
  <c r="H23" i="1"/>
  <c r="D22" i="1"/>
  <c r="N22" i="1"/>
  <c r="G22" i="1"/>
  <c r="F22" i="1"/>
  <c r="J22" i="1"/>
  <c r="M22" i="1"/>
  <c r="O22" i="1"/>
  <c r="I22" i="1"/>
  <c r="L22" i="1"/>
  <c r="K22" i="1"/>
  <c r="H22" i="1"/>
  <c r="D21" i="1"/>
  <c r="N21" i="1"/>
  <c r="G21" i="1"/>
  <c r="F21" i="1"/>
  <c r="J21" i="1"/>
  <c r="M21" i="1"/>
  <c r="O21" i="1"/>
  <c r="I21" i="1"/>
  <c r="L21" i="1"/>
  <c r="K21" i="1"/>
  <c r="H21" i="1"/>
  <c r="D20" i="1"/>
  <c r="N20" i="1"/>
  <c r="G20" i="1"/>
  <c r="F20" i="1"/>
  <c r="J20" i="1"/>
  <c r="M20" i="1"/>
  <c r="O20" i="1"/>
  <c r="I20" i="1"/>
  <c r="L20" i="1"/>
  <c r="K20" i="1"/>
  <c r="H20" i="1"/>
  <c r="D19" i="1"/>
  <c r="N19" i="1"/>
  <c r="G19" i="1"/>
  <c r="F19" i="1"/>
  <c r="J19" i="1"/>
  <c r="M19" i="1"/>
  <c r="O19" i="1"/>
  <c r="I19" i="1"/>
  <c r="L19" i="1"/>
  <c r="K19" i="1"/>
  <c r="H19" i="1"/>
  <c r="D18" i="1"/>
  <c r="N18" i="1"/>
  <c r="G18" i="1"/>
  <c r="F18" i="1"/>
  <c r="J18" i="1"/>
  <c r="M18" i="1"/>
  <c r="O18" i="1"/>
  <c r="I18" i="1"/>
  <c r="L18" i="1"/>
  <c r="K18" i="1"/>
  <c r="H18" i="1"/>
  <c r="D17" i="1"/>
  <c r="N17" i="1"/>
  <c r="G17" i="1"/>
  <c r="F17" i="1"/>
  <c r="J17" i="1"/>
  <c r="M17" i="1"/>
  <c r="O17" i="1"/>
  <c r="I17" i="1"/>
  <c r="L17" i="1"/>
  <c r="K17" i="1"/>
  <c r="H17" i="1"/>
  <c r="D16" i="1"/>
  <c r="N16" i="1"/>
  <c r="G16" i="1"/>
  <c r="F16" i="1"/>
  <c r="J16" i="1"/>
  <c r="M16" i="1"/>
  <c r="O16" i="1"/>
  <c r="I16" i="1"/>
  <c r="L16" i="1"/>
  <c r="K16" i="1"/>
  <c r="H16" i="1"/>
  <c r="D15" i="1"/>
  <c r="N15" i="1"/>
  <c r="G15" i="1"/>
  <c r="F15" i="1"/>
  <c r="J15" i="1"/>
  <c r="M15" i="1"/>
  <c r="O15" i="1"/>
  <c r="I15" i="1"/>
  <c r="L15" i="1"/>
  <c r="K15" i="1"/>
  <c r="H15" i="1"/>
  <c r="D14" i="1"/>
  <c r="N14" i="1"/>
  <c r="G14" i="1"/>
  <c r="F14" i="1"/>
  <c r="J14" i="1"/>
  <c r="M14" i="1"/>
  <c r="O14" i="1"/>
  <c r="I14" i="1"/>
  <c r="L14" i="1"/>
  <c r="K14" i="1"/>
  <c r="H14" i="1"/>
  <c r="D13" i="1"/>
  <c r="N13" i="1"/>
  <c r="G13" i="1"/>
  <c r="F13" i="1"/>
  <c r="J13" i="1"/>
  <c r="M13" i="1"/>
  <c r="O13" i="1"/>
  <c r="I13" i="1"/>
  <c r="L13" i="1"/>
  <c r="K13" i="1"/>
  <c r="H13" i="1"/>
  <c r="D12" i="1"/>
  <c r="N12" i="1"/>
  <c r="G12" i="1"/>
  <c r="F12" i="1"/>
  <c r="J12" i="1"/>
  <c r="M12" i="1"/>
  <c r="O12" i="1"/>
  <c r="I12" i="1"/>
  <c r="L12" i="1"/>
  <c r="K12" i="1"/>
  <c r="H12" i="1"/>
  <c r="D11" i="1"/>
  <c r="N11" i="1"/>
  <c r="G11" i="1"/>
  <c r="F11" i="1"/>
  <c r="J11" i="1"/>
  <c r="M11" i="1"/>
  <c r="O11" i="1"/>
  <c r="I11" i="1"/>
  <c r="L11" i="1"/>
  <c r="K11" i="1"/>
  <c r="H11" i="1"/>
  <c r="D10" i="1"/>
  <c r="N10" i="1"/>
  <c r="G10" i="1"/>
  <c r="F10" i="1"/>
  <c r="J10" i="1"/>
  <c r="M10" i="1"/>
  <c r="O10" i="1"/>
  <c r="I10" i="1"/>
  <c r="L10" i="1"/>
  <c r="K10" i="1"/>
  <c r="H10" i="1"/>
  <c r="D9" i="1"/>
  <c r="J8" i="1"/>
  <c r="E8" i="1"/>
  <c r="G8" i="1"/>
  <c r="F8" i="1"/>
  <c r="M8" i="1"/>
  <c r="N8" i="1"/>
  <c r="B12" i="1"/>
  <c r="H8" i="1"/>
  <c r="H9" i="1"/>
  <c r="D8" i="1"/>
  <c r="J9" i="1"/>
  <c r="K8" i="1"/>
  <c r="I8" i="1"/>
  <c r="L8" i="1"/>
  <c r="N9" i="1"/>
  <c r="G9" i="1"/>
  <c r="F9" i="1"/>
  <c r="M9" i="1"/>
  <c r="O9" i="1"/>
  <c r="I9" i="1"/>
  <c r="L9" i="1"/>
  <c r="K9" i="1"/>
</calcChain>
</file>

<file path=xl/sharedStrings.xml><?xml version="1.0" encoding="utf-8"?>
<sst xmlns="http://schemas.openxmlformats.org/spreadsheetml/2006/main" count="22" uniqueCount="19">
  <si>
    <t>Tex</t>
  </si>
  <si>
    <t>Ta</t>
  </si>
  <si>
    <t xml:space="preserve">Te </t>
  </si>
  <si>
    <r>
      <t>p_</t>
    </r>
    <r>
      <rPr>
        <b/>
        <sz val="9"/>
        <color indexed="10"/>
        <rFont val="Book Antiqua"/>
        <family val="1"/>
      </rPr>
      <t>∆</t>
    </r>
    <r>
      <rPr>
        <b/>
        <sz val="9"/>
        <color indexed="10"/>
        <rFont val="Arial"/>
        <family val="2"/>
      </rPr>
      <t>T_50</t>
    </r>
  </si>
  <si>
    <t>_∆T</t>
  </si>
  <si>
    <t>n</t>
  </si>
  <si>
    <t>Ts</t>
  </si>
  <si>
    <t>Tm</t>
  </si>
  <si>
    <t>L_h</t>
  </si>
  <si>
    <t>Coeff</t>
  </si>
  <si>
    <t>1er Résultat suivant données</t>
  </si>
  <si>
    <t>Pc'</t>
  </si>
  <si>
    <t>1ère ligne de calcul</t>
  </si>
  <si>
    <t>Te</t>
  </si>
  <si>
    <t>ta</t>
  </si>
  <si>
    <r>
      <rPr>
        <sz val="8"/>
        <color indexed="12"/>
        <rFont val="Book Antiqua"/>
        <family val="1"/>
      </rPr>
      <t>∆</t>
    </r>
    <r>
      <rPr>
        <sz val="8"/>
        <color indexed="12"/>
        <rFont val="Arial"/>
        <family val="2"/>
      </rPr>
      <t>T Tm_Ta</t>
    </r>
  </si>
  <si>
    <t>k</t>
  </si>
  <si>
    <t>Pc</t>
  </si>
  <si>
    <t>incrément négatif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</si>
</sst>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0.0"/>
    <numFmt numFmtId="166" formatCode="0.000"/>
  </numFmts>
  <fonts count="13" x14ac:knownFonts="1">
    <font>
      <sz val="12"/>
      <color theme="1"/>
      <name val="Calibri"/>
      <family val="2"/>
      <scheme val="minor"/>
    </font>
    <font>
      <b/>
      <sz val="9"/>
      <color indexed="10"/>
      <name val="Arial"/>
      <family val="2"/>
    </font>
    <font>
      <b/>
      <i/>
      <sz val="14"/>
      <color theme="8" tint="-0.249977111117893"/>
      <name val="Calibri"/>
      <family val="2"/>
      <scheme val="minor"/>
    </font>
    <font>
      <sz val="9"/>
      <name val="Arial"/>
      <family val="2"/>
    </font>
    <font>
      <b/>
      <sz val="9"/>
      <color indexed="10"/>
      <name val="Book Antiqua"/>
      <family val="1"/>
    </font>
    <font>
      <sz val="10"/>
      <color indexed="12"/>
      <name val="Arial"/>
      <family val="2"/>
    </font>
    <font>
      <b/>
      <sz val="14"/>
      <color indexed="10"/>
      <name val="Arial"/>
      <family val="2"/>
    </font>
    <font>
      <b/>
      <sz val="11"/>
      <color indexed="12"/>
      <name val="Arial"/>
      <family val="2"/>
    </font>
    <font>
      <sz val="14"/>
      <name val="Arial"/>
      <family val="2"/>
    </font>
    <font>
      <sz val="8"/>
      <color indexed="12"/>
      <name val="Arial"/>
      <family val="2"/>
    </font>
    <font>
      <sz val="8"/>
      <color indexed="12"/>
      <name val="Arial"/>
      <family val="1"/>
    </font>
    <font>
      <sz val="8"/>
      <color indexed="12"/>
      <name val="Book Antiqua"/>
      <family val="1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gray06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/>
      <right/>
      <top style="medium">
        <color theme="9"/>
      </top>
      <bottom/>
      <diagonal/>
    </border>
    <border>
      <left/>
      <right/>
      <top style="medium">
        <color indexed="12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3" fillId="0" borderId="0" xfId="0" applyFont="1"/>
    <xf numFmtId="0" fontId="6" fillId="5" borderId="3" xfId="0" applyFont="1" applyFill="1" applyBorder="1" applyProtection="1">
      <protection locked="0"/>
    </xf>
    <xf numFmtId="0" fontId="5" fillId="0" borderId="0" xfId="0" applyFont="1" applyBorder="1"/>
    <xf numFmtId="0" fontId="7" fillId="4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165" fontId="0" fillId="9" borderId="5" xfId="0" applyNumberFormat="1" applyFill="1" applyBorder="1"/>
    <xf numFmtId="1" fontId="0" fillId="9" borderId="5" xfId="0" applyNumberFormat="1" applyFill="1" applyBorder="1"/>
    <xf numFmtId="0" fontId="7" fillId="4" borderId="7" xfId="0" applyFont="1" applyFill="1" applyBorder="1" applyAlignment="1">
      <alignment horizontal="center" vertical="center"/>
    </xf>
    <xf numFmtId="0" fontId="8" fillId="8" borderId="6" xfId="0" quotePrefix="1" applyFont="1" applyFill="1" applyBorder="1" applyAlignment="1">
      <alignment vertical="center"/>
    </xf>
    <xf numFmtId="165" fontId="0" fillId="6" borderId="6" xfId="0" applyNumberFormat="1" applyFill="1" applyBorder="1"/>
    <xf numFmtId="1" fontId="0" fillId="6" borderId="6" xfId="0" applyNumberFormat="1" applyFill="1" applyBorder="1"/>
    <xf numFmtId="0" fontId="0" fillId="0" borderId="8" xfId="0" applyBorder="1"/>
    <xf numFmtId="4" fontId="0" fillId="6" borderId="5" xfId="0" quotePrefix="1" applyNumberFormat="1" applyFill="1" applyBorder="1"/>
    <xf numFmtId="165" fontId="0" fillId="6" borderId="5" xfId="0" applyNumberFormat="1" applyFill="1" applyBorder="1"/>
    <xf numFmtId="165" fontId="7" fillId="7" borderId="5" xfId="0" quotePrefix="1" applyNumberFormat="1" applyFont="1" applyFill="1" applyBorder="1"/>
    <xf numFmtId="165" fontId="7" fillId="7" borderId="6" xfId="0" quotePrefix="1" applyNumberFormat="1" applyFont="1" applyFill="1" applyBorder="1"/>
    <xf numFmtId="165" fontId="0" fillId="6" borderId="5" xfId="0" quotePrefix="1" applyNumberFormat="1" applyFill="1" applyBorder="1"/>
    <xf numFmtId="165" fontId="0" fillId="6" borderId="6" xfId="0" quotePrefix="1" applyNumberFormat="1" applyFill="1" applyBorder="1"/>
    <xf numFmtId="0" fontId="1" fillId="2" borderId="10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166" fontId="2" fillId="3" borderId="2" xfId="0" applyNumberFormat="1" applyFont="1" applyFill="1" applyBorder="1"/>
    <xf numFmtId="166" fontId="2" fillId="3" borderId="9" xfId="0" applyNumberFormat="1" applyFont="1" applyFill="1" applyBorder="1" applyAlignment="1">
      <alignment horizontal="left" vertical="center"/>
    </xf>
    <xf numFmtId="166" fontId="2" fillId="3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619125</xdr:colOff>
          <xdr:row>1</xdr:row>
          <xdr:rowOff>200025</xdr:rowOff>
        </xdr:from>
        <xdr:to>
          <xdr:col>15</xdr:col>
          <xdr:colOff>571500</xdr:colOff>
          <xdr:row>3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P36"/>
  <sheetViews>
    <sheetView tabSelected="1" workbookViewId="0">
      <selection activeCell="B16" sqref="B16"/>
    </sheetView>
  </sheetViews>
  <sheetFormatPr baseColWidth="10" defaultColWidth="11" defaultRowHeight="15.75" x14ac:dyDescent="0.25"/>
  <cols>
    <col min="1" max="1" width="8.5" customWidth="1"/>
    <col min="2" max="2" width="8.25" customWidth="1"/>
    <col min="3" max="3" width="2.375" customWidth="1"/>
    <col min="4" max="4" width="6.75" customWidth="1"/>
    <col min="5" max="5" width="8.125" customWidth="1"/>
    <col min="6" max="6" width="6.625" customWidth="1"/>
    <col min="7" max="7" width="6.375" bestFit="1" customWidth="1"/>
    <col min="8" max="8" width="5.375" bestFit="1" customWidth="1"/>
    <col min="9" max="9" width="6.375" bestFit="1" customWidth="1"/>
    <col min="10" max="10" width="2.875" bestFit="1" customWidth="1"/>
    <col min="11" max="11" width="6.625" customWidth="1"/>
    <col min="12" max="13" width="7.375" bestFit="1" customWidth="1"/>
    <col min="14" max="14" width="9.375" bestFit="1" customWidth="1"/>
    <col min="15" max="15" width="8.375" customWidth="1"/>
  </cols>
  <sheetData>
    <row r="2" spans="1:16" ht="16.5" thickBot="1" x14ac:dyDescent="0.3"/>
    <row r="3" spans="1:16" ht="19.5" thickBot="1" x14ac:dyDescent="0.35">
      <c r="A3" s="1" t="s">
        <v>0</v>
      </c>
      <c r="B3" s="2">
        <v>-10</v>
      </c>
    </row>
    <row r="4" spans="1:16" ht="19.5" thickBot="1" x14ac:dyDescent="0.35">
      <c r="A4" s="1" t="s">
        <v>1</v>
      </c>
      <c r="B4" s="2">
        <v>18</v>
      </c>
    </row>
    <row r="5" spans="1:16" ht="19.5" thickBot="1" x14ac:dyDescent="0.35">
      <c r="A5" s="1" t="s">
        <v>2</v>
      </c>
      <c r="B5" s="2">
        <v>58</v>
      </c>
    </row>
    <row r="7" spans="1:16" x14ac:dyDescent="0.25">
      <c r="A7" s="3"/>
      <c r="D7" s="6" t="s">
        <v>0</v>
      </c>
      <c r="E7" s="7" t="s">
        <v>13</v>
      </c>
      <c r="F7" s="6" t="s">
        <v>6</v>
      </c>
      <c r="G7" s="7" t="s">
        <v>4</v>
      </c>
      <c r="H7" s="6" t="s">
        <v>8</v>
      </c>
      <c r="I7" s="6" t="s">
        <v>7</v>
      </c>
      <c r="J7" s="7" t="s">
        <v>14</v>
      </c>
      <c r="K7" s="8" t="s">
        <v>9</v>
      </c>
      <c r="L7" s="9" t="s">
        <v>15</v>
      </c>
      <c r="M7" s="6" t="s">
        <v>16</v>
      </c>
      <c r="N7" s="6" t="s">
        <v>17</v>
      </c>
    </row>
    <row r="8" spans="1:16" ht="18.75" thickBot="1" x14ac:dyDescent="0.3">
      <c r="A8" s="3"/>
      <c r="D8" s="4">
        <f>Tex</f>
        <v>-10</v>
      </c>
      <c r="E8" s="18">
        <f>Te</f>
        <v>58</v>
      </c>
      <c r="F8" s="18">
        <f t="shared" ref="F8:F9" si="0">E8-G8</f>
        <v>40</v>
      </c>
      <c r="G8" s="10">
        <f>_∆T</f>
        <v>18</v>
      </c>
      <c r="H8" s="10">
        <f>L_h</f>
        <v>29.203466560085058</v>
      </c>
      <c r="I8" s="18">
        <f t="shared" ref="I8:I9" si="1">(E8+F8)/2</f>
        <v>49</v>
      </c>
      <c r="J8" s="11">
        <f t="shared" ref="J8:J36" si="2">Ta</f>
        <v>18</v>
      </c>
      <c r="K8" s="18">
        <f t="shared" ref="K8:K9" si="3">IF(D8=Ta,"",(F8-J8)/(E8-J8))</f>
        <v>0.55000000000000004</v>
      </c>
      <c r="L8" s="18">
        <f t="shared" ref="L8:L9" si="4">I8-J8</f>
        <v>31</v>
      </c>
      <c r="M8" s="21">
        <f t="shared" ref="M8:M9" si="5">IF(((F8-J8)/(E8-J8))&gt;0.7,((E8+F8)/2)-J8,((E8-F8)/(LN((E8-J8)/(F8-J8)))))</f>
        <v>30.108541253300434</v>
      </c>
      <c r="N8" s="19">
        <f>B9*((M8/50)^(n))</f>
        <v>611.23534660643145</v>
      </c>
      <c r="O8" s="12" t="s">
        <v>11</v>
      </c>
      <c r="P8" t="s">
        <v>10</v>
      </c>
    </row>
    <row r="9" spans="1:16" ht="19.5" thickBot="1" x14ac:dyDescent="0.35">
      <c r="A9" s="1" t="s">
        <v>3</v>
      </c>
      <c r="B9" s="2">
        <v>1200</v>
      </c>
      <c r="D9" s="13">
        <f t="shared" ref="D9:D36" si="6">IF(D8=Ta,Ta,IF(D8+1=Ta,Ta,IF(D8="","",IF(D8+1&lt;Ta,(D8+1),""))))</f>
        <v>-9</v>
      </c>
      <c r="E9" s="18">
        <v>56.830000000000233</v>
      </c>
      <c r="F9" s="14">
        <f t="shared" si="0"/>
        <v>39.472857142857379</v>
      </c>
      <c r="G9" s="14">
        <f t="shared" ref="G9" si="7">(N9*0.86)/L_h</f>
        <v>17.357142857142858</v>
      </c>
      <c r="H9" s="14">
        <f t="shared" ref="H9:H36" si="8">H8</f>
        <v>29.203466560085058</v>
      </c>
      <c r="I9" s="14">
        <f t="shared" si="1"/>
        <v>48.151428571428809</v>
      </c>
      <c r="J9" s="15">
        <f t="shared" si="2"/>
        <v>18</v>
      </c>
      <c r="K9" s="14">
        <f t="shared" si="3"/>
        <v>0.55299657849233197</v>
      </c>
      <c r="L9" s="14">
        <f t="shared" si="4"/>
        <v>30.151428571428809</v>
      </c>
      <c r="M9" s="22">
        <f t="shared" si="5"/>
        <v>29.299529615830039</v>
      </c>
      <c r="N9" s="20">
        <f t="shared" ref="N9" si="9">IF(D9="","",$N$8/($D$8-Ta)*(D9-Ta))</f>
        <v>589.4055127990589</v>
      </c>
      <c r="O9" s="20">
        <f t="shared" ref="O9" si="10">ROUND(p_∆T_50*((M9/50)^(n)),1)</f>
        <v>589.5</v>
      </c>
      <c r="P9" s="5" t="s">
        <v>12</v>
      </c>
    </row>
    <row r="10" spans="1:16" ht="19.5" thickBot="1" x14ac:dyDescent="0.35">
      <c r="A10" s="1" t="s">
        <v>4</v>
      </c>
      <c r="B10" s="2">
        <v>18</v>
      </c>
      <c r="D10" s="13">
        <f t="shared" si="6"/>
        <v>-8</v>
      </c>
      <c r="E10" s="18">
        <v>55.650000000000468</v>
      </c>
      <c r="F10" s="14">
        <f t="shared" ref="F10" si="11">E10-G10</f>
        <v>38.935714285714752</v>
      </c>
      <c r="G10" s="14">
        <f t="shared" ref="G10" si="12">(N10*0.86)/L_h</f>
        <v>16.714285714285715</v>
      </c>
      <c r="H10" s="14">
        <f t="shared" si="8"/>
        <v>29.203466560085058</v>
      </c>
      <c r="I10" s="14">
        <f t="shared" ref="I10" si="13">(E10+F10)/2</f>
        <v>47.292857142857613</v>
      </c>
      <c r="J10" s="15">
        <f t="shared" si="2"/>
        <v>18</v>
      </c>
      <c r="K10" s="14">
        <f t="shared" ref="K10" si="14">IF(D10=Ta,"",(F10-J10)/(E10-J10))</f>
        <v>0.55606146841207149</v>
      </c>
      <c r="L10" s="14">
        <f t="shared" ref="L10" si="15">I10-J10</f>
        <v>29.292857142857613</v>
      </c>
      <c r="M10" s="22">
        <f t="shared" ref="M10" si="16">IF(((F10-J10)/(E10-J10))&gt;0.7,((E10+F10)/2)-J10,((E10-F10)/(LN((E10-J10)/(F10-J10)))))</f>
        <v>28.480076358315241</v>
      </c>
      <c r="N10" s="20">
        <f t="shared" ref="N10" si="17">IF(D10="","",$N$8/($D$8-Ta)*(D10-Ta))</f>
        <v>567.57567899168635</v>
      </c>
      <c r="O10" s="20">
        <f t="shared" ref="O10" si="18">ROUND(p_∆T_50*((M10/50)^(n)),1)</f>
        <v>567.70000000000005</v>
      </c>
    </row>
    <row r="11" spans="1:16" ht="19.5" thickBot="1" x14ac:dyDescent="0.35">
      <c r="A11" s="1" t="s">
        <v>5</v>
      </c>
      <c r="B11" s="25">
        <v>1.33</v>
      </c>
      <c r="D11" s="13">
        <f t="shared" si="6"/>
        <v>-7</v>
      </c>
      <c r="E11" s="18">
        <v>54.460000000000704</v>
      </c>
      <c r="F11" s="14">
        <f t="shared" ref="F11" si="19">E11-G11</f>
        <v>38.388571428572135</v>
      </c>
      <c r="G11" s="14">
        <f t="shared" ref="G11" si="20">(N11*0.86)/L_h</f>
        <v>16.071428571428573</v>
      </c>
      <c r="H11" s="14">
        <f t="shared" si="8"/>
        <v>29.203466560085058</v>
      </c>
      <c r="I11" s="14">
        <f t="shared" ref="I11" si="21">(E11+F11)/2</f>
        <v>46.42428571428642</v>
      </c>
      <c r="J11" s="15">
        <f t="shared" si="2"/>
        <v>18</v>
      </c>
      <c r="K11" s="14">
        <f t="shared" ref="K11" si="22">IF(D11=Ta,"",(F11-J11)/(E11-J11))</f>
        <v>0.55920382415172087</v>
      </c>
      <c r="L11" s="14">
        <f t="shared" ref="L11" si="23">I11-J11</f>
        <v>28.42428571428642</v>
      </c>
      <c r="M11" s="22">
        <f t="shared" ref="M11" si="24">IF(((F11-J11)/(E11-J11))&gt;0.7,((E11+F11)/2)-J11,((E11-F11)/(LN((E11-J11)/(F11-J11)))))</f>
        <v>27.650185849626755</v>
      </c>
      <c r="N11" s="20">
        <f t="shared" ref="N11" si="25">IF(D11="","",$N$8/($D$8-Ta)*(D11-Ta))</f>
        <v>545.74584518431379</v>
      </c>
      <c r="O11" s="20">
        <f t="shared" ref="O11" si="26">ROUND(p_∆T_50*((M11/50)^(n)),1)</f>
        <v>545.79999999999995</v>
      </c>
    </row>
    <row r="12" spans="1:16" ht="18.75" thickBot="1" x14ac:dyDescent="0.3">
      <c r="A12" s="1" t="s">
        <v>8</v>
      </c>
      <c r="B12" s="17">
        <f>($N$8*0.86)/_∆T</f>
        <v>29.203466560085058</v>
      </c>
      <c r="D12" s="13">
        <f t="shared" si="6"/>
        <v>-6</v>
      </c>
      <c r="E12" s="18">
        <v>53.260000000000943</v>
      </c>
      <c r="F12" s="14">
        <f t="shared" ref="F12" si="27">E12-G12</f>
        <v>37.831428571429512</v>
      </c>
      <c r="G12" s="14">
        <f t="shared" ref="G12" si="28">(N12*0.86)/L_h</f>
        <v>15.428571428571429</v>
      </c>
      <c r="H12" s="14">
        <f t="shared" si="8"/>
        <v>29.203466560085058</v>
      </c>
      <c r="I12" s="14">
        <f t="shared" ref="I12" si="29">(E12+F12)/2</f>
        <v>45.545714285715228</v>
      </c>
      <c r="J12" s="15">
        <f t="shared" si="2"/>
        <v>18</v>
      </c>
      <c r="K12" s="14">
        <f t="shared" ref="K12" si="30">IF(D12=Ta,"",(F12-J12)/(E12-J12))</f>
        <v>0.56243416254761713</v>
      </c>
      <c r="L12" s="14">
        <f t="shared" ref="L12" si="31">I12-J12</f>
        <v>27.545714285715228</v>
      </c>
      <c r="M12" s="22">
        <f t="shared" ref="M12" si="32">IF(((F12-J12)/(E12-J12))&gt;0.7,((E12+F12)/2)-J12,((E12-F12)/(LN((E12-J12)/(F12-J12)))))</f>
        <v>26.809861960331347</v>
      </c>
      <c r="N12" s="20">
        <f t="shared" ref="N12" si="33">IF(D12="","",$N$8/($D$8-Ta)*(D12-Ta))</f>
        <v>523.91601137694124</v>
      </c>
      <c r="O12" s="20">
        <f t="shared" ref="O12" si="34">ROUND(p_∆T_50*((M12/50)^(n)),1)</f>
        <v>523.79999999999995</v>
      </c>
    </row>
    <row r="13" spans="1:16" ht="18.75" thickBot="1" x14ac:dyDescent="0.3">
      <c r="B13" s="16"/>
      <c r="D13" s="13">
        <f t="shared" si="6"/>
        <v>-5</v>
      </c>
      <c r="E13" s="18">
        <v>52.060000000001182</v>
      </c>
      <c r="F13" s="14">
        <f t="shared" ref="F13" si="35">E13-G13</f>
        <v>37.274285714286897</v>
      </c>
      <c r="G13" s="14">
        <f t="shared" ref="G13" si="36">(N13*0.86)/L_h</f>
        <v>14.785714285714285</v>
      </c>
      <c r="H13" s="14">
        <f t="shared" si="8"/>
        <v>29.203466560085058</v>
      </c>
      <c r="I13" s="14">
        <f t="shared" ref="I13" si="37">(E13+F13)/2</f>
        <v>44.667142857144043</v>
      </c>
      <c r="J13" s="15">
        <f t="shared" si="2"/>
        <v>18</v>
      </c>
      <c r="K13" s="14">
        <f t="shared" ref="K13" si="38">IF(D13=Ta,"",(F13-J13)/(E13-J13))</f>
        <v>0.56589212314404669</v>
      </c>
      <c r="L13" s="14">
        <f t="shared" ref="L13" si="39">I13-J13</f>
        <v>26.667142857144043</v>
      </c>
      <c r="M13" s="22">
        <f t="shared" ref="M13" si="40">IF(((F13-J13)/(E13-J13))&gt;0.7,((E13+F13)/2)-J13,((E13-F13)/(LN((E13-J13)/(F13-J13)))))</f>
        <v>25.969381179861092</v>
      </c>
      <c r="N13" s="20">
        <f t="shared" ref="N13" si="41">IF(D13="","",$N$8/($D$8-Ta)*(D13-Ta))</f>
        <v>502.08617756956869</v>
      </c>
      <c r="O13" s="20">
        <f t="shared" ref="O13" si="42">ROUND(p_∆T_50*((M13/50)^(n)),1)</f>
        <v>502.1</v>
      </c>
    </row>
    <row r="14" spans="1:16" ht="19.5" customHeight="1" thickBot="1" x14ac:dyDescent="0.3">
      <c r="A14" s="23" t="s">
        <v>18</v>
      </c>
      <c r="B14" s="26">
        <v>-0.01</v>
      </c>
      <c r="D14" s="13">
        <f t="shared" si="6"/>
        <v>-4</v>
      </c>
      <c r="E14" s="18">
        <v>50.850000000001423</v>
      </c>
      <c r="F14" s="14">
        <f t="shared" ref="F14" si="43">E14-G14</f>
        <v>36.707142857144277</v>
      </c>
      <c r="G14" s="14">
        <f t="shared" ref="G14" si="44">(N14*0.86)/L_h</f>
        <v>14.142857142857142</v>
      </c>
      <c r="H14" s="14">
        <f t="shared" si="8"/>
        <v>29.203466560085058</v>
      </c>
      <c r="I14" s="14">
        <f t="shared" ref="I14" si="45">(E14+F14)/2</f>
        <v>43.778571428572846</v>
      </c>
      <c r="J14" s="15">
        <f t="shared" si="2"/>
        <v>18</v>
      </c>
      <c r="K14" s="14">
        <f t="shared" ref="K14" si="46">IF(D14=Ta,"",(F14-J14)/(E14-J14))</f>
        <v>0.56947162426616338</v>
      </c>
      <c r="L14" s="14">
        <f t="shared" ref="L14" si="47">I14-J14</f>
        <v>25.778571428572846</v>
      </c>
      <c r="M14" s="22">
        <f t="shared" ref="M14" si="48">IF(((F14-J14)/(E14-J14))&gt;0.7,((E14+F14)/2)-J14,((E14-F14)/(LN((E14-J14)/(F14-J14)))))</f>
        <v>25.118461064967921</v>
      </c>
      <c r="N14" s="20">
        <f t="shared" ref="N14" si="49">IF(D14="","",$N$8/($D$8-Ta)*(D14-Ta))</f>
        <v>480.25634376219614</v>
      </c>
      <c r="O14" s="20">
        <f t="shared" ref="O14" si="50">ROUND(p_∆T_50*((M14/50)^(n)),1)</f>
        <v>480.3</v>
      </c>
    </row>
    <row r="15" spans="1:16" ht="18.75" thickBot="1" x14ac:dyDescent="0.3">
      <c r="A15" s="24"/>
      <c r="B15" s="27"/>
      <c r="D15" s="13">
        <f t="shared" si="6"/>
        <v>-3</v>
      </c>
      <c r="E15" s="18">
        <v>49.620000000001667</v>
      </c>
      <c r="F15" s="14">
        <f t="shared" ref="F15" si="51">E15-G15</f>
        <v>36.120000000001667</v>
      </c>
      <c r="G15" s="14">
        <f t="shared" ref="G15" si="52">(N15*0.86)/L_h</f>
        <v>13.5</v>
      </c>
      <c r="H15" s="14">
        <f t="shared" si="8"/>
        <v>29.203466560085058</v>
      </c>
      <c r="I15" s="14">
        <f t="shared" ref="I15" si="53">(E15+F15)/2</f>
        <v>42.870000000001667</v>
      </c>
      <c r="J15" s="15">
        <f t="shared" si="2"/>
        <v>18</v>
      </c>
      <c r="K15" s="14">
        <f t="shared" ref="K15" si="54">IF(D15=Ta,"",(F15-J15)/(E15-J15))</f>
        <v>0.57305502846302059</v>
      </c>
      <c r="L15" s="14">
        <f t="shared" ref="L15" si="55">I15-J15</f>
        <v>24.870000000001667</v>
      </c>
      <c r="M15" s="22">
        <f t="shared" ref="M15" si="56">IF(((F15-J15)/(E15-J15))&gt;0.7,((E15+F15)/2)-J15,((E15-F15)/(LN((E15-J15)/(F15-J15)))))</f>
        <v>24.246842287414754</v>
      </c>
      <c r="N15" s="20">
        <f t="shared" ref="N15" si="57">IF(D15="","",$N$8/($D$8-Ta)*(D15-Ta))</f>
        <v>458.42650995482359</v>
      </c>
      <c r="O15" s="20">
        <f t="shared" ref="O15" si="58">ROUND(p_∆T_50*((M15/50)^(n)),1)</f>
        <v>458.3</v>
      </c>
    </row>
    <row r="16" spans="1:16" ht="18.75" thickBot="1" x14ac:dyDescent="0.3">
      <c r="D16" s="13">
        <f t="shared" si="6"/>
        <v>-2</v>
      </c>
      <c r="E16" s="18">
        <v>48.390000000001912</v>
      </c>
      <c r="F16" s="14">
        <f t="shared" ref="F16" si="59">E16-G16</f>
        <v>35.532857142859058</v>
      </c>
      <c r="G16" s="14">
        <f t="shared" ref="G16" si="60">(N16*0.86)/L_h</f>
        <v>12.857142857142858</v>
      </c>
      <c r="H16" s="14">
        <f t="shared" si="8"/>
        <v>29.203466560085058</v>
      </c>
      <c r="I16" s="14">
        <f t="shared" ref="I16" si="61">(E16+F16)/2</f>
        <v>41.961428571430488</v>
      </c>
      <c r="J16" s="15">
        <f t="shared" si="2"/>
        <v>18</v>
      </c>
      <c r="K16" s="14">
        <f t="shared" ref="K16" si="62">IF(D16=Ta,"",(F16-J16)/(E16-J16))</f>
        <v>0.57692850091668169</v>
      </c>
      <c r="L16" s="14">
        <f t="shared" ref="L16" si="63">I16-J16</f>
        <v>23.961428571430488</v>
      </c>
      <c r="M16" s="22">
        <f t="shared" ref="M16" si="64">IF(((F16-J16)/(E16-J16))&gt;0.7,((E16+F16)/2)-J16,((E16-F16)/(LN((E16-J16)/(F16-J16)))))</f>
        <v>23.375053619604078</v>
      </c>
      <c r="N16" s="20">
        <f t="shared" ref="N16" si="65">IF(D16="","",$N$8/($D$8-Ta)*(D16-Ta))</f>
        <v>436.59667614745103</v>
      </c>
      <c r="O16" s="20">
        <f t="shared" ref="O16" si="66">ROUND(p_∆T_50*((M16/50)^(n)),1)</f>
        <v>436.5</v>
      </c>
    </row>
    <row r="17" spans="4:15" ht="18.75" thickBot="1" x14ac:dyDescent="0.3">
      <c r="D17" s="13">
        <f t="shared" si="6"/>
        <v>-1</v>
      </c>
      <c r="E17" s="18">
        <v>47.150000000002159</v>
      </c>
      <c r="F17" s="14">
        <f t="shared" ref="F17" si="67">E17-G17</f>
        <v>34.935714285716443</v>
      </c>
      <c r="G17" s="14">
        <f t="shared" ref="G17" si="68">(N17*0.86)/L_h</f>
        <v>12.214285714285714</v>
      </c>
      <c r="H17" s="14">
        <f t="shared" si="8"/>
        <v>29.203466560085058</v>
      </c>
      <c r="I17" s="14">
        <f t="shared" ref="I17" si="69">(E17+F17)/2</f>
        <v>41.042857142859305</v>
      </c>
      <c r="J17" s="15">
        <f t="shared" si="2"/>
        <v>18</v>
      </c>
      <c r="K17" s="14">
        <f t="shared" ref="K17" si="70">IF(D17=Ta,"",(F17-J17)/(E17-J17))</f>
        <v>0.58098505268319689</v>
      </c>
      <c r="L17" s="14">
        <f t="shared" ref="L17" si="71">I17-J17</f>
        <v>23.042857142859305</v>
      </c>
      <c r="M17" s="22">
        <f t="shared" ref="M17" si="72">IF(((F17-J17)/(E17-J17))&gt;0.7,((E17+F17)/2)-J17,((E17-F17)/(LN((E17-J17)/(F17-J17)))))</f>
        <v>22.492827478990684</v>
      </c>
      <c r="N17" s="20">
        <f t="shared" ref="N17" si="73">IF(D17="","",$N$8/($D$8-Ta)*(D17-Ta))</f>
        <v>414.76684234007848</v>
      </c>
      <c r="O17" s="20">
        <f t="shared" ref="O17" si="74">ROUND(p_∆T_50*((M17/50)^(n)),1)</f>
        <v>414.7</v>
      </c>
    </row>
    <row r="18" spans="4:15" ht="18.75" thickBot="1" x14ac:dyDescent="0.3">
      <c r="D18" s="13">
        <f t="shared" si="6"/>
        <v>0</v>
      </c>
      <c r="E18" s="18">
        <v>45.900000000002407</v>
      </c>
      <c r="F18" s="14">
        <f t="shared" ref="F18" si="75">E18-G18</f>
        <v>34.328571428573838</v>
      </c>
      <c r="G18" s="14">
        <f t="shared" ref="G18" si="76">(N18*0.86)/L_h</f>
        <v>11.571428571428571</v>
      </c>
      <c r="H18" s="14">
        <f t="shared" si="8"/>
        <v>29.203466560085058</v>
      </c>
      <c r="I18" s="14">
        <f t="shared" ref="I18" si="77">(E18+F18)/2</f>
        <v>40.114285714288123</v>
      </c>
      <c r="J18" s="15">
        <f t="shared" si="2"/>
        <v>18</v>
      </c>
      <c r="K18" s="14">
        <f t="shared" ref="K18" si="78">IF(D18=Ta,"",(F18-J18)/(E18-J18))</f>
        <v>0.58525345622123404</v>
      </c>
      <c r="L18" s="14">
        <f t="shared" ref="L18" si="79">I18-J18</f>
        <v>22.114285714288123</v>
      </c>
      <c r="M18" s="22">
        <f t="shared" ref="M18" si="80">IF(((F18-J18)/(E18-J18))&gt;0.7,((E18+F18)/2)-J18,((E18-F18)/(LN((E18-J18)/(F18-J18)))))</f>
        <v>21.600162032477016</v>
      </c>
      <c r="N18" s="20">
        <f t="shared" ref="N18" si="81">IF(D18="","",$N$8/($D$8-Ta)*(D18-Ta))</f>
        <v>392.93700853270593</v>
      </c>
      <c r="O18" s="20">
        <f t="shared" ref="O18" si="82">ROUND(p_∆T_50*((M18/50)^(n)),1)</f>
        <v>393</v>
      </c>
    </row>
    <row r="19" spans="4:15" ht="18.75" thickBot="1" x14ac:dyDescent="0.3">
      <c r="D19" s="13">
        <f t="shared" si="6"/>
        <v>1</v>
      </c>
      <c r="E19" s="18">
        <v>44.63000000000266</v>
      </c>
      <c r="F19" s="14">
        <f t="shared" ref="F19" si="83">E19-G19</f>
        <v>33.701428571431229</v>
      </c>
      <c r="G19" s="14">
        <f t="shared" ref="G19" si="84">(N19*0.86)/L_h</f>
        <v>10.928571428571429</v>
      </c>
      <c r="H19" s="14">
        <f t="shared" si="8"/>
        <v>29.203466560085058</v>
      </c>
      <c r="I19" s="14">
        <f t="shared" ref="I19" si="85">(E19+F19)/2</f>
        <v>39.165714285716945</v>
      </c>
      <c r="J19" s="15">
        <f t="shared" si="2"/>
        <v>18</v>
      </c>
      <c r="K19" s="14">
        <f t="shared" ref="K19" si="86">IF(D19=Ta,"",(F19-J19)/(E19-J19))</f>
        <v>0.58961429107884566</v>
      </c>
      <c r="L19" s="14">
        <f t="shared" ref="L19" si="87">I19-J19</f>
        <v>21.165714285716945</v>
      </c>
      <c r="M19" s="22">
        <f t="shared" ref="M19" si="88">IF(((F19-J19)/(E19-J19))&gt;0.7,((E19+F19)/2)-J19,((E19-F19)/(LN((E19-J19)/(F19-J19)))))</f>
        <v>20.686819169786194</v>
      </c>
      <c r="N19" s="20">
        <f t="shared" ref="N19" si="89">IF(D19="","",$N$8/($D$8-Ta)*(D19-Ta))</f>
        <v>371.10717472533338</v>
      </c>
      <c r="O19" s="20">
        <f t="shared" ref="O19" si="90">ROUND(p_∆T_50*((M19/50)^(n)),1)</f>
        <v>371</v>
      </c>
    </row>
    <row r="20" spans="4:15" ht="18.75" thickBot="1" x14ac:dyDescent="0.3">
      <c r="D20" s="13">
        <f t="shared" si="6"/>
        <v>2</v>
      </c>
      <c r="E20" s="18">
        <v>43.350000000002915</v>
      </c>
      <c r="F20" s="14">
        <f t="shared" ref="F20" si="91">E20-G20</f>
        <v>33.06428571428863</v>
      </c>
      <c r="G20" s="14">
        <f t="shared" ref="G20" si="92">(N20*0.86)/L_h</f>
        <v>10.285714285714286</v>
      </c>
      <c r="H20" s="14">
        <f t="shared" si="8"/>
        <v>29.203466560085058</v>
      </c>
      <c r="I20" s="14">
        <f t="shared" ref="I20" si="93">(E20+F20)/2</f>
        <v>38.207142857145769</v>
      </c>
      <c r="J20" s="15">
        <f t="shared" si="2"/>
        <v>18</v>
      </c>
      <c r="K20" s="14">
        <f t="shared" ref="K20" si="94">IF(D20=Ta,"",(F20-J20)/(E20-J20))</f>
        <v>0.59425190194425637</v>
      </c>
      <c r="L20" s="14">
        <f t="shared" ref="L20" si="95">I20-J20</f>
        <v>20.207142857145769</v>
      </c>
      <c r="M20" s="22">
        <f t="shared" ref="M20" si="96">IF(((F20-J20)/(E20-J20))&gt;0.7,((E20+F20)/2)-J20,((E20-F20)/(LN((E20-J20)/(F20-J20)))))</f>
        <v>19.763042193643837</v>
      </c>
      <c r="N20" s="20">
        <f t="shared" ref="N20" si="97">IF(D20="","",$N$8/($D$8-Ta)*(D20-Ta))</f>
        <v>349.27734091796083</v>
      </c>
      <c r="O20" s="20">
        <f t="shared" ref="O20" si="98">ROUND(p_∆T_50*((M20/50)^(n)),1)</f>
        <v>349.2</v>
      </c>
    </row>
    <row r="21" spans="4:15" ht="18.75" thickBot="1" x14ac:dyDescent="0.3">
      <c r="D21" s="13">
        <f t="shared" si="6"/>
        <v>3</v>
      </c>
      <c r="E21" s="18">
        <v>42.060000000003171</v>
      </c>
      <c r="F21" s="14">
        <f t="shared" ref="F21" si="99">E21-G21</f>
        <v>32.417142857146032</v>
      </c>
      <c r="G21" s="14">
        <f t="shared" ref="G21" si="100">(N21*0.86)/L_h</f>
        <v>9.6428571428571423</v>
      </c>
      <c r="H21" s="14">
        <f t="shared" si="8"/>
        <v>29.203466560085058</v>
      </c>
      <c r="I21" s="14">
        <f t="shared" ref="I21" si="101">(E21+F21)/2</f>
        <v>37.238571428574602</v>
      </c>
      <c r="J21" s="15">
        <f t="shared" si="2"/>
        <v>18</v>
      </c>
      <c r="K21" s="14">
        <f t="shared" ref="K21" si="102">IF(D21=Ta,"",(F21-J21)/(E21-J21))</f>
        <v>0.59921624510158489</v>
      </c>
      <c r="L21" s="14">
        <f t="shared" ref="L21" si="103">I21-J21</f>
        <v>19.238571428574602</v>
      </c>
      <c r="M21" s="22">
        <f t="shared" ref="M21" si="104">IF(((F21-J21)/(E21-J21))&gt;0.7,((E21+F21)/2)-J21,((E21-F21)/(LN((E21-J21)/(F21-J21)))))</f>
        <v>18.828823990815419</v>
      </c>
      <c r="N21" s="20">
        <f t="shared" ref="N21" si="105">IF(D21="","",$N$8/($D$8-Ta)*(D21-Ta))</f>
        <v>327.44750711058828</v>
      </c>
      <c r="O21" s="20">
        <f t="shared" ref="O21" si="106">ROUND(p_∆T_50*((M21/50)^(n)),1)</f>
        <v>327.39999999999998</v>
      </c>
    </row>
    <row r="22" spans="4:15" ht="18.75" thickBot="1" x14ac:dyDescent="0.3">
      <c r="D22" s="13">
        <f t="shared" si="6"/>
        <v>4</v>
      </c>
      <c r="E22" s="18">
        <v>40.76000000000343</v>
      </c>
      <c r="F22" s="14">
        <f t="shared" ref="F22" si="107">E22-G22</f>
        <v>31.76000000000343</v>
      </c>
      <c r="G22" s="14">
        <f t="shared" ref="G22" si="108">(N22*0.86)/L_h</f>
        <v>9</v>
      </c>
      <c r="H22" s="14">
        <f t="shared" si="8"/>
        <v>29.203466560085058</v>
      </c>
      <c r="I22" s="14">
        <f t="shared" ref="I22" si="109">(E22+F22)/2</f>
        <v>36.26000000000343</v>
      </c>
      <c r="J22" s="15">
        <f t="shared" si="2"/>
        <v>18</v>
      </c>
      <c r="K22" s="14">
        <f t="shared" ref="K22" si="110">IF(D22=Ta,"",(F22-J22)/(E22-J22))</f>
        <v>0.60456942003520897</v>
      </c>
      <c r="L22" s="14">
        <f t="shared" ref="L22" si="111">I22-J22</f>
        <v>18.26000000000343</v>
      </c>
      <c r="M22" s="22">
        <f t="shared" ref="M22" si="112">IF(((F22-J22)/(E22-J22))&gt;0.7,((E22+F22)/2)-J22,((E22-F22)/(LN((E22-J22)/(F22-J22)))))</f>
        <v>17.88415443275818</v>
      </c>
      <c r="N22" s="20">
        <f t="shared" ref="N22" si="113">IF(D22="","",$N$8/($D$8-Ta)*(D22-Ta))</f>
        <v>305.61767330321572</v>
      </c>
      <c r="O22" s="20">
        <f t="shared" ref="O22" si="114">ROUND(p_∆T_50*((M22/50)^(n)),1)</f>
        <v>305.7</v>
      </c>
    </row>
    <row r="23" spans="4:15" ht="18.75" thickBot="1" x14ac:dyDescent="0.3">
      <c r="D23" s="13">
        <f t="shared" si="6"/>
        <v>5</v>
      </c>
      <c r="E23" s="18">
        <v>39.430000000003695</v>
      </c>
      <c r="F23" s="14">
        <f t="shared" ref="F23" si="115">E23-G23</f>
        <v>31.072857142860837</v>
      </c>
      <c r="G23" s="14">
        <f t="shared" ref="G23" si="116">(N23*0.86)/L_h</f>
        <v>8.3571428571428577</v>
      </c>
      <c r="H23" s="14">
        <f t="shared" si="8"/>
        <v>29.203466560085058</v>
      </c>
      <c r="I23" s="14">
        <f t="shared" ref="I23" si="117">(E23+F23)/2</f>
        <v>35.251428571432264</v>
      </c>
      <c r="J23" s="15">
        <f t="shared" si="2"/>
        <v>18</v>
      </c>
      <c r="K23" s="14">
        <f t="shared" ref="K23" si="118">IF(D23=Ta,"",(F23-J23)/(E23-J23))</f>
        <v>0.61002599826684945</v>
      </c>
      <c r="L23" s="14">
        <f t="shared" ref="L23" si="119">I23-J23</f>
        <v>17.251428571432264</v>
      </c>
      <c r="M23" s="22">
        <f t="shared" ref="M23" si="120">IF(((F23-J23)/(E23-J23))&gt;0.7,((E23+F23)/2)-J23,((E23-F23)/(LN((E23-J23)/(F23-J23)))))</f>
        <v>16.908609511580522</v>
      </c>
      <c r="N23" s="20">
        <f t="shared" ref="N23" si="121">IF(D23="","",$N$8/($D$8-Ta)*(D23-Ta))</f>
        <v>283.78783949584317</v>
      </c>
      <c r="O23" s="20">
        <f t="shared" ref="O23" si="122">ROUND(p_∆T_50*((M23/50)^(n)),1)</f>
        <v>283.7</v>
      </c>
    </row>
    <row r="24" spans="4:15" ht="18.75" thickBot="1" x14ac:dyDescent="0.3">
      <c r="D24" s="13">
        <f t="shared" si="6"/>
        <v>6</v>
      </c>
      <c r="E24" s="18">
        <v>38.090000000003961</v>
      </c>
      <c r="F24" s="14">
        <f t="shared" ref="F24" si="123">E24-G24</f>
        <v>30.375714285718246</v>
      </c>
      <c r="G24" s="14">
        <f t="shared" ref="G24" si="124">(N24*0.86)/L_h</f>
        <v>7.7142857142857144</v>
      </c>
      <c r="H24" s="14">
        <f t="shared" si="8"/>
        <v>29.203466560085058</v>
      </c>
      <c r="I24" s="14">
        <f t="shared" ref="I24" si="125">(E24+F24)/2</f>
        <v>34.232857142861107</v>
      </c>
      <c r="J24" s="15">
        <f t="shared" si="2"/>
        <v>18</v>
      </c>
      <c r="K24" s="14">
        <f t="shared" ref="K24" si="126">IF(D24=Ta,"",(F24-J24)/(E24-J24))</f>
        <v>0.61601365284797438</v>
      </c>
      <c r="L24" s="14">
        <f t="shared" ref="L24" si="127">I24-J24</f>
        <v>16.232857142861107</v>
      </c>
      <c r="M24" s="22">
        <f t="shared" ref="M24" si="128">IF(((F24-J24)/(E24-J24))&gt;0.7,((E24+F24)/2)-J24,((E24-F24)/(LN((E24-J24)/(F24-J24)))))</f>
        <v>15.922613438504252</v>
      </c>
      <c r="N24" s="20">
        <f t="shared" ref="N24" si="129">IF(D24="","",$N$8/($D$8-Ta)*(D24-Ta))</f>
        <v>261.95800568847062</v>
      </c>
      <c r="O24" s="20">
        <f t="shared" ref="O24" si="130">ROUND(p_∆T_50*((M24/50)^(n)),1)</f>
        <v>262</v>
      </c>
    </row>
    <row r="25" spans="4:15" ht="18.75" thickBot="1" x14ac:dyDescent="0.3">
      <c r="D25" s="13">
        <f t="shared" si="6"/>
        <v>7</v>
      </c>
      <c r="E25" s="18">
        <v>36.730000000004232</v>
      </c>
      <c r="F25" s="14">
        <f t="shared" ref="F25" si="131">E25-G25</f>
        <v>29.658571428575662</v>
      </c>
      <c r="G25" s="14">
        <f t="shared" ref="G25" si="132">(N25*0.86)/L_h</f>
        <v>7.0714285714285712</v>
      </c>
      <c r="H25" s="14">
        <f t="shared" si="8"/>
        <v>29.203466560085058</v>
      </c>
      <c r="I25" s="14">
        <f t="shared" ref="I25" si="133">(E25+F25)/2</f>
        <v>33.194285714289947</v>
      </c>
      <c r="J25" s="15">
        <f t="shared" si="2"/>
        <v>18</v>
      </c>
      <c r="K25" s="14">
        <f t="shared" ref="K25" si="134">IF(D25=Ta,"",(F25-J25)/(E25-J25))</f>
        <v>0.62245442757998015</v>
      </c>
      <c r="L25" s="14">
        <f t="shared" ref="L25" si="135">I25-J25</f>
        <v>15.194285714289947</v>
      </c>
      <c r="M25" s="22">
        <f t="shared" ref="M25" si="136">IF(((F25-J25)/(E25-J25))&gt;0.7,((E25+F25)/2)-J25,((E25-F25)/(LN((E25-J25)/(F25-J25)))))</f>
        <v>14.915955217698485</v>
      </c>
      <c r="N25" s="20">
        <f t="shared" ref="N25" si="137">IF(D25="","",$N$8/($D$8-Ta)*(D25-Ta))</f>
        <v>240.12817188109807</v>
      </c>
      <c r="O25" s="20">
        <f t="shared" ref="O25" si="138">ROUND(p_∆T_50*((M25/50)^(n)),1)</f>
        <v>240.2</v>
      </c>
    </row>
    <row r="26" spans="4:15" ht="18.75" thickBot="1" x14ac:dyDescent="0.3">
      <c r="D26" s="13">
        <f t="shared" si="6"/>
        <v>8</v>
      </c>
      <c r="E26" s="18">
        <v>35.340000000004508</v>
      </c>
      <c r="F26" s="14">
        <f t="shared" ref="F26" si="139">E26-G26</f>
        <v>28.911428571433078</v>
      </c>
      <c r="G26" s="14">
        <f t="shared" ref="G26" si="140">(N26*0.86)/L_h</f>
        <v>6.4285714285714288</v>
      </c>
      <c r="H26" s="14">
        <f t="shared" si="8"/>
        <v>29.203466560085058</v>
      </c>
      <c r="I26" s="14">
        <f t="shared" ref="I26" si="141">(E26+F26)/2</f>
        <v>32.125714285718793</v>
      </c>
      <c r="J26" s="15">
        <f t="shared" si="2"/>
        <v>18</v>
      </c>
      <c r="K26" s="14">
        <f t="shared" ref="K26" si="142">IF(D26=Ta,"",(F26-J26)/(E26-J26))</f>
        <v>0.62926347009401618</v>
      </c>
      <c r="L26" s="14">
        <f t="shared" ref="L26" si="143">I26-J26</f>
        <v>14.125714285718793</v>
      </c>
      <c r="M26" s="22">
        <f t="shared" ref="M26" si="144">IF(((F26-J26)/(E26-J26))&gt;0.7,((E26+F26)/2)-J26,((E26-F26)/(LN((E26-J26)/(F26-J26)))))</f>
        <v>13.878451478355251</v>
      </c>
      <c r="N26" s="20">
        <f t="shared" ref="N26" si="145">IF(D26="","",$N$8/($D$8-Ta)*(D26-Ta))</f>
        <v>218.29833807372552</v>
      </c>
      <c r="O26" s="20">
        <f t="shared" ref="O26" si="146">ROUND(p_∆T_50*((M26/50)^(n)),1)</f>
        <v>218.2</v>
      </c>
    </row>
    <row r="27" spans="4:15" ht="18.75" thickBot="1" x14ac:dyDescent="0.3">
      <c r="D27" s="13">
        <f t="shared" si="6"/>
        <v>9</v>
      </c>
      <c r="E27" s="18">
        <v>33.930000000004789</v>
      </c>
      <c r="F27" s="14">
        <f t="shared" ref="F27" si="147">E27-G27</f>
        <v>28.144285714290504</v>
      </c>
      <c r="G27" s="14">
        <f t="shared" ref="G27" si="148">(N27*0.86)/L_h</f>
        <v>5.7857142857142856</v>
      </c>
      <c r="H27" s="14">
        <f t="shared" si="8"/>
        <v>29.203466560085058</v>
      </c>
      <c r="I27" s="14">
        <f t="shared" ref="I27" si="149">(E27+F27)/2</f>
        <v>31.037142857147646</v>
      </c>
      <c r="J27" s="15">
        <f t="shared" si="2"/>
        <v>18</v>
      </c>
      <c r="K27" s="14">
        <f t="shared" ref="K27" si="150">IF(D27=Ta,"",(F27-J27)/(E27-J27))</f>
        <v>0.63680387409211892</v>
      </c>
      <c r="L27" s="14">
        <f t="shared" ref="L27" si="151">I27-J27</f>
        <v>13.037142857147646</v>
      </c>
      <c r="M27" s="22">
        <f t="shared" ref="M27" si="152">IF(((F27-J27)/(E27-J27))&gt;0.7,((E27+F27)/2)-J27,((E27-F27)/(LN((E27-J27)/(F27-J27)))))</f>
        <v>12.820289914340364</v>
      </c>
      <c r="N27" s="20">
        <f t="shared" ref="N27" si="153">IF(D27="","",$N$8/($D$8-Ta)*(D27-Ta))</f>
        <v>196.46850426635297</v>
      </c>
      <c r="O27" s="20">
        <f t="shared" ref="O27" si="154">ROUND(p_∆T_50*((M27/50)^(n)),1)</f>
        <v>196.4</v>
      </c>
    </row>
    <row r="28" spans="4:15" ht="18.75" thickBot="1" x14ac:dyDescent="0.3">
      <c r="D28" s="13">
        <f t="shared" si="6"/>
        <v>10</v>
      </c>
      <c r="E28" s="18">
        <v>32.500000000005073</v>
      </c>
      <c r="F28" s="14">
        <f t="shared" ref="F28" si="155">E28-G28</f>
        <v>27.357142857147931</v>
      </c>
      <c r="G28" s="14">
        <f t="shared" ref="G28" si="156">(N28*0.86)/L_h</f>
        <v>5.1428571428571432</v>
      </c>
      <c r="H28" s="14">
        <f t="shared" si="8"/>
        <v>29.203466560085058</v>
      </c>
      <c r="I28" s="14">
        <f t="shared" ref="I28" si="157">(E28+F28)/2</f>
        <v>29.928571428576504</v>
      </c>
      <c r="J28" s="15">
        <f t="shared" si="2"/>
        <v>18</v>
      </c>
      <c r="K28" s="14">
        <f t="shared" ref="K28" si="158">IF(D28=Ta,"",(F28-J28)/(E28-J28))</f>
        <v>0.64532019704445909</v>
      </c>
      <c r="L28" s="14">
        <f t="shared" ref="L28" si="159">I28-J28</f>
        <v>11.928571428576504</v>
      </c>
      <c r="M28" s="22">
        <f t="shared" ref="M28" si="160">IF(((F28-J28)/(E28-J28))&gt;0.7,((E28+F28)/2)-J28,((E28-F28)/(LN((E28-J28)/(F28-J28)))))</f>
        <v>11.741450937742584</v>
      </c>
      <c r="N28" s="20">
        <f t="shared" ref="N28" si="161">IF(D28="","",$N$8/($D$8-Ta)*(D28-Ta))</f>
        <v>174.63867045898041</v>
      </c>
      <c r="O28" s="20">
        <f t="shared" ref="O28" si="162">ROUND(p_∆T_50*((M28/50)^(n)),1)</f>
        <v>174.7</v>
      </c>
    </row>
    <row r="29" spans="4:15" ht="18.75" thickBot="1" x14ac:dyDescent="0.3">
      <c r="D29" s="13">
        <f t="shared" si="6"/>
        <v>11</v>
      </c>
      <c r="E29" s="18">
        <v>31.030000000005021</v>
      </c>
      <c r="F29" s="14">
        <f t="shared" ref="F29" si="163">E29-G29</f>
        <v>26.530000000005021</v>
      </c>
      <c r="G29" s="14">
        <f t="shared" ref="G29" si="164">(N29*0.86)/L_h</f>
        <v>4.5</v>
      </c>
      <c r="H29" s="14">
        <f t="shared" si="8"/>
        <v>29.203466560085058</v>
      </c>
      <c r="I29" s="14">
        <f t="shared" ref="I29" si="165">(E29+F29)/2</f>
        <v>28.780000000005021</v>
      </c>
      <c r="J29" s="15">
        <f t="shared" si="2"/>
        <v>18</v>
      </c>
      <c r="K29" s="14">
        <f t="shared" ref="K29" si="166">IF(D29=Ta,"",(F29-J29)/(E29-J29))</f>
        <v>0.65464313123574325</v>
      </c>
      <c r="L29" s="14">
        <f t="shared" ref="L29" si="167">I29-J29</f>
        <v>10.780000000005021</v>
      </c>
      <c r="M29" s="22">
        <f t="shared" ref="M29" si="168">IF(((F29-J29)/(E29-J29))&gt;0.7,((E29+F29)/2)-J29,((E29-F29)/(LN((E29-J29)/(F29-J29)))))</f>
        <v>10.621598869981133</v>
      </c>
      <c r="N29" s="20">
        <f t="shared" ref="N29" si="169">IF(D29="","",$N$8/($D$8-Ta)*(D29-Ta))</f>
        <v>152.80883665160786</v>
      </c>
      <c r="O29" s="20">
        <f t="shared" ref="O29" si="170">ROUND(p_∆T_50*((M29/50)^(n)),1)</f>
        <v>152.9</v>
      </c>
    </row>
    <row r="30" spans="4:15" ht="18.75" thickBot="1" x14ac:dyDescent="0.3">
      <c r="D30" s="13">
        <f t="shared" si="6"/>
        <v>12</v>
      </c>
      <c r="E30" s="18">
        <v>29.510000000004784</v>
      </c>
      <c r="F30" s="14">
        <f t="shared" ref="F30" si="171">E30-G30</f>
        <v>25.652857142861926</v>
      </c>
      <c r="G30" s="14">
        <f t="shared" ref="G30" si="172">(N30*0.86)/L_h</f>
        <v>3.8571428571428572</v>
      </c>
      <c r="H30" s="14">
        <f t="shared" si="8"/>
        <v>29.203466560085058</v>
      </c>
      <c r="I30" s="14">
        <f t="shared" ref="I30" si="173">(E30+F30)/2</f>
        <v>27.581428571433356</v>
      </c>
      <c r="J30" s="15">
        <f t="shared" si="2"/>
        <v>18</v>
      </c>
      <c r="K30" s="14">
        <f t="shared" ref="K30" si="174">IF(D30=Ta,"",(F30-J30)/(E30-J30))</f>
        <v>0.66488767531353132</v>
      </c>
      <c r="L30" s="14">
        <f t="shared" ref="L30" si="175">I30-J30</f>
        <v>9.5814285714333565</v>
      </c>
      <c r="M30" s="22">
        <f t="shared" ref="M30" si="176">IF(((F30-J30)/(E30-J30))&gt;0.7,((E30+F30)/2)-J30,((E30-F30)/(LN((E30-J30)/(F30-J30)))))</f>
        <v>9.450604397855523</v>
      </c>
      <c r="N30" s="20">
        <f t="shared" ref="N30" si="177">IF(D30="","",$N$8/($D$8-Ta)*(D30-Ta))</f>
        <v>130.97900284423531</v>
      </c>
      <c r="O30" s="20">
        <f t="shared" ref="O30" si="178">ROUND(p_∆T_50*((M30/50)^(n)),1)</f>
        <v>130.9</v>
      </c>
    </row>
    <row r="31" spans="4:15" ht="18.75" thickBot="1" x14ac:dyDescent="0.3">
      <c r="D31" s="13">
        <f t="shared" si="6"/>
        <v>13</v>
      </c>
      <c r="E31" s="18">
        <v>27.95000000000454</v>
      </c>
      <c r="F31" s="14">
        <f t="shared" ref="F31" si="179">E31-G31</f>
        <v>24.735714285718824</v>
      </c>
      <c r="G31" s="14">
        <f t="shared" ref="G31" si="180">(N31*0.86)/L_h</f>
        <v>3.2142857142857144</v>
      </c>
      <c r="H31" s="14">
        <f t="shared" si="8"/>
        <v>29.203466560085058</v>
      </c>
      <c r="I31" s="14">
        <f t="shared" ref="I31" si="181">(E31+F31)/2</f>
        <v>26.342857142861682</v>
      </c>
      <c r="J31" s="15">
        <f t="shared" si="2"/>
        <v>18</v>
      </c>
      <c r="K31" s="14">
        <f t="shared" ref="K31" si="182">IF(D31=Ta,"",(F31-J31)/(E31-J31))</f>
        <v>0.67695620961967351</v>
      </c>
      <c r="L31" s="14">
        <f t="shared" ref="L31" si="183">I31-J31</f>
        <v>8.342857142861682</v>
      </c>
      <c r="M31" s="22">
        <f t="shared" ref="M31" si="184">IF(((F31-J31)/(E31-J31))&gt;0.7,((E31+F31)/2)-J31,((E31-F31)/(LN((E31-J31)/(F31-J31)))))</f>
        <v>8.2386171919305529</v>
      </c>
      <c r="N31" s="20">
        <f t="shared" ref="N31" si="185">IF(D31="","",$N$8/($D$8-Ta)*(D31-Ta))</f>
        <v>109.14916903686276</v>
      </c>
      <c r="O31" s="20">
        <f t="shared" ref="O31" si="186">ROUND(p_∆T_50*((M31/50)^(n)),1)</f>
        <v>109.1</v>
      </c>
    </row>
    <row r="32" spans="4:15" ht="18.75" thickBot="1" x14ac:dyDescent="0.3">
      <c r="D32" s="13">
        <f t="shared" si="6"/>
        <v>14</v>
      </c>
      <c r="E32" s="18">
        <v>26.340000000004288</v>
      </c>
      <c r="F32" s="14">
        <f t="shared" ref="F32" si="187">E32-G32</f>
        <v>23.768571428575715</v>
      </c>
      <c r="G32" s="14">
        <f t="shared" ref="G32" si="188">(N32*0.86)/L_h</f>
        <v>2.5714285714285716</v>
      </c>
      <c r="H32" s="14">
        <f t="shared" si="8"/>
        <v>29.203466560085058</v>
      </c>
      <c r="I32" s="14">
        <f t="shared" ref="I32" si="189">(E32+F32)/2</f>
        <v>25.054285714290003</v>
      </c>
      <c r="J32" s="15">
        <f t="shared" si="2"/>
        <v>18</v>
      </c>
      <c r="K32" s="14">
        <f t="shared" ref="K32" si="190">IF(D32=Ta,"",(F32-J32)/(E32-J32))</f>
        <v>0.69167523124373487</v>
      </c>
      <c r="L32" s="14">
        <f t="shared" ref="L32" si="191">I32-J32</f>
        <v>7.0542857142900033</v>
      </c>
      <c r="M32" s="22">
        <f t="shared" ref="M32" si="192">IF(((F32-J32)/(E32-J32))&gt;0.7,((E32+F32)/2)-J32,((E32-F32)/(LN((E32-J32)/(F32-J32)))))</f>
        <v>6.9754700332061299</v>
      </c>
      <c r="N32" s="20">
        <f t="shared" ref="N32" si="193">IF(D32="","",$N$8/($D$8-Ta)*(D32-Ta))</f>
        <v>87.319335229490207</v>
      </c>
      <c r="O32" s="20">
        <f t="shared" ref="O32" si="194">ROUND(p_∆T_50*((M32/50)^(n)),1)</f>
        <v>87.4</v>
      </c>
    </row>
    <row r="33" spans="4:15" ht="18.75" thickBot="1" x14ac:dyDescent="0.3">
      <c r="D33" s="13">
        <f t="shared" si="6"/>
        <v>15</v>
      </c>
      <c r="E33" s="18">
        <v>24.580000000004013</v>
      </c>
      <c r="F33" s="14">
        <f t="shared" ref="F33" si="195">E33-G33</f>
        <v>22.651428571432586</v>
      </c>
      <c r="G33" s="14">
        <f t="shared" ref="G33" si="196">(N33*0.86)/L_h</f>
        <v>1.9285714285714286</v>
      </c>
      <c r="H33" s="14">
        <f t="shared" si="8"/>
        <v>29.203466560085058</v>
      </c>
      <c r="I33" s="14">
        <f t="shared" ref="I33" si="197">(E33+F33)/2</f>
        <v>23.615714285718298</v>
      </c>
      <c r="J33" s="15">
        <f t="shared" si="2"/>
        <v>18</v>
      </c>
      <c r="K33" s="14">
        <f t="shared" ref="K33" si="198">IF(D33=Ta,"",(F33-J33)/(E33-J33))</f>
        <v>0.70690403821120806</v>
      </c>
      <c r="L33" s="14">
        <f t="shared" ref="L33" si="199">I33-J33</f>
        <v>5.6157142857182976</v>
      </c>
      <c r="M33" s="22">
        <f t="shared" ref="M33" si="200">IF(((F33-J33)/(E33-J33))&gt;0.7,((E33+F33)/2)-J33,((E33-F33)/(LN((E33-J33)/(F33-J33)))))</f>
        <v>5.6157142857182976</v>
      </c>
      <c r="N33" s="20">
        <f t="shared" ref="N33" si="201">IF(D33="","",$N$8/($D$8-Ta)*(D33-Ta))</f>
        <v>65.489501422117655</v>
      </c>
      <c r="O33" s="20">
        <f t="shared" ref="O33" si="202">ROUND(p_∆T_50*((M33/50)^(n)),1)</f>
        <v>65.5</v>
      </c>
    </row>
    <row r="34" spans="4:15" ht="18.75" thickBot="1" x14ac:dyDescent="0.3">
      <c r="D34" s="13">
        <f t="shared" si="6"/>
        <v>16</v>
      </c>
      <c r="E34" s="18">
        <v>22.780000000003731</v>
      </c>
      <c r="F34" s="14">
        <f t="shared" ref="F34" si="203">E34-G34</f>
        <v>21.494285714289447</v>
      </c>
      <c r="G34" s="14">
        <f t="shared" ref="G34" si="204">(N34*0.86)/L_h</f>
        <v>1.2857142857142858</v>
      </c>
      <c r="H34" s="14">
        <f t="shared" si="8"/>
        <v>29.203466560085058</v>
      </c>
      <c r="I34" s="14">
        <f t="shared" ref="I34" si="205">(E34+F34)/2</f>
        <v>22.137142857146589</v>
      </c>
      <c r="J34" s="15">
        <f t="shared" si="2"/>
        <v>18</v>
      </c>
      <c r="K34" s="14">
        <f t="shared" ref="K34" si="206">IF(D34=Ta,"",(F34-J34)/(E34-J34))</f>
        <v>0.73102211595956468</v>
      </c>
      <c r="L34" s="14">
        <f t="shared" ref="L34" si="207">I34-J34</f>
        <v>4.1371428571465891</v>
      </c>
      <c r="M34" s="22">
        <f t="shared" ref="M34" si="208">IF(((F34-J34)/(E34-J34))&gt;0.7,((E34+F34)/2)-J34,((E34-F34)/(LN((E34-J34)/(F34-J34)))))</f>
        <v>4.1371428571465891</v>
      </c>
      <c r="N34" s="20">
        <f t="shared" ref="N34" si="209">IF(D34="","",$N$8/($D$8-Ta)*(D34-Ta))</f>
        <v>43.659667614745103</v>
      </c>
      <c r="O34" s="20">
        <f t="shared" ref="O34" si="210">ROUND(p_∆T_50*((M34/50)^(n)),1)</f>
        <v>43.6</v>
      </c>
    </row>
    <row r="35" spans="4:15" ht="18.75" thickBot="1" x14ac:dyDescent="0.3">
      <c r="D35" s="13">
        <f t="shared" si="6"/>
        <v>17</v>
      </c>
      <c r="E35" s="18">
        <v>20.780000000003419</v>
      </c>
      <c r="F35" s="14">
        <f t="shared" ref="F35" si="211">E35-G35</f>
        <v>20.137142857146276</v>
      </c>
      <c r="G35" s="14">
        <f t="shared" ref="G35" si="212">(N35*0.86)/L_h</f>
        <v>0.6428571428571429</v>
      </c>
      <c r="H35" s="14">
        <f t="shared" si="8"/>
        <v>29.203466560085058</v>
      </c>
      <c r="I35" s="14">
        <f t="shared" ref="I35" si="213">(E35+F35)/2</f>
        <v>20.458571428574849</v>
      </c>
      <c r="J35" s="15">
        <f t="shared" si="2"/>
        <v>18</v>
      </c>
      <c r="K35" s="14">
        <f t="shared" ref="K35" si="214">IF(D35=Ta,"",(F35-J35)/(E35-J35))</f>
        <v>0.76875642343296702</v>
      </c>
      <c r="L35" s="14">
        <f t="shared" ref="L35" si="215">I35-J35</f>
        <v>2.4585714285748494</v>
      </c>
      <c r="M35" s="22">
        <f t="shared" ref="M35" si="216">IF(((F35-J35)/(E35-J35))&gt;0.7,((E35+F35)/2)-J35,((E35-F35)/(LN((E35-J35)/(F35-J35)))))</f>
        <v>2.4585714285748494</v>
      </c>
      <c r="N35" s="20">
        <f t="shared" ref="N35" si="217">IF(D35="","",$N$8/($D$8-Ta)*(D35-Ta))</f>
        <v>21.829833807372552</v>
      </c>
      <c r="O35" s="20">
        <f t="shared" ref="O35" si="218">ROUND(p_∆T_50*((M35/50)^(n)),1)</f>
        <v>21.8</v>
      </c>
    </row>
    <row r="36" spans="4:15" ht="18.75" thickBot="1" x14ac:dyDescent="0.3">
      <c r="D36" s="13">
        <f t="shared" si="6"/>
        <v>18</v>
      </c>
      <c r="E36" s="18">
        <v>17.990000000002983</v>
      </c>
      <c r="F36" s="14">
        <f t="shared" ref="F36" si="219">E36-G36</f>
        <v>17.990000000002983</v>
      </c>
      <c r="G36" s="14">
        <f t="shared" ref="G36" si="220">(N36*0.86)/L_h</f>
        <v>0</v>
      </c>
      <c r="H36" s="14">
        <f t="shared" si="8"/>
        <v>29.203466560085058</v>
      </c>
      <c r="I36" s="14">
        <f t="shared" ref="I36" si="221">(E36+F36)/2</f>
        <v>17.990000000002983</v>
      </c>
      <c r="J36" s="15">
        <f t="shared" si="2"/>
        <v>18</v>
      </c>
      <c r="K36" s="14" t="str">
        <f t="shared" ref="K36" si="222">IF(D36=Ta,"",(F36-J36)/(E36-J36))</f>
        <v/>
      </c>
      <c r="L36" s="14">
        <f t="shared" ref="L36" si="223">I36-J36</f>
        <v>-9.9999999970172837E-3</v>
      </c>
      <c r="M36" s="22">
        <f t="shared" ref="M36" si="224">IF(((F36-J36)/(E36-J36))&gt;0.7,((E36+F36)/2)-J36,((E36-F36)/(LN((E36-J36)/(F36-J36)))))</f>
        <v>-9.9999999970172837E-3</v>
      </c>
      <c r="N36" s="20">
        <f t="shared" ref="N36" si="225">IF(D36="","",$N$8/($D$8-Ta)*(D36-Ta))</f>
        <v>0</v>
      </c>
      <c r="O36" s="20" t="e">
        <f t="shared" ref="O36" si="226">ROUND(p_∆T_50*((M36/50)^(n)),1)</f>
        <v>#NUM!</v>
      </c>
    </row>
  </sheetData>
  <mergeCells count="2">
    <mergeCell ref="B14:B15"/>
    <mergeCell ref="A14:A15"/>
  </mergeCells>
  <pageMargins left="0" right="0" top="0.74803149606299213" bottom="0.74803149606299213" header="0.31496062992125984" footer="0.31496062992125984"/>
  <pageSetup paperSize="9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13</xdr:col>
                    <xdr:colOff>619125</xdr:colOff>
                    <xdr:row>1</xdr:row>
                    <xdr:rowOff>200025</xdr:rowOff>
                  </from>
                  <to>
                    <xdr:col>15</xdr:col>
                    <xdr:colOff>571500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Feuil1!_∆T</vt:lpstr>
      <vt:lpstr>Feuil1!A</vt:lpstr>
      <vt:lpstr>Feuil1!L_h</vt:lpstr>
      <vt:lpstr>Feuil1!n</vt:lpstr>
      <vt:lpstr>Feuil1!p_∆T_50</vt:lpstr>
      <vt:lpstr>Feuil1!Ta</vt:lpstr>
      <vt:lpstr>Feuil1!Te</vt:lpstr>
      <vt:lpstr>Feuil1!Tex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Gut</cp:lastModifiedBy>
  <cp:lastPrinted>2018-05-13T09:51:18Z</cp:lastPrinted>
  <dcterms:created xsi:type="dcterms:W3CDTF">2018-05-10T16:17:30Z</dcterms:created>
  <dcterms:modified xsi:type="dcterms:W3CDTF">2018-05-13T09:54:04Z</dcterms:modified>
</cp:coreProperties>
</file>