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A4EBBAAC-861F-4B9B-999C-63B3D53608EE}" xr6:coauthVersionLast="32" xr6:coauthVersionMax="32" xr10:uidLastSave="{00000000-0000-0000-0000-000000000000}"/>
  <bookViews>
    <workbookView xWindow="0" yWindow="0" windowWidth="28800" windowHeight="13755" xr2:uid="{5CF58DC7-484D-41BC-B60C-B5141D22DD0F}"/>
  </bookViews>
  <sheets>
    <sheet name="Feuil1" sheetId="1" r:id="rId1"/>
  </sheets>
  <definedNames>
    <definedName name="_∆T" localSheetId="0">Feuil1!$K$17</definedName>
    <definedName name="L_h" localSheetId="0">Feuil1!$J$23</definedName>
    <definedName name="n" localSheetId="0">Feuil1!$K$18</definedName>
    <definedName name="p_∆T_50" localSheetId="0">Feuil1!$K$16</definedName>
    <definedName name="p_50" localSheetId="0">Feuil1!$K$16</definedName>
    <definedName name="Ta" localSheetId="0">Feuil1!$K$10</definedName>
    <definedName name="Te" localSheetId="0">Feuil1!$K$11</definedName>
    <definedName name="Tex" localSheetId="0">Feuil1!$K$9</definedName>
    <definedName name="Tm" localSheetId="0">Feuil1!$J$22</definedName>
    <definedName name="Ts" localSheetId="0">Feuil1!$J$21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0" i="1" l="1"/>
  <c r="O20" i="1" s="1"/>
  <c r="P21" i="1"/>
  <c r="P22" i="1"/>
  <c r="P23" i="1"/>
  <c r="P24" i="1"/>
  <c r="P25" i="1"/>
  <c r="P26" i="1"/>
  <c r="P27" i="1"/>
  <c r="O27" i="1" s="1"/>
  <c r="Q20" i="1"/>
  <c r="Q21" i="1" s="1"/>
  <c r="Q22" i="1" s="1"/>
  <c r="Q23" i="1" s="1"/>
  <c r="Q24" i="1" s="1"/>
  <c r="Q25" i="1" s="1"/>
  <c r="Q26" i="1" s="1"/>
  <c r="Q27" i="1" s="1"/>
  <c r="Q19" i="1"/>
  <c r="Q18" i="1"/>
  <c r="M20" i="1"/>
  <c r="W20" i="1" s="1"/>
  <c r="S20" i="1"/>
  <c r="O21" i="1"/>
  <c r="V21" i="1" s="1"/>
  <c r="X21" i="1" s="1"/>
  <c r="S21" i="1"/>
  <c r="O22" i="1"/>
  <c r="S22" i="1"/>
  <c r="O23" i="1"/>
  <c r="V23" i="1" s="1"/>
  <c r="X23" i="1" s="1"/>
  <c r="S23" i="1"/>
  <c r="O24" i="1"/>
  <c r="S24" i="1"/>
  <c r="O25" i="1"/>
  <c r="R25" i="1" s="1"/>
  <c r="U25" i="1" s="1"/>
  <c r="S25" i="1"/>
  <c r="O26" i="1"/>
  <c r="S26" i="1"/>
  <c r="S27" i="1"/>
  <c r="S19" i="1"/>
  <c r="S18" i="1"/>
  <c r="J29" i="1"/>
  <c r="J21" i="1"/>
  <c r="J24" i="1" s="1"/>
  <c r="P18" i="1"/>
  <c r="N18" i="1"/>
  <c r="M18" i="1"/>
  <c r="M19" i="1" s="1"/>
  <c r="P17" i="1"/>
  <c r="O17" i="1" s="1"/>
  <c r="O16" i="1"/>
  <c r="T14" i="1"/>
  <c r="R14" i="1"/>
  <c r="U14" i="1" s="1"/>
  <c r="O14" i="1"/>
  <c r="V14" i="1" s="1"/>
  <c r="AD13" i="1"/>
  <c r="T11" i="1"/>
  <c r="R11" i="1"/>
  <c r="U11" i="1" s="1"/>
  <c r="O11" i="1"/>
  <c r="V11" i="1" s="1"/>
  <c r="W11" i="1" s="1"/>
  <c r="Q11" i="1" s="1"/>
  <c r="W10" i="1"/>
  <c r="V10" i="1"/>
  <c r="T10" i="1"/>
  <c r="R10" i="1"/>
  <c r="U10" i="1" s="1"/>
  <c r="O10" i="1"/>
  <c r="R24" i="1" l="1"/>
  <c r="U24" i="1" s="1"/>
  <c r="V24" i="1"/>
  <c r="X24" i="1" s="1"/>
  <c r="V26" i="1"/>
  <c r="X26" i="1" s="1"/>
  <c r="R26" i="1"/>
  <c r="U26" i="1" s="1"/>
  <c r="R22" i="1"/>
  <c r="U22" i="1" s="1"/>
  <c r="V22" i="1"/>
  <c r="X22" i="1" s="1"/>
  <c r="R27" i="1"/>
  <c r="U27" i="1" s="1"/>
  <c r="V27" i="1"/>
  <c r="X27" i="1" s="1"/>
  <c r="V20" i="1"/>
  <c r="X20" i="1" s="1"/>
  <c r="R20" i="1"/>
  <c r="U20" i="1" s="1"/>
  <c r="T20" i="1"/>
  <c r="V25" i="1"/>
  <c r="X25" i="1" s="1"/>
  <c r="R21" i="1"/>
  <c r="U21" i="1" s="1"/>
  <c r="R23" i="1"/>
  <c r="U23" i="1" s="1"/>
  <c r="M21" i="1"/>
  <c r="J22" i="1"/>
  <c r="J25" i="1" s="1"/>
  <c r="V17" i="1"/>
  <c r="W17" i="1" s="1"/>
  <c r="R17" i="1"/>
  <c r="U17" i="1" s="1"/>
  <c r="T17" i="1"/>
  <c r="V16" i="1"/>
  <c r="W16" i="1" s="1"/>
  <c r="T16" i="1"/>
  <c r="W14" i="1"/>
  <c r="R16" i="1"/>
  <c r="U16" i="1" s="1"/>
  <c r="O18" i="1"/>
  <c r="V18" i="1" s="1"/>
  <c r="W18" i="1" s="1"/>
  <c r="T21" i="1" l="1"/>
  <c r="W21" i="1"/>
  <c r="M22" i="1"/>
  <c r="W19" i="1"/>
  <c r="J23" i="1"/>
  <c r="T18" i="1"/>
  <c r="R18" i="1"/>
  <c r="U18" i="1" s="1"/>
  <c r="M23" i="1" l="1"/>
  <c r="T22" i="1"/>
  <c r="W22" i="1"/>
  <c r="Q14" i="1"/>
  <c r="Q10" i="1"/>
  <c r="W23" i="1" l="1"/>
  <c r="M24" i="1"/>
  <c r="T23" i="1"/>
  <c r="T24" i="1" l="1"/>
  <c r="W24" i="1"/>
  <c r="M25" i="1"/>
  <c r="W25" i="1" l="1"/>
  <c r="M26" i="1"/>
  <c r="T25" i="1"/>
  <c r="T26" i="1" l="1"/>
  <c r="W26" i="1"/>
  <c r="M27" i="1"/>
  <c r="P15" i="1"/>
  <c r="V15" i="1"/>
  <c r="S15" i="1"/>
  <c r="Q15" i="1"/>
  <c r="W15" i="1"/>
  <c r="T27" i="1" l="1"/>
  <c r="W27" i="1"/>
  <c r="R15" i="1"/>
  <c r="O15" i="1" l="1"/>
  <c r="U15" i="1"/>
  <c r="N15" i="1" l="1"/>
  <c r="T15" i="1" l="1"/>
  <c r="P19" i="1" l="1"/>
  <c r="O19" i="1" s="1"/>
  <c r="V19" i="1" l="1"/>
  <c r="X19" i="1" s="1"/>
  <c r="R19" i="1"/>
  <c r="U19" i="1" s="1"/>
  <c r="T19" i="1"/>
</calcChain>
</file>

<file path=xl/sharedStrings.xml><?xml version="1.0" encoding="utf-8"?>
<sst xmlns="http://schemas.openxmlformats.org/spreadsheetml/2006/main" count="105" uniqueCount="91">
  <si>
    <t>Détermination des puissances des radiateurs en fonction du relevé des T° installation existante</t>
  </si>
  <si>
    <t>Puissances des radiateurs  à différents écarts de T° moyenne - Ta</t>
  </si>
  <si>
    <t>K</t>
  </si>
  <si>
    <t>=ARRONDI((Te-Ts)/(LN((Te-Ta)/(Ts-Ta)));1)</t>
  </si>
  <si>
    <t xml:space="preserve">Données </t>
  </si>
  <si>
    <t>Saisies</t>
  </si>
  <si>
    <t>Calculées</t>
  </si>
  <si>
    <t>Pc</t>
  </si>
  <si>
    <t>k=p_50*((k/50)^(n))</t>
  </si>
  <si>
    <t>∆T</t>
  </si>
  <si>
    <t>∆T corrigé :</t>
  </si>
  <si>
    <t>SI(((Ts-Ta)/(Te-Ta))&gt;0.7;((Te+Ts)/2)-Ta;((Te-Ts)/(LN((Te-Ta)/(Ts-Ta)))))</t>
  </si>
  <si>
    <t xml:space="preserve">Températures </t>
  </si>
  <si>
    <t>T° entrée</t>
  </si>
  <si>
    <t>T° sortie</t>
  </si>
  <si>
    <r>
      <t>∆</t>
    </r>
    <r>
      <rPr>
        <sz val="12"/>
        <color theme="1"/>
        <rFont val="Calibri"/>
        <family val="2"/>
        <scheme val="minor"/>
      </rPr>
      <t>T</t>
    </r>
  </si>
  <si>
    <t>T° moyenne</t>
  </si>
  <si>
    <t>T° ambiante</t>
  </si>
  <si>
    <t>Coeff</t>
  </si>
  <si>
    <r>
      <t>∆</t>
    </r>
    <r>
      <rPr>
        <sz val="12"/>
        <color theme="1"/>
        <rFont val="Calibri"/>
        <family val="2"/>
        <scheme val="minor"/>
      </rPr>
      <t>T réel</t>
    </r>
  </si>
  <si>
    <r>
      <t>∆</t>
    </r>
    <r>
      <rPr>
        <sz val="12"/>
        <color theme="1"/>
        <rFont val="Calibri"/>
        <family val="2"/>
        <scheme val="minor"/>
      </rPr>
      <t>T retenu  pour calcul</t>
    </r>
  </si>
  <si>
    <t>Puissance corrigée</t>
  </si>
  <si>
    <t>Base du projet</t>
  </si>
  <si>
    <t>o</t>
  </si>
  <si>
    <t>p</t>
  </si>
  <si>
    <r>
      <rPr>
        <sz val="12"/>
        <color rgb="FFFF0000"/>
        <rFont val="Calibri"/>
        <family val="2"/>
        <scheme val="minor"/>
      </rPr>
      <t>T</t>
    </r>
    <r>
      <rPr>
        <sz val="12"/>
        <rFont val="Calibri"/>
        <family val="2"/>
        <scheme val="minor"/>
      </rPr>
      <t>°</t>
    </r>
    <r>
      <rPr>
        <sz val="12"/>
        <color theme="1"/>
        <rFont val="Calibri"/>
        <family val="2"/>
        <scheme val="minor"/>
      </rPr>
      <t xml:space="preserve">  </t>
    </r>
    <r>
      <rPr>
        <sz val="12"/>
        <color rgb="FFFF0000"/>
        <rFont val="Calibri"/>
        <family val="2"/>
        <scheme val="minor"/>
      </rPr>
      <t>ex</t>
    </r>
    <r>
      <rPr>
        <sz val="12"/>
        <color theme="1"/>
        <rFont val="Calibri"/>
        <family val="2"/>
        <scheme val="minor"/>
      </rPr>
      <t>térieure mini de base</t>
    </r>
  </si>
  <si>
    <t>&gt;0.7</t>
  </si>
  <si>
    <t>&lt;0.7</t>
  </si>
  <si>
    <t>Tex</t>
  </si>
  <si>
    <t>Tec</t>
  </si>
  <si>
    <t>Te</t>
  </si>
  <si>
    <t>Ts</t>
  </si>
  <si>
    <t>_∆T</t>
  </si>
  <si>
    <t>L_h</t>
  </si>
  <si>
    <t>Tm</t>
  </si>
  <si>
    <t>ta</t>
  </si>
  <si>
    <r>
      <rPr>
        <sz val="8"/>
        <color indexed="12"/>
        <rFont val="Book Antiqua"/>
        <family val="1"/>
      </rPr>
      <t>∆</t>
    </r>
    <r>
      <rPr>
        <sz val="8"/>
        <color indexed="12"/>
        <rFont val="Arial"/>
        <family val="2"/>
      </rPr>
      <t>T Tm_Ta</t>
    </r>
  </si>
  <si>
    <t>k</t>
  </si>
  <si>
    <r>
      <rPr>
        <sz val="12"/>
        <color rgb="FFFF0000"/>
        <rFont val="Calibri"/>
        <family val="2"/>
        <scheme val="minor"/>
      </rPr>
      <t>T</t>
    </r>
    <r>
      <rPr>
        <sz val="12"/>
        <color theme="1"/>
        <rFont val="Calibri"/>
        <family val="2"/>
        <scheme val="minor"/>
      </rPr>
      <t>°</t>
    </r>
    <r>
      <rPr>
        <sz val="12"/>
        <color rgb="FFFF0000"/>
        <rFont val="Calibri"/>
        <family val="2"/>
        <scheme val="minor"/>
      </rPr>
      <t xml:space="preserve"> a</t>
    </r>
    <r>
      <rPr>
        <sz val="12"/>
        <color theme="1"/>
        <rFont val="Calibri"/>
        <family val="2"/>
        <scheme val="minor"/>
      </rPr>
      <t xml:space="preserve">mbiante- T°  extérieure maxi de base - T° de non chauffage - </t>
    </r>
  </si>
  <si>
    <t>Ta</t>
  </si>
  <si>
    <r>
      <rPr>
        <sz val="12"/>
        <color rgb="FFFF0000"/>
        <rFont val="Calibri"/>
        <family val="2"/>
        <scheme val="minor"/>
      </rPr>
      <t>T</t>
    </r>
    <r>
      <rPr>
        <sz val="12"/>
        <color theme="1"/>
        <rFont val="Calibri"/>
        <family val="2"/>
        <scheme val="minor"/>
      </rPr>
      <t xml:space="preserve">°  eau  </t>
    </r>
    <r>
      <rPr>
        <sz val="12"/>
        <color rgb="FFFF0000"/>
        <rFont val="Calibri"/>
        <family val="2"/>
        <scheme val="minor"/>
      </rPr>
      <t>e</t>
    </r>
    <r>
      <rPr>
        <sz val="12"/>
        <color theme="1"/>
        <rFont val="Calibri"/>
        <family val="2"/>
        <scheme val="minor"/>
      </rPr>
      <t>ntrée de radiateur  à T° extérieure mini maxi</t>
    </r>
  </si>
  <si>
    <t xml:space="preserve">Te </t>
  </si>
  <si>
    <t>Autre calcul</t>
  </si>
  <si>
    <r>
      <t>p_</t>
    </r>
    <r>
      <rPr>
        <sz val="12"/>
        <color theme="1"/>
        <rFont val="Book Antiqua"/>
        <family val="1"/>
      </rPr>
      <t>∆</t>
    </r>
    <r>
      <rPr>
        <sz val="12"/>
        <color theme="1"/>
        <rFont val="Calibri"/>
        <family val="2"/>
      </rPr>
      <t>t50</t>
    </r>
  </si>
  <si>
    <t>n</t>
  </si>
  <si>
    <r>
      <t>Connaitre p_</t>
    </r>
    <r>
      <rPr>
        <sz val="12"/>
        <color theme="1"/>
        <rFont val="Book Antiqua"/>
        <family val="1"/>
      </rPr>
      <t>∆</t>
    </r>
    <r>
      <rPr>
        <sz val="12"/>
        <color theme="1"/>
        <rFont val="Calibri"/>
        <family val="2"/>
      </rPr>
      <t>t50 depuis p_</t>
    </r>
    <r>
      <rPr>
        <sz val="12"/>
        <color theme="1"/>
        <rFont val="Book Antiqua"/>
        <family val="1"/>
      </rPr>
      <t>∆t60</t>
    </r>
  </si>
  <si>
    <r>
      <t>p_</t>
    </r>
    <r>
      <rPr>
        <sz val="12"/>
        <color theme="1"/>
        <rFont val="Book Antiqua"/>
        <family val="1"/>
      </rPr>
      <t>∆6</t>
    </r>
    <r>
      <rPr>
        <sz val="12"/>
        <color theme="1"/>
        <rFont val="Calibri"/>
        <family val="2"/>
      </rPr>
      <t>0:</t>
    </r>
  </si>
  <si>
    <t>Radiateurs</t>
  </si>
  <si>
    <r>
      <t xml:space="preserve">Contrôles avec </t>
    </r>
    <r>
      <rPr>
        <sz val="20"/>
        <rFont val="Book Antiqua"/>
        <family val="1"/>
      </rPr>
      <t>˜</t>
    </r>
    <r>
      <rPr>
        <sz val="10"/>
        <rFont val="Book Antiqua"/>
        <family val="1"/>
      </rPr>
      <t>Te et ∆T et ligne 15</t>
    </r>
  </si>
  <si>
    <t>Calcul différent = Résultat</t>
  </si>
  <si>
    <r>
      <rPr>
        <sz val="12"/>
        <color rgb="FFFF0000"/>
        <rFont val="Calibri"/>
        <family val="2"/>
        <scheme val="minor"/>
      </rPr>
      <t>P</t>
    </r>
    <r>
      <rPr>
        <sz val="12"/>
        <color theme="1"/>
        <rFont val="Calibri"/>
        <family val="2"/>
        <scheme val="minor"/>
      </rPr>
      <t xml:space="preserve">uissance à </t>
    </r>
    <r>
      <rPr>
        <sz val="12"/>
        <color rgb="FFFF0000"/>
        <rFont val="Calibri"/>
        <family val="2"/>
        <scheme val="minor"/>
      </rPr>
      <t>∆T 50</t>
    </r>
    <r>
      <rPr>
        <sz val="12"/>
        <color theme="1"/>
        <rFont val="Calibri"/>
        <family val="2"/>
        <scheme val="minor"/>
      </rPr>
      <t>°</t>
    </r>
  </si>
  <si>
    <r>
      <t>p_</t>
    </r>
    <r>
      <rPr>
        <b/>
        <sz val="9"/>
        <color indexed="10"/>
        <rFont val="Book Antiqua"/>
        <family val="1"/>
      </rPr>
      <t>∆</t>
    </r>
    <r>
      <rPr>
        <b/>
        <sz val="9"/>
        <color indexed="10"/>
        <rFont val="Arial"/>
        <family val="2"/>
      </rPr>
      <t>T_50</t>
    </r>
  </si>
  <si>
    <t>X</t>
  </si>
  <si>
    <t>Anciennes émissions des radiateurs</t>
  </si>
  <si>
    <t>=p_∆T_50*((V15/50)^(n))</t>
  </si>
  <si>
    <r>
      <rPr>
        <sz val="12"/>
        <color rgb="FFFF0000"/>
        <rFont val="Book Antiqua"/>
        <family val="1"/>
      </rPr>
      <t>∆T</t>
    </r>
    <r>
      <rPr>
        <sz val="12"/>
        <color theme="1"/>
        <rFont val="Book Antiqua"/>
        <family val="1"/>
      </rPr>
      <t xml:space="preserve">  </t>
    </r>
    <r>
      <rPr>
        <sz val="12"/>
        <color theme="1"/>
        <rFont val="Calibri"/>
        <family val="2"/>
        <scheme val="minor"/>
      </rPr>
      <t>Chutes T° radiateurs</t>
    </r>
  </si>
  <si>
    <t>Contrôle a ∆T 50°</t>
  </si>
  <si>
    <t>=(p_50)^(1/n)*50</t>
  </si>
  <si>
    <r>
      <t>Pente "</t>
    </r>
    <r>
      <rPr>
        <sz val="12"/>
        <color rgb="FFFF0000"/>
        <rFont val="Calibri"/>
        <family val="2"/>
        <scheme val="minor"/>
      </rPr>
      <t>n</t>
    </r>
    <r>
      <rPr>
        <sz val="12"/>
        <color theme="1"/>
        <rFont val="Calibri"/>
        <family val="2"/>
        <scheme val="minor"/>
      </rPr>
      <t>" de la droite émission         suivant modèles et marques</t>
    </r>
  </si>
  <si>
    <t>1er Résultat suivant données</t>
  </si>
  <si>
    <t>=p_∆T_50*((V17/50)^(n))</t>
  </si>
  <si>
    <r>
      <t xml:space="preserve">Débit en </t>
    </r>
    <r>
      <rPr>
        <sz val="12"/>
        <color rgb="FFFF0000"/>
        <rFont val="Calibri"/>
        <family val="2"/>
        <scheme val="minor"/>
      </rPr>
      <t xml:space="preserve">L/h </t>
    </r>
    <r>
      <rPr>
        <sz val="12"/>
        <color theme="1"/>
        <rFont val="Calibri"/>
        <family val="2"/>
        <scheme val="minor"/>
      </rPr>
      <t xml:space="preserve"> dans le radiateur aux données ci-dessus</t>
    </r>
  </si>
  <si>
    <t>1ère ligne de calcul</t>
  </si>
  <si>
    <r>
      <t>=Te-</t>
    </r>
    <r>
      <rPr>
        <sz val="10"/>
        <color indexed="12"/>
        <rFont val="Book Antiqua"/>
        <family val="1"/>
      </rPr>
      <t>∆</t>
    </r>
    <r>
      <rPr>
        <sz val="10"/>
        <color indexed="12"/>
        <rFont val="Arial"/>
        <family val="2"/>
      </rPr>
      <t>T</t>
    </r>
  </si>
  <si>
    <t xml:space="preserve">T° moyenne = </t>
  </si>
  <si>
    <t>=(Te+Ts)/2</t>
  </si>
  <si>
    <t>Débit</t>
  </si>
  <si>
    <r>
      <t>=(p_</t>
    </r>
    <r>
      <rPr>
        <sz val="10"/>
        <color indexed="12"/>
        <rFont val="Book Antiqua"/>
        <family val="1"/>
      </rPr>
      <t>∆</t>
    </r>
    <r>
      <rPr>
        <sz val="10"/>
        <color indexed="12"/>
        <rFont val="Arial"/>
        <family val="2"/>
      </rPr>
      <t>T_50*0,86)/_</t>
    </r>
    <r>
      <rPr>
        <sz val="10"/>
        <color indexed="12"/>
        <rFont val="Book Antiqua"/>
        <family val="1"/>
      </rPr>
      <t>∆</t>
    </r>
    <r>
      <rPr>
        <sz val="10"/>
        <color indexed="12"/>
        <rFont val="Arial"/>
        <family val="2"/>
      </rPr>
      <t xml:space="preserve">T </t>
    </r>
  </si>
  <si>
    <t>à T° mini</t>
  </si>
  <si>
    <t>Coefficient:</t>
  </si>
  <si>
    <t>=(Ts-Ta)/(Te-Ta)</t>
  </si>
  <si>
    <r>
      <rPr>
        <sz val="8"/>
        <color indexed="12"/>
        <rFont val="Book Antiqua"/>
        <family val="1"/>
      </rPr>
      <t>∆</t>
    </r>
    <r>
      <rPr>
        <sz val="8"/>
        <color indexed="12"/>
        <rFont val="Arial"/>
        <family val="2"/>
      </rPr>
      <t>T = Tm-Ta</t>
    </r>
  </si>
  <si>
    <t>=(Tm-Ta)</t>
  </si>
  <si>
    <t>Tm_Ta</t>
  </si>
  <si>
    <t>Tex:</t>
  </si>
  <si>
    <t>'=SI(L12+1&lt;ta;(L12+1);0)</t>
  </si>
  <si>
    <t>=U12/(L12-ta)*(L13-ta)</t>
  </si>
  <si>
    <t>(W19/p_50)^(1/n)*50</t>
  </si>
  <si>
    <t>La formule pour retrouver K:</t>
  </si>
  <si>
    <t>=(Pc/p_50)^(1/n)*50</t>
  </si>
  <si>
    <t>=SI(I4&lt;=6;0;SI(I4&lt;=15;15;SI(I4&gt;15;30)))</t>
  </si>
  <si>
    <t>si(M43="";"";</t>
  </si>
  <si>
    <t>=SI(M43="";"";O43+P43)</t>
  </si>
  <si>
    <t>=SI(M43+1&lt;Ta;(M43+1);"")</t>
  </si>
  <si>
    <t>ou</t>
  </si>
  <si>
    <t>Pc'</t>
  </si>
  <si>
    <t>Résultat du calcul =</t>
  </si>
  <si>
    <t>A partir de ligne 20: effectuer une boucle en incrémentent (n-1) soit N19 de -0,01 jusqu'à obtenir X20=W20</t>
  </si>
  <si>
    <t>N20</t>
  </si>
  <si>
    <t>X20=</t>
  </si>
  <si>
    <t>→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</si>
</sst>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00"/>
    <numFmt numFmtId="166" formatCode="0.0000"/>
    <numFmt numFmtId="167" formatCode="0.0%"/>
  </numFmts>
  <fonts count="3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Arial"/>
      <family val="2"/>
    </font>
    <font>
      <u/>
      <sz val="14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b/>
      <sz val="11"/>
      <color indexed="12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b/>
      <u/>
      <sz val="11"/>
      <name val="Arial"/>
      <family val="2"/>
    </font>
    <font>
      <sz val="11"/>
      <name val="Sylfaen"/>
      <family val="1"/>
    </font>
    <font>
      <sz val="12"/>
      <name val="Calibri"/>
      <family val="2"/>
      <scheme val="minor"/>
    </font>
    <font>
      <b/>
      <sz val="9"/>
      <color indexed="10"/>
      <name val="Arial"/>
      <family val="2"/>
    </font>
    <font>
      <b/>
      <i/>
      <sz val="14"/>
      <color theme="8" tint="-0.249977111117893"/>
      <name val="Calibri"/>
      <family val="2"/>
      <scheme val="minor"/>
    </font>
    <font>
      <sz val="8"/>
      <color indexed="12"/>
      <name val="Arial"/>
      <family val="2"/>
    </font>
    <font>
      <sz val="8"/>
      <color indexed="12"/>
      <name val="Arial"/>
      <family val="1"/>
    </font>
    <font>
      <sz val="8"/>
      <color indexed="12"/>
      <name val="Book Antiqua"/>
      <family val="1"/>
    </font>
    <font>
      <sz val="12"/>
      <color theme="1"/>
      <name val="Book Antiqua"/>
      <family val="1"/>
    </font>
    <font>
      <sz val="12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name val="Arial"/>
      <family val="2"/>
    </font>
    <font>
      <b/>
      <i/>
      <sz val="12"/>
      <color theme="8" tint="-0.249977111117893"/>
      <name val="Calibri"/>
      <family val="2"/>
      <scheme val="minor"/>
    </font>
    <font>
      <sz val="20"/>
      <name val="Book Antiqua"/>
      <family val="1"/>
    </font>
    <font>
      <sz val="10"/>
      <name val="Book Antiqua"/>
      <family val="1"/>
    </font>
    <font>
      <b/>
      <sz val="9"/>
      <color indexed="10"/>
      <name val="Book Antiqua"/>
      <family val="1"/>
    </font>
    <font>
      <b/>
      <sz val="10"/>
      <color theme="6" tint="-0.499984740745262"/>
      <name val="Arial"/>
      <family val="2"/>
    </font>
    <font>
      <sz val="12"/>
      <color theme="1"/>
      <name val="Calibri"/>
      <family val="1"/>
      <scheme val="minor"/>
    </font>
    <font>
      <sz val="12"/>
      <color rgb="FFFF0000"/>
      <name val="Book Antiqua"/>
      <family val="1"/>
    </font>
    <font>
      <b/>
      <sz val="10"/>
      <color theme="9" tint="-0.499984740745262"/>
      <name val="Arial"/>
      <family val="2"/>
    </font>
    <font>
      <sz val="10"/>
      <color theme="1"/>
      <name val="Arial Unicode MS"/>
      <family val="2"/>
    </font>
    <font>
      <b/>
      <sz val="14"/>
      <color indexed="10"/>
      <name val="Arial"/>
      <family val="2"/>
    </font>
    <font>
      <sz val="10"/>
      <color indexed="12"/>
      <name val="Book Antiqua"/>
      <family val="1"/>
    </font>
    <font>
      <b/>
      <sz val="12"/>
      <color theme="8" tint="-0.499984740745262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8"/>
      <color rgb="FFFF0000"/>
      <name val="Arial Black"/>
      <family val="2"/>
    </font>
  </fonts>
  <fills count="1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gray0625"/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12"/>
      </left>
      <right style="medium">
        <color indexed="12"/>
      </right>
      <top style="medium">
        <color indexed="12"/>
      </top>
      <bottom style="medium">
        <color indexed="12"/>
      </bottom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ck">
        <color rgb="FF7030A0"/>
      </left>
      <right/>
      <top style="thick">
        <color rgb="FF7030A0"/>
      </top>
      <bottom/>
      <diagonal/>
    </border>
    <border>
      <left/>
      <right/>
      <top style="thick">
        <color rgb="FF7030A0"/>
      </top>
      <bottom/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/>
      <top/>
      <bottom/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/>
      <right/>
      <top/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6">
    <xf numFmtId="0" fontId="0" fillId="0" borderId="0" xfId="0"/>
    <xf numFmtId="0" fontId="0" fillId="0" borderId="0" xfId="0" applyBorder="1"/>
    <xf numFmtId="0" fontId="0" fillId="0" borderId="1" xfId="0" applyBorder="1"/>
    <xf numFmtId="0" fontId="3" fillId="0" borderId="1" xfId="0" applyFont="1" applyBorder="1"/>
    <xf numFmtId="0" fontId="4" fillId="0" borderId="0" xfId="0" applyFont="1" applyAlignment="1">
      <alignment horizontal="center" wrapText="1"/>
    </xf>
    <xf numFmtId="0" fontId="5" fillId="0" borderId="0" xfId="0" applyFont="1" applyBorder="1" applyAlignment="1">
      <alignment horizontal="left" vertical="center"/>
    </xf>
    <xf numFmtId="0" fontId="3" fillId="0" borderId="0" xfId="0" applyFont="1" applyBorder="1"/>
    <xf numFmtId="0" fontId="6" fillId="0" borderId="0" xfId="0" applyFont="1"/>
    <xf numFmtId="0" fontId="7" fillId="2" borderId="2" xfId="0" applyFont="1" applyFill="1" applyBorder="1" applyAlignment="1">
      <alignment horizontal="center"/>
    </xf>
    <xf numFmtId="164" fontId="8" fillId="0" borderId="3" xfId="0" quotePrefix="1" applyNumberFormat="1" applyFont="1" applyBorder="1" applyAlignment="1">
      <alignment horizontal="center"/>
    </xf>
    <xf numFmtId="164" fontId="8" fillId="0" borderId="0" xfId="0" quotePrefix="1" applyNumberFormat="1" applyFont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10" fillId="0" borderId="0" xfId="0" applyFont="1" applyBorder="1"/>
    <xf numFmtId="0" fontId="9" fillId="3" borderId="5" xfId="0" applyFont="1" applyFill="1" applyBorder="1"/>
    <xf numFmtId="0" fontId="10" fillId="0" borderId="0" xfId="0" applyFont="1"/>
    <xf numFmtId="0" fontId="11" fillId="4" borderId="0" xfId="0" quotePrefix="1" applyFont="1" applyFill="1"/>
    <xf numFmtId="1" fontId="0" fillId="0" borderId="3" xfId="0" quotePrefix="1" applyNumberFormat="1" applyBorder="1" applyAlignment="1">
      <alignment horizontal="center"/>
    </xf>
    <xf numFmtId="1" fontId="0" fillId="0" borderId="0" xfId="0" quotePrefix="1" applyNumberFormat="1" applyBorder="1" applyAlignment="1">
      <alignment horizontal="center"/>
    </xf>
    <xf numFmtId="0" fontId="3" fillId="0" borderId="0" xfId="0" applyFont="1"/>
    <xf numFmtId="0" fontId="7" fillId="2" borderId="2" xfId="0" applyFont="1" applyFill="1" applyBorder="1" applyAlignment="1">
      <alignment horizontal="left"/>
    </xf>
    <xf numFmtId="164" fontId="0" fillId="0" borderId="0" xfId="0" applyNumberFormat="1" applyBorder="1"/>
    <xf numFmtId="0" fontId="12" fillId="0" borderId="0" xfId="0" applyFont="1"/>
    <xf numFmtId="165" fontId="0" fillId="0" borderId="2" xfId="0" applyNumberFormat="1" applyBorder="1"/>
    <xf numFmtId="0" fontId="0" fillId="0" borderId="0" xfId="0" applyBorder="1" applyAlignment="1">
      <alignment textRotation="90"/>
    </xf>
    <xf numFmtId="0" fontId="13" fillId="0" borderId="0" xfId="0" applyFont="1" applyBorder="1" applyAlignment="1">
      <alignment horizontal="center" textRotation="90"/>
    </xf>
    <xf numFmtId="0" fontId="3" fillId="0" borderId="0" xfId="0" applyFont="1" applyBorder="1" applyAlignment="1">
      <alignment textRotation="90"/>
    </xf>
    <xf numFmtId="0" fontId="13" fillId="0" borderId="0" xfId="0" applyFont="1" applyBorder="1"/>
    <xf numFmtId="0" fontId="13" fillId="0" borderId="0" xfId="0" applyFont="1" applyBorder="1" applyAlignment="1">
      <alignment wrapText="1"/>
    </xf>
    <xf numFmtId="0" fontId="0" fillId="0" borderId="0" xfId="0" applyNumberFormat="1" applyFill="1" applyBorder="1" applyAlignment="1">
      <alignment wrapText="1"/>
    </xf>
    <xf numFmtId="0" fontId="10" fillId="0" borderId="0" xfId="0" applyFont="1" applyBorder="1" applyAlignment="1">
      <alignment wrapText="1"/>
    </xf>
    <xf numFmtId="0" fontId="12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0" fontId="16" fillId="3" borderId="5" xfId="0" applyFont="1" applyFill="1" applyBorder="1"/>
    <xf numFmtId="0" fontId="7" fillId="4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0" fillId="0" borderId="0" xfId="0" quotePrefix="1"/>
    <xf numFmtId="0" fontId="0" fillId="5" borderId="2" xfId="0" applyFill="1" applyBorder="1"/>
    <xf numFmtId="1" fontId="0" fillId="5" borderId="2" xfId="0" applyNumberFormat="1" applyFill="1" applyBorder="1"/>
    <xf numFmtId="2" fontId="3" fillId="5" borderId="2" xfId="0" applyNumberFormat="1" applyFont="1" applyFill="1" applyBorder="1"/>
    <xf numFmtId="2" fontId="0" fillId="5" borderId="2" xfId="0" applyNumberFormat="1" applyFill="1" applyBorder="1"/>
    <xf numFmtId="165" fontId="0" fillId="5" borderId="2" xfId="0" applyNumberFormat="1" applyFill="1" applyBorder="1"/>
    <xf numFmtId="1" fontId="7" fillId="6" borderId="2" xfId="0" applyNumberFormat="1" applyFont="1" applyFill="1" applyBorder="1"/>
    <xf numFmtId="0" fontId="11" fillId="3" borderId="2" xfId="0" applyFont="1" applyFill="1" applyBorder="1"/>
    <xf numFmtId="164" fontId="9" fillId="7" borderId="2" xfId="0" applyNumberFormat="1" applyFont="1" applyFill="1" applyBorder="1"/>
    <xf numFmtId="165" fontId="9" fillId="7" borderId="2" xfId="0" applyNumberFormat="1" applyFont="1" applyFill="1" applyBorder="1"/>
    <xf numFmtId="0" fontId="0" fillId="5" borderId="6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15" fillId="2" borderId="0" xfId="0" applyFont="1" applyFill="1" applyBorder="1" applyAlignment="1">
      <alignment horizontal="center"/>
    </xf>
    <xf numFmtId="0" fontId="16" fillId="3" borderId="0" xfId="0" applyFont="1" applyFill="1" applyBorder="1"/>
    <xf numFmtId="0" fontId="11" fillId="3" borderId="0" xfId="0" applyFont="1" applyFill="1" applyBorder="1"/>
    <xf numFmtId="164" fontId="9" fillId="7" borderId="8" xfId="0" applyNumberFormat="1" applyFont="1" applyFill="1" applyBorder="1"/>
    <xf numFmtId="0" fontId="11" fillId="3" borderId="8" xfId="0" applyFont="1" applyFill="1" applyBorder="1"/>
    <xf numFmtId="0" fontId="0" fillId="5" borderId="6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0" xfId="0" applyFill="1" applyBorder="1" applyAlignment="1">
      <alignment horizontal="left" vertical="center"/>
    </xf>
    <xf numFmtId="0" fontId="22" fillId="5" borderId="2" xfId="0" applyFont="1" applyFill="1" applyBorder="1" applyAlignment="1">
      <alignment horizontal="right" vertical="center"/>
    </xf>
    <xf numFmtId="0" fontId="0" fillId="5" borderId="2" xfId="0" applyFont="1" applyFill="1" applyBorder="1" applyAlignment="1">
      <alignment horizontal="right" vertical="center"/>
    </xf>
    <xf numFmtId="1" fontId="9" fillId="7" borderId="2" xfId="0" applyNumberFormat="1" applyFont="1" applyFill="1" applyBorder="1"/>
    <xf numFmtId="0" fontId="23" fillId="0" borderId="0" xfId="0" applyFont="1"/>
    <xf numFmtId="165" fontId="16" fillId="3" borderId="5" xfId="0" applyNumberFormat="1" applyFont="1" applyFill="1" applyBorder="1"/>
    <xf numFmtId="165" fontId="0" fillId="8" borderId="8" xfId="0" applyNumberFormat="1" applyFill="1" applyBorder="1"/>
    <xf numFmtId="165" fontId="24" fillId="3" borderId="5" xfId="0" applyNumberFormat="1" applyFont="1" applyFill="1" applyBorder="1"/>
    <xf numFmtId="164" fontId="0" fillId="8" borderId="2" xfId="0" applyNumberFormat="1" applyFill="1" applyBorder="1"/>
    <xf numFmtId="165" fontId="0" fillId="8" borderId="2" xfId="0" applyNumberFormat="1" applyFill="1" applyBorder="1"/>
    <xf numFmtId="1" fontId="0" fillId="8" borderId="2" xfId="0" applyNumberFormat="1" applyFill="1" applyBorder="1"/>
    <xf numFmtId="165" fontId="3" fillId="8" borderId="2" xfId="0" applyNumberFormat="1" applyFont="1" applyFill="1" applyBorder="1"/>
    <xf numFmtId="0" fontId="10" fillId="9" borderId="3" xfId="0" applyFont="1" applyFill="1" applyBorder="1" applyAlignment="1">
      <alignment horizontal="center" wrapText="1"/>
    </xf>
    <xf numFmtId="0" fontId="10" fillId="9" borderId="0" xfId="0" applyFont="1" applyFill="1" applyAlignment="1">
      <alignment horizontal="center" wrapText="1"/>
    </xf>
    <xf numFmtId="0" fontId="11" fillId="0" borderId="0" xfId="0" applyFont="1" applyBorder="1"/>
    <xf numFmtId="0" fontId="0" fillId="9" borderId="0" xfId="0" applyFill="1" applyAlignment="1">
      <alignment horizontal="center"/>
    </xf>
    <xf numFmtId="0" fontId="0" fillId="0" borderId="10" xfId="0" applyBorder="1"/>
    <xf numFmtId="0" fontId="2" fillId="0" borderId="0" xfId="0" applyFont="1" applyAlignment="1">
      <alignment horizontal="center"/>
    </xf>
    <xf numFmtId="2" fontId="3" fillId="5" borderId="2" xfId="0" quotePrefix="1" applyNumberFormat="1" applyFont="1" applyFill="1" applyBorder="1"/>
    <xf numFmtId="1" fontId="7" fillId="6" borderId="2" xfId="0" quotePrefix="1" applyNumberFormat="1" applyFont="1" applyFill="1" applyBorder="1"/>
    <xf numFmtId="0" fontId="28" fillId="10" borderId="0" xfId="0" applyNumberFormat="1" applyFont="1" applyFill="1" applyBorder="1" applyAlignment="1">
      <alignment horizontal="center"/>
    </xf>
    <xf numFmtId="0" fontId="29" fillId="0" borderId="10" xfId="0" applyFont="1" applyFill="1" applyBorder="1"/>
    <xf numFmtId="0" fontId="31" fillId="5" borderId="0" xfId="0" applyNumberFormat="1" applyFont="1" applyFill="1" applyBorder="1" applyAlignment="1">
      <alignment horizontal="center"/>
    </xf>
    <xf numFmtId="0" fontId="0" fillId="5" borderId="0" xfId="0" applyFill="1" applyBorder="1"/>
    <xf numFmtId="0" fontId="32" fillId="0" borderId="0" xfId="0" quotePrefix="1" applyFont="1" applyAlignment="1">
      <alignment vertical="center"/>
    </xf>
    <xf numFmtId="164" fontId="0" fillId="8" borderId="11" xfId="0" applyNumberFormat="1" applyFill="1" applyBorder="1"/>
    <xf numFmtId="166" fontId="16" fillId="3" borderId="5" xfId="0" applyNumberFormat="1" applyFont="1" applyFill="1" applyBorder="1"/>
    <xf numFmtId="165" fontId="0" fillId="8" borderId="11" xfId="0" applyNumberFormat="1" applyFill="1" applyBorder="1"/>
    <xf numFmtId="1" fontId="0" fillId="8" borderId="11" xfId="0" applyNumberFormat="1" applyFill="1" applyBorder="1"/>
    <xf numFmtId="165" fontId="0" fillId="8" borderId="11" xfId="0" quotePrefix="1" applyNumberFormat="1" applyFill="1" applyBorder="1"/>
    <xf numFmtId="0" fontId="9" fillId="8" borderId="0" xfId="0" applyNumberFormat="1" applyFont="1" applyFill="1" applyBorder="1" applyAlignment="1">
      <alignment horizontal="center"/>
    </xf>
    <xf numFmtId="1" fontId="7" fillId="6" borderId="11" xfId="0" quotePrefix="1" applyNumberFormat="1" applyFont="1" applyFill="1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vertical="center"/>
    </xf>
    <xf numFmtId="0" fontId="6" fillId="11" borderId="12" xfId="0" quotePrefix="1" applyFont="1" applyFill="1" applyBorder="1" applyAlignment="1">
      <alignment vertical="center"/>
    </xf>
    <xf numFmtId="0" fontId="11" fillId="0" borderId="0" xfId="0" applyFont="1"/>
    <xf numFmtId="0" fontId="10" fillId="11" borderId="0" xfId="0" quotePrefix="1" applyFont="1" applyFill="1"/>
    <xf numFmtId="165" fontId="0" fillId="0" borderId="0" xfId="0" quotePrefix="1" applyNumberFormat="1"/>
    <xf numFmtId="0" fontId="11" fillId="0" borderId="0" xfId="0" quotePrefix="1" applyFont="1"/>
    <xf numFmtId="165" fontId="11" fillId="4" borderId="0" xfId="0" quotePrefix="1" applyNumberFormat="1" applyFont="1" applyFill="1"/>
    <xf numFmtId="0" fontId="11" fillId="11" borderId="0" xfId="0" applyFont="1" applyFill="1"/>
    <xf numFmtId="0" fontId="10" fillId="0" borderId="0" xfId="0" quotePrefix="1" applyFont="1"/>
    <xf numFmtId="167" fontId="0" fillId="12" borderId="0" xfId="1" applyNumberFormat="1" applyFont="1" applyFill="1" applyBorder="1"/>
    <xf numFmtId="0" fontId="0" fillId="12" borderId="0" xfId="0" applyFill="1" applyBorder="1"/>
    <xf numFmtId="0" fontId="11" fillId="12" borderId="0" xfId="0" applyFont="1" applyFill="1" applyBorder="1"/>
    <xf numFmtId="166" fontId="11" fillId="12" borderId="0" xfId="0" applyNumberFormat="1" applyFont="1" applyFill="1" applyBorder="1"/>
    <xf numFmtId="165" fontId="0" fillId="12" borderId="0" xfId="0" quotePrefix="1" applyNumberFormat="1" applyFill="1" applyBorder="1"/>
    <xf numFmtId="0" fontId="0" fillId="12" borderId="0" xfId="0" applyFill="1" applyBorder="1" applyAlignment="1">
      <alignment vertical="center"/>
    </xf>
    <xf numFmtId="164" fontId="0" fillId="12" borderId="0" xfId="0" applyNumberFormat="1" applyFill="1" applyBorder="1"/>
    <xf numFmtId="0" fontId="10" fillId="12" borderId="0" xfId="0" quotePrefix="1" applyFont="1" applyFill="1" applyBorder="1"/>
    <xf numFmtId="165" fontId="0" fillId="12" borderId="0" xfId="0" applyNumberFormat="1" applyFill="1" applyBorder="1"/>
    <xf numFmtId="1" fontId="0" fillId="12" borderId="0" xfId="0" applyNumberFormat="1" applyFill="1" applyBorder="1"/>
    <xf numFmtId="165" fontId="3" fillId="12" borderId="0" xfId="0" applyNumberFormat="1" applyFont="1" applyFill="1" applyBorder="1"/>
    <xf numFmtId="1" fontId="7" fillId="12" borderId="0" xfId="0" quotePrefix="1" applyNumberFormat="1" applyFont="1" applyFill="1" applyBorder="1"/>
    <xf numFmtId="0" fontId="3" fillId="12" borderId="0" xfId="0" applyFont="1" applyFill="1" applyBorder="1"/>
    <xf numFmtId="0" fontId="7" fillId="4" borderId="14" xfId="0" applyFont="1" applyFill="1" applyBorder="1" applyAlignment="1">
      <alignment horizontal="center" vertical="center"/>
    </xf>
    <xf numFmtId="0" fontId="6" fillId="11" borderId="15" xfId="0" quotePrefix="1" applyFont="1" applyFill="1" applyBorder="1" applyAlignment="1">
      <alignment vertical="center"/>
    </xf>
    <xf numFmtId="165" fontId="0" fillId="8" borderId="16" xfId="0" applyNumberFormat="1" applyFill="1" applyBorder="1"/>
    <xf numFmtId="1" fontId="0" fillId="8" borderId="16" xfId="0" applyNumberFormat="1" applyFill="1" applyBorder="1"/>
    <xf numFmtId="165" fontId="0" fillId="8" borderId="16" xfId="0" quotePrefix="1" applyNumberFormat="1" applyFill="1" applyBorder="1"/>
    <xf numFmtId="1" fontId="7" fillId="6" borderId="8" xfId="0" quotePrefix="1" applyNumberFormat="1" applyFont="1" applyFill="1" applyBorder="1"/>
    <xf numFmtId="0" fontId="6" fillId="11" borderId="13" xfId="0" quotePrefix="1" applyFont="1" applyFill="1" applyBorder="1" applyAlignment="1">
      <alignment vertical="center"/>
    </xf>
    <xf numFmtId="1" fontId="7" fillId="6" borderId="13" xfId="0" quotePrefix="1" applyNumberFormat="1" applyFont="1" applyFill="1" applyBorder="1"/>
    <xf numFmtId="0" fontId="33" fillId="7" borderId="6" xfId="0" applyFont="1" applyFill="1" applyBorder="1" applyProtection="1">
      <protection locked="0"/>
    </xf>
    <xf numFmtId="165" fontId="0" fillId="8" borderId="2" xfId="0" quotePrefix="1" applyNumberFormat="1" applyFill="1" applyBorder="1"/>
    <xf numFmtId="2" fontId="7" fillId="6" borderId="2" xfId="0" quotePrefix="1" applyNumberFormat="1" applyFont="1" applyFill="1" applyBorder="1"/>
    <xf numFmtId="165" fontId="0" fillId="8" borderId="17" xfId="0" applyNumberFormat="1" applyFill="1" applyBorder="1"/>
    <xf numFmtId="164" fontId="0" fillId="8" borderId="17" xfId="0" applyNumberFormat="1" applyFill="1" applyBorder="1"/>
    <xf numFmtId="1" fontId="0" fillId="8" borderId="17" xfId="0" applyNumberFormat="1" applyFill="1" applyBorder="1"/>
    <xf numFmtId="165" fontId="0" fillId="8" borderId="17" xfId="0" quotePrefix="1" applyNumberFormat="1" applyFill="1" applyBorder="1"/>
    <xf numFmtId="1" fontId="7" fillId="6" borderId="17" xfId="0" quotePrefix="1" applyNumberFormat="1" applyFont="1" applyFill="1" applyBorder="1"/>
    <xf numFmtId="0" fontId="6" fillId="11" borderId="18" xfId="0" quotePrefix="1" applyFont="1" applyFill="1" applyBorder="1" applyAlignment="1">
      <alignment vertic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35" fillId="0" borderId="0" xfId="0" applyFont="1" applyBorder="1" applyAlignment="1">
      <alignment horizontal="right"/>
    </xf>
    <xf numFmtId="0" fontId="35" fillId="0" borderId="0" xfId="0" applyFont="1" applyBorder="1"/>
    <xf numFmtId="0" fontId="36" fillId="0" borderId="0" xfId="0" applyFont="1" applyBorder="1" applyAlignment="1">
      <alignment horizontal="right"/>
    </xf>
    <xf numFmtId="0" fontId="36" fillId="0" borderId="0" xfId="0" applyFont="1" applyBorder="1"/>
    <xf numFmtId="0" fontId="0" fillId="0" borderId="24" xfId="0" applyBorder="1"/>
    <xf numFmtId="164" fontId="0" fillId="0" borderId="25" xfId="0" applyNumberFormat="1" applyBorder="1"/>
    <xf numFmtId="0" fontId="0" fillId="0" borderId="25" xfId="0" applyBorder="1"/>
    <xf numFmtId="165" fontId="0" fillId="0" borderId="25" xfId="0" applyNumberFormat="1" applyBorder="1"/>
    <xf numFmtId="0" fontId="0" fillId="0" borderId="26" xfId="0" applyBorder="1"/>
    <xf numFmtId="0" fontId="37" fillId="0" borderId="0" xfId="0" applyFont="1" applyAlignment="1">
      <alignment horizontal="righ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CB676-E6CE-4725-BB08-612F6737CA4D}">
  <dimension ref="A1:AQ87"/>
  <sheetViews>
    <sheetView tabSelected="1" topLeftCell="A2" workbookViewId="0">
      <selection activeCell="K20" sqref="K20"/>
    </sheetView>
  </sheetViews>
  <sheetFormatPr baseColWidth="10" defaultColWidth="6.875" defaultRowHeight="15.75" x14ac:dyDescent="0.25"/>
  <cols>
    <col min="7" max="7" width="9.25" customWidth="1"/>
    <col min="8" max="8" width="8.25" customWidth="1"/>
    <col min="9" max="9" width="7.125" customWidth="1"/>
    <col min="10" max="10" width="8.5" customWidth="1"/>
    <col min="11" max="11" width="8.75" customWidth="1"/>
    <col min="12" max="12" width="3.625" customWidth="1"/>
    <col min="13" max="13" width="5.5" customWidth="1"/>
    <col min="14" max="14" width="8.625" customWidth="1"/>
    <col min="15" max="15" width="8" bestFit="1" customWidth="1"/>
    <col min="16" max="16" width="7.875" customWidth="1"/>
    <col min="17" max="17" width="7.5" bestFit="1" customWidth="1"/>
    <col min="18" max="18" width="8" bestFit="1" customWidth="1"/>
    <col min="19" max="19" width="6.125" customWidth="1"/>
    <col min="20" max="20" width="7.25" style="18" bestFit="1" customWidth="1"/>
    <col min="21" max="21" width="7.75" customWidth="1"/>
    <col min="22" max="22" width="9.25" bestFit="1" customWidth="1"/>
    <col min="23" max="23" width="7.625" bestFit="1" customWidth="1"/>
    <col min="24" max="24" width="6.875" customWidth="1"/>
    <col min="25" max="25" width="7.75" customWidth="1"/>
    <col min="26" max="27" width="7" bestFit="1" customWidth="1"/>
    <col min="28" max="28" width="7.5" bestFit="1" customWidth="1"/>
    <col min="29" max="29" width="8.75" bestFit="1" customWidth="1"/>
    <col min="30" max="30" width="9.125" bestFit="1" customWidth="1"/>
    <col min="31" max="31" width="7.125" bestFit="1" customWidth="1"/>
    <col min="32" max="32" width="9" bestFit="1" customWidth="1"/>
    <col min="33" max="33" width="5.5" customWidth="1"/>
    <col min="34" max="34" width="8.75" bestFit="1" customWidth="1"/>
    <col min="35" max="36" width="7" bestFit="1" customWidth="1"/>
    <col min="37" max="37" width="8.375" customWidth="1"/>
  </cols>
  <sheetData>
    <row r="1" spans="1:39" x14ac:dyDescent="0.25">
      <c r="N1" s="1"/>
      <c r="O1" s="2"/>
      <c r="P1" s="2"/>
      <c r="Q1" s="2"/>
      <c r="R1" s="2"/>
      <c r="S1" s="2"/>
      <c r="T1" s="3"/>
      <c r="U1" s="2"/>
      <c r="V1" s="2"/>
      <c r="W1" s="2"/>
      <c r="X1" s="2"/>
      <c r="Y1" s="1"/>
      <c r="Z1" s="1"/>
      <c r="AM1" s="102"/>
    </row>
    <row r="2" spans="1:39" ht="33.75" customHeight="1" x14ac:dyDescent="0.25">
      <c r="C2" s="4" t="s">
        <v>0</v>
      </c>
      <c r="D2" s="4"/>
      <c r="E2" s="4"/>
      <c r="F2" s="4"/>
      <c r="G2" s="4"/>
      <c r="H2" s="4"/>
      <c r="I2" s="4"/>
      <c r="J2" s="4"/>
      <c r="K2" s="4"/>
      <c r="N2" s="5" t="s">
        <v>1</v>
      </c>
      <c r="O2" s="1"/>
      <c r="P2" s="1"/>
      <c r="Q2" s="1"/>
      <c r="R2" s="1"/>
      <c r="S2" s="1"/>
      <c r="T2" s="6"/>
      <c r="U2" s="1"/>
      <c r="V2" s="1"/>
      <c r="W2" s="1"/>
      <c r="X2" s="1"/>
      <c r="Y2" s="1"/>
      <c r="Z2" s="1"/>
      <c r="AM2" s="102"/>
    </row>
    <row r="3" spans="1:39" ht="18.75" thickBot="1" x14ac:dyDescent="0.3">
      <c r="C3" s="7"/>
      <c r="D3" s="7"/>
      <c r="N3" s="8" t="s">
        <v>2</v>
      </c>
      <c r="O3" s="9" t="s">
        <v>3</v>
      </c>
      <c r="P3" s="10"/>
      <c r="Q3" s="10"/>
      <c r="R3" s="10"/>
      <c r="S3" s="10"/>
      <c r="T3" s="10"/>
      <c r="U3" s="1"/>
      <c r="V3" s="1"/>
      <c r="W3" s="1"/>
      <c r="X3" s="1"/>
      <c r="Y3" s="1"/>
      <c r="Z3" s="1"/>
      <c r="AM3" s="102"/>
    </row>
    <row r="4" spans="1:39" ht="20.25" customHeight="1" thickBot="1" x14ac:dyDescent="0.3">
      <c r="D4" s="1"/>
      <c r="E4" s="11" t="s">
        <v>4</v>
      </c>
      <c r="F4" s="12"/>
      <c r="G4" s="13" t="s">
        <v>5</v>
      </c>
      <c r="H4" s="14"/>
      <c r="I4" s="15" t="s">
        <v>6</v>
      </c>
      <c r="N4" s="8" t="s">
        <v>7</v>
      </c>
      <c r="O4" s="16" t="s">
        <v>8</v>
      </c>
      <c r="P4" s="17"/>
      <c r="Q4" s="17"/>
      <c r="R4" s="1"/>
      <c r="S4" s="1"/>
      <c r="V4" s="1"/>
      <c r="W4" s="1"/>
      <c r="X4" s="1"/>
      <c r="Y4" s="1"/>
      <c r="Z4" s="1"/>
      <c r="AM4" s="102"/>
    </row>
    <row r="5" spans="1:39" x14ac:dyDescent="0.25">
      <c r="I5" s="14" t="s">
        <v>9</v>
      </c>
      <c r="N5" s="19" t="s">
        <v>10</v>
      </c>
      <c r="O5" s="19"/>
      <c r="P5" s="20" t="s">
        <v>11</v>
      </c>
      <c r="Q5" s="1"/>
      <c r="S5" s="1"/>
      <c r="T5" s="6"/>
      <c r="U5" s="1"/>
      <c r="V5" s="1"/>
      <c r="W5" s="1"/>
      <c r="X5" s="1"/>
      <c r="Y5" s="1"/>
      <c r="Z5" s="1"/>
      <c r="AM5" s="102"/>
    </row>
    <row r="6" spans="1:39" ht="60" customHeight="1" x14ac:dyDescent="0.25">
      <c r="A6" s="21" t="s">
        <v>12</v>
      </c>
      <c r="J6" s="22"/>
      <c r="N6" s="23" t="s">
        <v>13</v>
      </c>
      <c r="O6" s="23" t="s">
        <v>14</v>
      </c>
      <c r="P6" s="24" t="s">
        <v>15</v>
      </c>
      <c r="Q6" s="24"/>
      <c r="R6" s="23" t="s">
        <v>16</v>
      </c>
      <c r="S6" s="23" t="s">
        <v>17</v>
      </c>
      <c r="T6" s="25" t="s">
        <v>18</v>
      </c>
      <c r="U6" s="26" t="s">
        <v>19</v>
      </c>
      <c r="V6" s="27" t="s">
        <v>20</v>
      </c>
      <c r="W6" s="28" t="s">
        <v>21</v>
      </c>
      <c r="X6" s="1"/>
      <c r="Y6" s="29"/>
      <c r="Z6" s="1"/>
      <c r="AM6" s="102"/>
    </row>
    <row r="7" spans="1:39" ht="20.25" customHeight="1" x14ac:dyDescent="0.25">
      <c r="A7" s="30" t="s">
        <v>22</v>
      </c>
      <c r="B7" s="30"/>
      <c r="C7" s="30"/>
      <c r="D7" s="30"/>
      <c r="E7" s="30"/>
      <c r="F7" s="30"/>
      <c r="G7" s="30"/>
      <c r="H7" s="30"/>
      <c r="I7" s="30"/>
      <c r="J7" s="30"/>
      <c r="K7" s="30"/>
      <c r="N7" s="23" t="s">
        <v>23</v>
      </c>
      <c r="O7" s="23" t="s">
        <v>24</v>
      </c>
      <c r="P7" s="24"/>
      <c r="Q7" s="24"/>
      <c r="R7" s="23"/>
      <c r="S7" s="23"/>
      <c r="T7" s="25"/>
      <c r="U7" s="26"/>
      <c r="V7" s="27"/>
      <c r="W7" s="28"/>
      <c r="X7" s="1"/>
      <c r="Y7" s="1"/>
      <c r="Z7" s="1"/>
      <c r="AM7" s="102"/>
    </row>
    <row r="8" spans="1:39" ht="18.75" customHeight="1" thickBot="1" x14ac:dyDescent="0.3">
      <c r="A8" t="s">
        <v>25</v>
      </c>
      <c r="N8" s="1"/>
      <c r="O8" s="1"/>
      <c r="P8" s="1"/>
      <c r="Q8" s="1"/>
      <c r="R8" s="1"/>
      <c r="S8" s="1"/>
      <c r="T8" s="31" t="s">
        <v>26</v>
      </c>
      <c r="U8" s="32" t="s">
        <v>27</v>
      </c>
      <c r="V8" s="1"/>
      <c r="W8" s="1"/>
      <c r="X8" s="1"/>
      <c r="Y8" s="1"/>
      <c r="Z8" s="1"/>
      <c r="AM8" s="102"/>
    </row>
    <row r="9" spans="1:39" ht="18.75" customHeight="1" thickBot="1" x14ac:dyDescent="0.35">
      <c r="J9" s="33" t="s">
        <v>28</v>
      </c>
      <c r="K9" s="34">
        <v>-10</v>
      </c>
      <c r="M9" s="35" t="s">
        <v>29</v>
      </c>
      <c r="N9" s="36" t="s">
        <v>30</v>
      </c>
      <c r="O9" s="35" t="s">
        <v>31</v>
      </c>
      <c r="P9" s="36" t="s">
        <v>32</v>
      </c>
      <c r="Q9" s="35" t="s">
        <v>33</v>
      </c>
      <c r="R9" s="35" t="s">
        <v>34</v>
      </c>
      <c r="S9" s="36" t="s">
        <v>35</v>
      </c>
      <c r="T9" s="37" t="s">
        <v>18</v>
      </c>
      <c r="U9" s="38" t="s">
        <v>36</v>
      </c>
      <c r="V9" s="35" t="s">
        <v>37</v>
      </c>
      <c r="W9" s="35" t="s">
        <v>7</v>
      </c>
      <c r="X9" s="1"/>
      <c r="Y9" s="1"/>
      <c r="Z9" s="1"/>
      <c r="AB9" s="39"/>
      <c r="AM9" s="102"/>
    </row>
    <row r="10" spans="1:39" ht="23.25" customHeight="1" thickBot="1" x14ac:dyDescent="0.35">
      <c r="A10" t="s">
        <v>38</v>
      </c>
      <c r="J10" s="33" t="s">
        <v>39</v>
      </c>
      <c r="K10" s="34">
        <v>20</v>
      </c>
      <c r="N10" s="40">
        <v>45</v>
      </c>
      <c r="O10" s="40">
        <f>N10-P10</f>
        <v>35</v>
      </c>
      <c r="P10" s="40">
        <v>10</v>
      </c>
      <c r="Q10" s="41">
        <f>L_h</f>
        <v>51.6</v>
      </c>
      <c r="R10" s="40">
        <f>(N10+O10)/2</f>
        <v>40</v>
      </c>
      <c r="S10" s="41">
        <v>20</v>
      </c>
      <c r="T10" s="42">
        <f>(O10-S10)/(N10-S10)</f>
        <v>0.6</v>
      </c>
      <c r="U10" s="43">
        <f t="shared" ref="U10" si="0">R10-S10</f>
        <v>20</v>
      </c>
      <c r="V10" s="44">
        <f>IF(((O10-S10)/(N10-S10))&gt;0.7,((N10+O10)/2)-S10,((N10-O10)/(LN((N10-S10)/(O10-S10)))))</f>
        <v>19.576151889712175</v>
      </c>
      <c r="W10" s="45">
        <f>p_∆T_50*((V10/50)^(n))</f>
        <v>391.52303779424352</v>
      </c>
      <c r="AM10" s="102"/>
    </row>
    <row r="11" spans="1:39" ht="19.5" thickBot="1" x14ac:dyDescent="0.35">
      <c r="A11" t="s">
        <v>40</v>
      </c>
      <c r="J11" s="33" t="s">
        <v>41</v>
      </c>
      <c r="K11" s="34">
        <v>55</v>
      </c>
      <c r="N11" s="46">
        <v>31.776</v>
      </c>
      <c r="O11" s="47">
        <f>N11-P11</f>
        <v>29.157084999999999</v>
      </c>
      <c r="P11" s="46">
        <v>2.6189149999999999</v>
      </c>
      <c r="Q11" s="47">
        <f>(W11*0.86)/_∆T</f>
        <v>16.891682833503719</v>
      </c>
      <c r="R11" s="47">
        <f>(N11+O11)/2</f>
        <v>30.466542499999999</v>
      </c>
      <c r="S11" s="46">
        <v>20</v>
      </c>
      <c r="T11" s="48">
        <f>(O11-S11)/(N11-S11)</f>
        <v>0.77760572350543467</v>
      </c>
      <c r="U11" s="48">
        <f>R11-S11</f>
        <v>10.466542499999999</v>
      </c>
      <c r="V11" s="48">
        <f>IF(((O11-S11)/(N11-S11))&gt;0.7,((N11+O11)/2)-S11,((N11-O11)/(LN((N11-S11)/(O11-S11)))))</f>
        <v>10.466542499999999</v>
      </c>
      <c r="W11" s="45">
        <f>AA11*((V11/50)^(AC11))</f>
        <v>196.41491666864789</v>
      </c>
      <c r="X11" s="49" t="s">
        <v>42</v>
      </c>
      <c r="Y11" s="50"/>
      <c r="Z11" s="40" t="s">
        <v>43</v>
      </c>
      <c r="AA11" s="46">
        <v>1500</v>
      </c>
      <c r="AB11" s="40" t="s">
        <v>44</v>
      </c>
      <c r="AC11" s="46">
        <v>1.3</v>
      </c>
      <c r="AM11" s="102"/>
    </row>
    <row r="12" spans="1:39" ht="18.75" x14ac:dyDescent="0.3">
      <c r="J12" s="51"/>
      <c r="K12" s="52"/>
      <c r="N12" s="53"/>
      <c r="O12" s="54"/>
      <c r="P12" s="55"/>
      <c r="Q12" s="47"/>
      <c r="R12" s="47"/>
      <c r="S12" s="46"/>
      <c r="T12" s="48"/>
      <c r="U12" s="48"/>
      <c r="V12" s="48"/>
      <c r="W12" s="45"/>
      <c r="X12" s="56" t="s">
        <v>45</v>
      </c>
      <c r="Y12" s="57"/>
      <c r="Z12" s="57"/>
      <c r="AA12" s="57"/>
      <c r="AM12" s="102"/>
    </row>
    <row r="13" spans="1:39" ht="21.75" thickBot="1" x14ac:dyDescent="0.35">
      <c r="J13" s="51"/>
      <c r="K13" s="52"/>
      <c r="N13" s="53"/>
      <c r="O13" s="54"/>
      <c r="P13" s="55"/>
      <c r="Q13" s="47"/>
      <c r="R13" s="47"/>
      <c r="S13" s="46"/>
      <c r="T13" s="48"/>
      <c r="U13" s="48"/>
      <c r="V13" s="48"/>
      <c r="W13" s="45"/>
      <c r="X13" s="58" t="s">
        <v>46</v>
      </c>
      <c r="Y13" s="46">
        <v>6337</v>
      </c>
      <c r="Z13" s="59" t="s">
        <v>44</v>
      </c>
      <c r="AA13" s="46">
        <v>1.3</v>
      </c>
      <c r="AB13" s="59" t="s">
        <v>37</v>
      </c>
      <c r="AC13" s="60">
        <v>60</v>
      </c>
      <c r="AD13" s="61">
        <f>Y13/(AC13/50)^AA13</f>
        <v>4999.7476767426097</v>
      </c>
      <c r="AM13" s="102"/>
    </row>
    <row r="14" spans="1:39" ht="21" customHeight="1" thickBot="1" x14ac:dyDescent="0.35">
      <c r="A14" s="21" t="s">
        <v>47</v>
      </c>
      <c r="J14" s="62"/>
      <c r="N14" s="63">
        <v>46.738999999999997</v>
      </c>
      <c r="O14" s="64">
        <f>N14-P14</f>
        <v>42.373999999999995</v>
      </c>
      <c r="P14" s="65">
        <v>4.3650000000000002</v>
      </c>
      <c r="Q14" s="66">
        <f>L_h</f>
        <v>51.6</v>
      </c>
      <c r="R14" s="67">
        <f>(N14+O14)/2</f>
        <v>44.5565</v>
      </c>
      <c r="S14" s="68">
        <v>20</v>
      </c>
      <c r="T14" s="69">
        <f>(O14-S14)/(N14-S14)</f>
        <v>0.83675530124537179</v>
      </c>
      <c r="U14" s="67">
        <f>R14-S14</f>
        <v>24.5565</v>
      </c>
      <c r="V14" s="67">
        <f>IF(((O14-S14)/(N14-S14))&gt;0.7,((N14+O14)/2)-S14,((N14-O14)/(LN((N14-S14)/(O14-S14)))))</f>
        <v>24.5565</v>
      </c>
      <c r="W14" s="45">
        <f>p_∆T_50*((V14/50)^(n))</f>
        <v>491.13</v>
      </c>
      <c r="X14" s="70" t="s">
        <v>48</v>
      </c>
      <c r="Y14" s="71"/>
      <c r="Z14" s="71"/>
      <c r="AA14" s="71"/>
      <c r="AM14" s="102"/>
    </row>
    <row r="15" spans="1:39" ht="16.5" thickBot="1" x14ac:dyDescent="0.3">
      <c r="A15" s="21"/>
      <c r="J15" s="62"/>
      <c r="N15" s="72" t="str">
        <f>IF( INT(N14*100)=INT(N24*100),"ok","faux")</f>
        <v>faux</v>
      </c>
      <c r="O15" s="72" t="str">
        <f>IF( INT(O14*100)=INT(O24*100),"ok","faux")</f>
        <v>faux</v>
      </c>
      <c r="P15" s="72" t="str">
        <f>IF( INT(P14*100)=INT(P24*100),"ok","faux")</f>
        <v>faux</v>
      </c>
      <c r="Q15" s="72" t="str">
        <f>IF( INT(Q14*100)=INT(Q24*100),"ok","faux")</f>
        <v>ok</v>
      </c>
      <c r="R15" s="72" t="str">
        <f>IF( INT(R14*100)=INT(R24*100),"ok","faux")</f>
        <v>faux</v>
      </c>
      <c r="S15" s="72" t="str">
        <f>IF( INT(S14)=INT(S24),"ok","faux")</f>
        <v>ok</v>
      </c>
      <c r="T15" s="72" t="str">
        <f>IF( INT(T14*100)=INT(T24*100),"ok","faux")</f>
        <v>faux</v>
      </c>
      <c r="U15" s="72" t="str">
        <f>IF( INT(U14*100)=INT(U24*100),"ok","faux")</f>
        <v>faux</v>
      </c>
      <c r="V15" s="72" t="str">
        <f>IF( INT(V14*100)=INT(V24*100),"ok","faux")</f>
        <v>faux</v>
      </c>
      <c r="W15" s="72" t="str">
        <f>IF( INT(W14)=INT(W24),"ok","faux")</f>
        <v>faux</v>
      </c>
      <c r="X15" s="73" t="s">
        <v>49</v>
      </c>
      <c r="Y15" s="73"/>
      <c r="Z15" s="73"/>
      <c r="AA15" s="73"/>
      <c r="AM15" s="102"/>
    </row>
    <row r="16" spans="1:39" ht="19.5" thickBot="1" x14ac:dyDescent="0.35">
      <c r="A16" s="74" t="s">
        <v>50</v>
      </c>
      <c r="B16" s="1"/>
      <c r="C16" s="1"/>
      <c r="J16" s="33" t="s">
        <v>51</v>
      </c>
      <c r="K16" s="34">
        <v>1000</v>
      </c>
      <c r="M16" s="75" t="s">
        <v>52</v>
      </c>
      <c r="N16" s="40">
        <v>90</v>
      </c>
      <c r="O16" s="40">
        <f>N16-P16</f>
        <v>70</v>
      </c>
      <c r="P16" s="40">
        <v>20</v>
      </c>
      <c r="Q16" s="41"/>
      <c r="R16" s="40">
        <f>(N16+O16)/2</f>
        <v>80</v>
      </c>
      <c r="S16" s="41">
        <v>20</v>
      </c>
      <c r="T16" s="76">
        <f>(O16-S16)/(N16-S16)</f>
        <v>0.7142857142857143</v>
      </c>
      <c r="U16" s="43">
        <f t="shared" ref="U16:U17" si="1">R16-S16</f>
        <v>60</v>
      </c>
      <c r="V16" s="44">
        <f>IF(((O16-S16)/(N16-S16))&gt;0.7,((N16+O16)/2)-S16,((N16-O16)/(LN((N16-S16)/(O16-S16)))))</f>
        <v>60</v>
      </c>
      <c r="W16" s="77">
        <f>p_∆T_50*((V16/50)^(n))</f>
        <v>1200</v>
      </c>
      <c r="X16" s="78" t="s">
        <v>53</v>
      </c>
      <c r="Y16" s="78"/>
      <c r="Z16" s="78"/>
      <c r="AA16" s="78"/>
      <c r="AC16" s="77" t="s">
        <v>54</v>
      </c>
      <c r="AM16" s="102"/>
    </row>
    <row r="17" spans="1:43" ht="19.5" thickBot="1" x14ac:dyDescent="0.35">
      <c r="A17" s="79" t="s">
        <v>55</v>
      </c>
      <c r="B17" s="1"/>
      <c r="C17" s="1"/>
      <c r="J17" s="33" t="s">
        <v>32</v>
      </c>
      <c r="K17" s="34">
        <v>10</v>
      </c>
      <c r="M17" s="36" t="s">
        <v>28</v>
      </c>
      <c r="N17" s="40">
        <v>75</v>
      </c>
      <c r="O17" s="40">
        <f>N17-P17</f>
        <v>65</v>
      </c>
      <c r="P17" s="40">
        <f>_∆T</f>
        <v>10</v>
      </c>
      <c r="Q17" s="41"/>
      <c r="R17" s="40">
        <f>(N17+O17)/2</f>
        <v>70</v>
      </c>
      <c r="S17" s="41">
        <v>20</v>
      </c>
      <c r="T17" s="42">
        <f>(O17-S17)/(N17-S17)</f>
        <v>0.81818181818181823</v>
      </c>
      <c r="U17" s="43">
        <f t="shared" si="1"/>
        <v>50</v>
      </c>
      <c r="V17" s="44">
        <f>IF(((O17-S17)/(N17-S17))&gt;0.7,((N17+O17)/2)-S17,((N17-O17)/(LN((N17-S17)/(O17-S17)))))</f>
        <v>50</v>
      </c>
      <c r="W17" s="45">
        <f>p_∆T_50*((V17/50)^(n))</f>
        <v>1000</v>
      </c>
      <c r="X17" s="80" t="s">
        <v>56</v>
      </c>
      <c r="Y17" s="80"/>
      <c r="Z17" s="81"/>
      <c r="AC17" s="82" t="s">
        <v>57</v>
      </c>
      <c r="AM17" s="102"/>
    </row>
    <row r="18" spans="1:43" ht="19.5" thickBot="1" x14ac:dyDescent="0.35">
      <c r="A18" s="74" t="s">
        <v>58</v>
      </c>
      <c r="B18" s="1"/>
      <c r="C18" s="1"/>
      <c r="J18" s="33" t="s">
        <v>44</v>
      </c>
      <c r="K18" s="84">
        <v>1</v>
      </c>
      <c r="M18" s="122">
        <f>Tex</f>
        <v>-10</v>
      </c>
      <c r="N18" s="67">
        <f>Te</f>
        <v>55</v>
      </c>
      <c r="O18" s="67">
        <f>N18-P18</f>
        <v>45</v>
      </c>
      <c r="P18" s="67">
        <f>_∆T</f>
        <v>10</v>
      </c>
      <c r="Q18" s="66">
        <f>L_h</f>
        <v>51.6</v>
      </c>
      <c r="R18" s="67">
        <f>(N18+O18)/2</f>
        <v>50</v>
      </c>
      <c r="S18" s="68">
        <f>Ta</f>
        <v>20</v>
      </c>
      <c r="T18" s="67">
        <f>IF(M18=Ta,"",(O18-S18)/(N18-S18))</f>
        <v>0.7142857142857143</v>
      </c>
      <c r="U18" s="67">
        <f>R18-S18</f>
        <v>30</v>
      </c>
      <c r="V18" s="123">
        <f>IF(((O18-S18)/(N18-S18))&gt;0.7,((N18+O18)/2)-S18,((N18-O18)/(LN((N18-S18)/(O18-S18)))))</f>
        <v>30</v>
      </c>
      <c r="W18" s="124">
        <f>p_∆T_50*((V18/50)^(n))</f>
        <v>600</v>
      </c>
      <c r="X18" s="88" t="s">
        <v>59</v>
      </c>
      <c r="Y18" s="88"/>
      <c r="Z18" s="88"/>
      <c r="AC18" s="89" t="s">
        <v>60</v>
      </c>
      <c r="AM18" s="102"/>
    </row>
    <row r="19" spans="1:43" s="91" customFormat="1" ht="30.75" customHeight="1" thickBot="1" x14ac:dyDescent="0.3">
      <c r="A19" s="90" t="s">
        <v>61</v>
      </c>
      <c r="F19" s="92"/>
      <c r="G19" s="92"/>
      <c r="H19" s="92" t="s">
        <v>33</v>
      </c>
      <c r="I19" s="92"/>
      <c r="J19" s="92"/>
      <c r="M19" s="120">
        <f t="shared" ref="M19:M50" si="2">IF(M18=Ta,Ta,IF(M18+1=Ta,Ta,IF(M18="","",IF(M18+1&lt;Ta,(M18+1),""))))</f>
        <v>-9</v>
      </c>
      <c r="N19" s="125">
        <v>54</v>
      </c>
      <c r="O19" s="125">
        <f>N19-P19</f>
        <v>44.333333333333336</v>
      </c>
      <c r="P19" s="125">
        <f>(W19*0.86)/Q19</f>
        <v>9.6666666666666661</v>
      </c>
      <c r="Q19" s="126">
        <f>Q18</f>
        <v>51.6</v>
      </c>
      <c r="R19" s="125">
        <f>(N19+O19)/2</f>
        <v>49.166666666666671</v>
      </c>
      <c r="S19" s="127">
        <f>Ta</f>
        <v>20</v>
      </c>
      <c r="T19" s="125">
        <f>IF(M19=Ta,"",(O19-S19)/(N19-S19))</f>
        <v>0.71568627450980404</v>
      </c>
      <c r="U19" s="125">
        <f>R19-S19</f>
        <v>29.166666666666671</v>
      </c>
      <c r="V19" s="128">
        <f>IF(((O19-S19)/(N19-S19))&gt;0.7,((N19+O19)/2)-S19,((N19-O19)/(LN((N19-S19)/(O19-S19)))))</f>
        <v>29.166666666666671</v>
      </c>
      <c r="W19" s="129">
        <f t="shared" ref="W19:W50" si="3">IF(M19="","",$W$18/($M$18-Ta)*(M19-Ta))</f>
        <v>580</v>
      </c>
      <c r="X19" s="121">
        <f>p_∆T_50*((V19/50)^(n))</f>
        <v>583.33333333333348</v>
      </c>
      <c r="Y19" s="114" t="s">
        <v>85</v>
      </c>
      <c r="Z19" s="72" t="s">
        <v>62</v>
      </c>
      <c r="AA19" s="72"/>
      <c r="AB19" s="72"/>
      <c r="AC19" s="72"/>
      <c r="AD19" s="72"/>
      <c r="AE19"/>
      <c r="AF19"/>
      <c r="AG19"/>
      <c r="AH19"/>
      <c r="AI19"/>
      <c r="AJ19"/>
      <c r="AK19"/>
      <c r="AL19"/>
      <c r="AM19" s="106"/>
    </row>
    <row r="20" spans="1:43" ht="27.75" thickBot="1" x14ac:dyDescent="0.55000000000000004">
      <c r="E20" s="94"/>
      <c r="F20" s="94"/>
      <c r="G20" s="94"/>
      <c r="H20" s="94"/>
      <c r="I20" s="94"/>
      <c r="K20" s="145" t="s">
        <v>90</v>
      </c>
      <c r="M20" s="115">
        <f t="shared" si="2"/>
        <v>-8</v>
      </c>
      <c r="N20" s="125">
        <v>54</v>
      </c>
      <c r="O20" s="116">
        <f t="shared" ref="O20:O27" si="4">N20-P20</f>
        <v>44.666666666666671</v>
      </c>
      <c r="P20" s="125">
        <f t="shared" ref="P20:P27" si="5">(W20*0.86)/Q20</f>
        <v>9.3333333333333321</v>
      </c>
      <c r="Q20" s="126">
        <f t="shared" ref="Q20:Q27" si="6">Q19</f>
        <v>51.6</v>
      </c>
      <c r="R20" s="116">
        <f t="shared" ref="R20:R27" si="7">(N20+O20)/2</f>
        <v>49.333333333333336</v>
      </c>
      <c r="S20" s="117">
        <f>Ta</f>
        <v>20</v>
      </c>
      <c r="T20" s="116">
        <f>IF(M20=Ta,"",(O20-S20)/(N20-S20))</f>
        <v>0.72549019607843146</v>
      </c>
      <c r="U20" s="116">
        <f t="shared" ref="U20:U27" si="8">R20-S20</f>
        <v>29.333333333333336</v>
      </c>
      <c r="V20" s="118">
        <f t="shared" ref="V20:V27" si="9">IF(((O20-S20)/(N20-S20))&gt;0.7,((N20+O20)/2)-S20,((N20-O20)/(LN((N20-S20)/(O20-S20)))))</f>
        <v>29.333333333333336</v>
      </c>
      <c r="W20" s="119">
        <f t="shared" ref="W20:W27" si="10">IF(M20="","",$W$18/($M$18-Ta)*(M20-Ta))</f>
        <v>560</v>
      </c>
      <c r="X20" s="119">
        <f>p_∆T_50*((V20/50)^(n))</f>
        <v>586.66666666666663</v>
      </c>
      <c r="AM20" s="102"/>
      <c r="AN20" s="102"/>
      <c r="AO20" s="102"/>
      <c r="AP20" s="102"/>
      <c r="AQ20" s="102"/>
    </row>
    <row r="21" spans="1:43" s="94" customFormat="1" ht="18.75" thickBot="1" x14ac:dyDescent="0.3">
      <c r="E21" s="94" t="s">
        <v>14</v>
      </c>
      <c r="F21" s="97" t="s">
        <v>63</v>
      </c>
      <c r="I21" s="94" t="s">
        <v>31</v>
      </c>
      <c r="J21" s="15">
        <f>(Te-_∆T)</f>
        <v>45</v>
      </c>
      <c r="M21" s="93">
        <f t="shared" si="2"/>
        <v>-7</v>
      </c>
      <c r="N21" s="125">
        <v>54</v>
      </c>
      <c r="O21" s="85">
        <f t="shared" si="4"/>
        <v>45</v>
      </c>
      <c r="P21" s="125">
        <f t="shared" si="5"/>
        <v>9</v>
      </c>
      <c r="Q21" s="126">
        <f t="shared" si="6"/>
        <v>51.6</v>
      </c>
      <c r="R21" s="85">
        <f t="shared" si="7"/>
        <v>49.5</v>
      </c>
      <c r="S21" s="86">
        <f>Ta</f>
        <v>20</v>
      </c>
      <c r="T21" s="85">
        <f>IF(M21=Ta,"",(O21-S21)/(N21-S21))</f>
        <v>0.73529411764705888</v>
      </c>
      <c r="U21" s="85">
        <f t="shared" si="8"/>
        <v>29.5</v>
      </c>
      <c r="V21" s="87">
        <f t="shared" si="9"/>
        <v>29.5</v>
      </c>
      <c r="W21" s="77">
        <f t="shared" si="10"/>
        <v>540</v>
      </c>
      <c r="X21" s="77">
        <f>p_∆T_50*((V21/50)^(n))</f>
        <v>590</v>
      </c>
      <c r="Y21"/>
      <c r="Z21"/>
      <c r="AA21"/>
      <c r="AB21"/>
      <c r="AC21"/>
      <c r="AD21"/>
      <c r="AE21"/>
      <c r="AF21"/>
      <c r="AG21"/>
      <c r="AH21"/>
      <c r="AI21"/>
      <c r="AJ21"/>
      <c r="AK21"/>
      <c r="AL21" s="103"/>
      <c r="AM21" s="103"/>
      <c r="AN21" s="103"/>
      <c r="AO21" s="103"/>
      <c r="AP21" s="103"/>
      <c r="AQ21" s="103"/>
    </row>
    <row r="22" spans="1:43" s="94" customFormat="1" ht="18.75" thickBot="1" x14ac:dyDescent="0.3">
      <c r="E22" s="94" t="s">
        <v>64</v>
      </c>
      <c r="G22" s="97" t="s">
        <v>65</v>
      </c>
      <c r="I22" s="94" t="s">
        <v>34</v>
      </c>
      <c r="J22" s="15">
        <f>(Te+Ts)/2</f>
        <v>50</v>
      </c>
      <c r="M22" s="93">
        <f t="shared" si="2"/>
        <v>-6</v>
      </c>
      <c r="N22" s="125">
        <v>54</v>
      </c>
      <c r="O22" s="85">
        <f t="shared" si="4"/>
        <v>45.333333333333336</v>
      </c>
      <c r="P22" s="125">
        <f t="shared" si="5"/>
        <v>8.6666666666666661</v>
      </c>
      <c r="Q22" s="126">
        <f t="shared" si="6"/>
        <v>51.6</v>
      </c>
      <c r="R22" s="85">
        <f t="shared" si="7"/>
        <v>49.666666666666671</v>
      </c>
      <c r="S22" s="86">
        <f>Ta</f>
        <v>20</v>
      </c>
      <c r="T22" s="85">
        <f>IF(M22=Ta,"",(O22-S22)/(N22-S22))</f>
        <v>0.74509803921568629</v>
      </c>
      <c r="U22" s="85">
        <f t="shared" si="8"/>
        <v>29.666666666666671</v>
      </c>
      <c r="V22" s="87">
        <f t="shared" si="9"/>
        <v>29.666666666666671</v>
      </c>
      <c r="W22" s="77">
        <f t="shared" si="10"/>
        <v>520</v>
      </c>
      <c r="X22" s="77">
        <f>p_∆T_50*((V22/50)^(n))</f>
        <v>593.33333333333337</v>
      </c>
      <c r="Y22"/>
      <c r="Z22"/>
      <c r="AA22"/>
      <c r="AB22"/>
      <c r="AC22"/>
      <c r="AD22"/>
      <c r="AE22"/>
      <c r="AF22"/>
      <c r="AG22"/>
      <c r="AH22"/>
      <c r="AI22"/>
      <c r="AJ22"/>
      <c r="AK22"/>
      <c r="AL22" s="103"/>
      <c r="AM22" s="103"/>
      <c r="AN22" s="103"/>
      <c r="AO22" s="103"/>
      <c r="AP22" s="103"/>
      <c r="AQ22" s="103"/>
    </row>
    <row r="23" spans="1:43" ht="18.75" thickBot="1" x14ac:dyDescent="0.3">
      <c r="E23" s="94" t="s">
        <v>66</v>
      </c>
      <c r="F23" s="97" t="s">
        <v>67</v>
      </c>
      <c r="G23" s="94"/>
      <c r="H23" t="s">
        <v>68</v>
      </c>
      <c r="I23" s="94" t="s">
        <v>33</v>
      </c>
      <c r="J23" s="15">
        <f>(W18*0.86)/_∆T</f>
        <v>51.6</v>
      </c>
      <c r="K23" s="94"/>
      <c r="M23" s="93">
        <f t="shared" si="2"/>
        <v>-5</v>
      </c>
      <c r="N23" s="125">
        <v>54</v>
      </c>
      <c r="O23" s="85">
        <f t="shared" si="4"/>
        <v>45.666666666666664</v>
      </c>
      <c r="P23" s="125">
        <f t="shared" si="5"/>
        <v>8.3333333333333339</v>
      </c>
      <c r="Q23" s="126">
        <f t="shared" si="6"/>
        <v>51.6</v>
      </c>
      <c r="R23" s="85">
        <f t="shared" si="7"/>
        <v>49.833333333333329</v>
      </c>
      <c r="S23" s="86">
        <f>Ta</f>
        <v>20</v>
      </c>
      <c r="T23" s="85">
        <f>IF(M23=Ta,"",(O23-S23)/(N23-S23))</f>
        <v>0.75490196078431371</v>
      </c>
      <c r="U23" s="85">
        <f t="shared" si="8"/>
        <v>29.833333333333329</v>
      </c>
      <c r="V23" s="87">
        <f t="shared" si="9"/>
        <v>29.833333333333329</v>
      </c>
      <c r="W23" s="77">
        <f t="shared" si="10"/>
        <v>500</v>
      </c>
      <c r="X23" s="77">
        <f>p_∆T_50*((V23/50)^(n))</f>
        <v>596.66666666666652</v>
      </c>
      <c r="AL23" s="102"/>
      <c r="AM23" s="102"/>
      <c r="AN23" s="102"/>
      <c r="AO23" s="102"/>
      <c r="AP23" s="102"/>
      <c r="AQ23" s="102"/>
    </row>
    <row r="24" spans="1:43" ht="18.75" thickBot="1" x14ac:dyDescent="0.3">
      <c r="E24" s="94" t="s">
        <v>69</v>
      </c>
      <c r="F24" s="94"/>
      <c r="G24" s="97" t="s">
        <v>70</v>
      </c>
      <c r="H24" s="94"/>
      <c r="I24" s="94" t="s">
        <v>18</v>
      </c>
      <c r="J24" s="98">
        <f>(Ts-Ta)/(Te-Ta)</f>
        <v>0.7142857142857143</v>
      </c>
      <c r="K24" s="94"/>
      <c r="M24" s="93">
        <f t="shared" si="2"/>
        <v>-4</v>
      </c>
      <c r="N24" s="125">
        <v>54</v>
      </c>
      <c r="O24" s="85">
        <f t="shared" si="4"/>
        <v>46</v>
      </c>
      <c r="P24" s="125">
        <f t="shared" si="5"/>
        <v>8</v>
      </c>
      <c r="Q24" s="126">
        <f t="shared" si="6"/>
        <v>51.6</v>
      </c>
      <c r="R24" s="85">
        <f t="shared" si="7"/>
        <v>50</v>
      </c>
      <c r="S24" s="86">
        <f>Ta</f>
        <v>20</v>
      </c>
      <c r="T24" s="85">
        <f>IF(M24=Ta,"",(O24-S24)/(N24-S24))</f>
        <v>0.76470588235294112</v>
      </c>
      <c r="U24" s="85">
        <f t="shared" si="8"/>
        <v>30</v>
      </c>
      <c r="V24" s="87">
        <f t="shared" si="9"/>
        <v>30</v>
      </c>
      <c r="W24" s="77">
        <f t="shared" si="10"/>
        <v>480</v>
      </c>
      <c r="X24" s="77">
        <f>p_∆T_50*((V24/50)^(n))</f>
        <v>600</v>
      </c>
      <c r="AL24" s="102"/>
      <c r="AM24" s="102"/>
      <c r="AN24" s="102"/>
      <c r="AO24" s="102"/>
      <c r="AP24" s="102"/>
      <c r="AQ24" s="102"/>
    </row>
    <row r="25" spans="1:43" ht="18.75" thickBot="1" x14ac:dyDescent="0.3">
      <c r="E25" t="s">
        <v>71</v>
      </c>
      <c r="G25" s="97" t="s">
        <v>72</v>
      </c>
      <c r="H25" s="94"/>
      <c r="I25" s="94" t="s">
        <v>73</v>
      </c>
      <c r="J25" s="15">
        <f>(Tm-Ta)</f>
        <v>30</v>
      </c>
      <c r="K25" s="94"/>
      <c r="M25" s="93">
        <f t="shared" si="2"/>
        <v>-3</v>
      </c>
      <c r="N25" s="125">
        <v>54</v>
      </c>
      <c r="O25" s="85">
        <f t="shared" si="4"/>
        <v>46.333333333333336</v>
      </c>
      <c r="P25" s="125">
        <f t="shared" si="5"/>
        <v>7.6666666666666661</v>
      </c>
      <c r="Q25" s="126">
        <f t="shared" si="6"/>
        <v>51.6</v>
      </c>
      <c r="R25" s="85">
        <f t="shared" si="7"/>
        <v>50.166666666666671</v>
      </c>
      <c r="S25" s="86">
        <f>Ta</f>
        <v>20</v>
      </c>
      <c r="T25" s="85">
        <f>IF(M25=Ta,"",(O25-S25)/(N25-S25))</f>
        <v>0.77450980392156865</v>
      </c>
      <c r="U25" s="85">
        <f t="shared" si="8"/>
        <v>30.166666666666671</v>
      </c>
      <c r="V25" s="87">
        <f t="shared" si="9"/>
        <v>30.166666666666671</v>
      </c>
      <c r="W25" s="77">
        <f t="shared" si="10"/>
        <v>460</v>
      </c>
      <c r="X25" s="77">
        <f>p_∆T_50*((V25/50)^(n))</f>
        <v>603.33333333333337</v>
      </c>
      <c r="AL25" s="102"/>
      <c r="AM25" s="102"/>
      <c r="AN25" s="102"/>
      <c r="AO25" s="102"/>
      <c r="AP25" s="102"/>
      <c r="AQ25" s="102"/>
    </row>
    <row r="26" spans="1:43" ht="18.75" thickBot="1" x14ac:dyDescent="0.3">
      <c r="G26" s="94"/>
      <c r="H26" s="94"/>
      <c r="I26" s="94"/>
      <c r="J26" s="94"/>
      <c r="K26" s="94"/>
      <c r="M26" s="93">
        <f t="shared" si="2"/>
        <v>-2</v>
      </c>
      <c r="N26" s="125">
        <v>54</v>
      </c>
      <c r="O26" s="85">
        <f t="shared" si="4"/>
        <v>46.666666666666664</v>
      </c>
      <c r="P26" s="125">
        <f t="shared" si="5"/>
        <v>7.333333333333333</v>
      </c>
      <c r="Q26" s="126">
        <f t="shared" si="6"/>
        <v>51.6</v>
      </c>
      <c r="R26" s="85">
        <f t="shared" si="7"/>
        <v>50.333333333333329</v>
      </c>
      <c r="S26" s="86">
        <f>Ta</f>
        <v>20</v>
      </c>
      <c r="T26" s="85">
        <f>IF(M26=Ta,"",(O26-S26)/(N26-S26))</f>
        <v>0.78431372549019596</v>
      </c>
      <c r="U26" s="85">
        <f t="shared" si="8"/>
        <v>30.333333333333329</v>
      </c>
      <c r="V26" s="87">
        <f t="shared" si="9"/>
        <v>30.333333333333329</v>
      </c>
      <c r="W26" s="77">
        <f t="shared" si="10"/>
        <v>440</v>
      </c>
      <c r="X26" s="77">
        <f>p_∆T_50*((V26/50)^(n))</f>
        <v>606.66666666666663</v>
      </c>
      <c r="AL26" s="102"/>
      <c r="AM26" s="102"/>
      <c r="AN26" s="102"/>
      <c r="AO26" s="102"/>
      <c r="AP26" s="102"/>
      <c r="AQ26" s="102"/>
    </row>
    <row r="27" spans="1:43" ht="18.75" thickBot="1" x14ac:dyDescent="0.3">
      <c r="A27" s="94"/>
      <c r="B27" s="94"/>
      <c r="C27" s="94"/>
      <c r="D27" s="94"/>
      <c r="E27" s="94"/>
      <c r="F27" s="94"/>
      <c r="G27" s="94"/>
      <c r="H27" s="94"/>
      <c r="I27" s="94"/>
      <c r="J27" s="94"/>
      <c r="K27" s="94"/>
      <c r="M27" s="130">
        <f t="shared" si="2"/>
        <v>-1</v>
      </c>
      <c r="N27" s="85">
        <v>54</v>
      </c>
      <c r="O27" s="85">
        <f t="shared" si="4"/>
        <v>47</v>
      </c>
      <c r="P27" s="85">
        <f t="shared" si="5"/>
        <v>7</v>
      </c>
      <c r="Q27" s="83">
        <f t="shared" si="6"/>
        <v>51.6</v>
      </c>
      <c r="R27" s="85">
        <f t="shared" si="7"/>
        <v>50.5</v>
      </c>
      <c r="S27" s="86">
        <f>Ta</f>
        <v>20</v>
      </c>
      <c r="T27" s="85">
        <f>IF(M27=Ta,"",(O27-S27)/(N27-S27))</f>
        <v>0.79411764705882348</v>
      </c>
      <c r="U27" s="85">
        <f t="shared" si="8"/>
        <v>30.5</v>
      </c>
      <c r="V27" s="87">
        <f t="shared" si="9"/>
        <v>30.5</v>
      </c>
      <c r="W27" s="89">
        <f t="shared" si="10"/>
        <v>420</v>
      </c>
      <c r="X27" s="89">
        <f>p_∆T_50*((V27/50)^(n))</f>
        <v>610</v>
      </c>
      <c r="AL27" s="102"/>
      <c r="AM27" s="102"/>
      <c r="AN27" s="102"/>
      <c r="AO27" s="102"/>
      <c r="AP27" s="102"/>
      <c r="AQ27" s="102"/>
    </row>
    <row r="28" spans="1:43" ht="16.5" thickTop="1" x14ac:dyDescent="0.25">
      <c r="A28" s="99" t="s">
        <v>74</v>
      </c>
      <c r="B28" t="s">
        <v>75</v>
      </c>
      <c r="C28" s="94"/>
      <c r="D28" s="94"/>
      <c r="E28" s="94"/>
      <c r="F28" s="94"/>
      <c r="G28" s="94"/>
      <c r="H28" s="94"/>
      <c r="I28" s="94"/>
      <c r="J28" s="94"/>
      <c r="K28" s="94"/>
      <c r="M28" s="131"/>
      <c r="N28" s="132"/>
      <c r="O28" s="132"/>
      <c r="P28" s="132"/>
      <c r="Q28" s="132"/>
      <c r="R28" s="132"/>
      <c r="S28" s="132"/>
      <c r="T28" s="132"/>
      <c r="U28" s="132"/>
      <c r="V28" s="132"/>
      <c r="W28" s="132"/>
      <c r="X28" s="132"/>
      <c r="Y28" s="133"/>
      <c r="AL28" s="102"/>
      <c r="AM28" s="102"/>
      <c r="AN28" s="102"/>
      <c r="AO28" s="102"/>
      <c r="AP28" s="102"/>
      <c r="AQ28" s="102"/>
    </row>
    <row r="29" spans="1:43" x14ac:dyDescent="0.25">
      <c r="A29" s="94"/>
      <c r="B29" s="100" t="s">
        <v>76</v>
      </c>
      <c r="C29" s="94"/>
      <c r="D29" s="94"/>
      <c r="E29" s="94"/>
      <c r="F29" s="94"/>
      <c r="G29" s="94"/>
      <c r="H29" s="94"/>
      <c r="I29" s="94"/>
      <c r="J29" s="94">
        <f>_∆T-Tex</f>
        <v>20</v>
      </c>
      <c r="K29" s="94"/>
      <c r="M29" s="134"/>
      <c r="N29" s="1" t="s">
        <v>87</v>
      </c>
      <c r="O29" s="1"/>
      <c r="P29" s="1"/>
      <c r="Q29" s="1"/>
      <c r="R29" s="1"/>
      <c r="S29" s="1"/>
      <c r="T29" s="1"/>
      <c r="U29" s="1"/>
      <c r="V29" s="1"/>
      <c r="W29" s="1"/>
      <c r="X29" s="1"/>
      <c r="Y29" s="135"/>
      <c r="AL29" s="102"/>
      <c r="AM29" s="102"/>
      <c r="AN29" s="102"/>
      <c r="AO29" s="102"/>
      <c r="AP29" s="102"/>
      <c r="AQ29" s="102"/>
    </row>
    <row r="30" spans="1:43" x14ac:dyDescent="0.25">
      <c r="A30" s="96" t="s">
        <v>77</v>
      </c>
      <c r="B30" s="94"/>
      <c r="C30" s="94"/>
      <c r="D30" s="94"/>
      <c r="E30" s="94"/>
      <c r="F30" s="94"/>
      <c r="G30" s="94"/>
      <c r="H30" s="94"/>
      <c r="I30" s="94"/>
      <c r="J30" s="94"/>
      <c r="K30" s="94"/>
      <c r="M30" s="134"/>
      <c r="N30" s="1" t="s">
        <v>86</v>
      </c>
      <c r="O30" s="1"/>
      <c r="P30" s="136" t="s">
        <v>88</v>
      </c>
      <c r="Q30" s="137">
        <v>52.667000000000002</v>
      </c>
      <c r="R30" s="138" t="s">
        <v>89</v>
      </c>
      <c r="S30" s="139">
        <v>560</v>
      </c>
      <c r="T30" s="1"/>
      <c r="U30" s="1"/>
      <c r="V30" s="1"/>
      <c r="W30" s="1"/>
      <c r="X30" s="1"/>
      <c r="Y30" s="135"/>
      <c r="AL30" s="102"/>
      <c r="AM30" s="102"/>
      <c r="AN30" s="102"/>
      <c r="AO30" s="102"/>
      <c r="AP30" s="102"/>
      <c r="AQ30" s="102"/>
    </row>
    <row r="31" spans="1:43" ht="16.5" thickBot="1" x14ac:dyDescent="0.3">
      <c r="A31" s="94"/>
      <c r="B31" s="94"/>
      <c r="C31" s="94"/>
      <c r="D31" s="94"/>
      <c r="E31" s="94"/>
      <c r="F31" s="94"/>
      <c r="G31" s="94"/>
      <c r="H31" s="94"/>
      <c r="I31" s="94"/>
      <c r="J31" s="94"/>
      <c r="K31" s="94"/>
      <c r="M31" s="140">
        <v>-8</v>
      </c>
      <c r="N31" s="143">
        <v>52.66666666666665</v>
      </c>
      <c r="O31" s="143">
        <v>43.333333333333314</v>
      </c>
      <c r="P31" s="141">
        <v>9.3333333333333321</v>
      </c>
      <c r="Q31" s="142">
        <v>51.6</v>
      </c>
      <c r="R31" s="142">
        <v>47.999999999999986</v>
      </c>
      <c r="S31" s="142">
        <v>20</v>
      </c>
      <c r="T31" s="143">
        <v>0.71428571428571408</v>
      </c>
      <c r="U31" s="142">
        <v>27.999999999999986</v>
      </c>
      <c r="V31" s="142">
        <v>27.999999999999986</v>
      </c>
      <c r="W31" s="142">
        <v>560</v>
      </c>
      <c r="X31" s="142">
        <v>559.99999999999977</v>
      </c>
      <c r="Y31" s="144"/>
      <c r="AL31" s="102"/>
      <c r="AM31" s="102"/>
      <c r="AN31" s="102"/>
      <c r="AO31" s="102"/>
      <c r="AP31" s="102"/>
      <c r="AQ31" s="102"/>
    </row>
    <row r="32" spans="1:43" ht="16.5" thickTop="1" x14ac:dyDescent="0.25">
      <c r="A32" s="94"/>
      <c r="B32" s="94"/>
      <c r="C32" s="94"/>
      <c r="D32" s="94"/>
      <c r="E32" s="94"/>
      <c r="F32" s="94"/>
      <c r="G32" s="94"/>
      <c r="H32" s="94"/>
      <c r="I32" s="94"/>
      <c r="J32" s="94"/>
      <c r="K32" s="94"/>
      <c r="T32"/>
      <c r="AL32" s="102"/>
      <c r="AM32" s="102"/>
      <c r="AN32" s="102"/>
      <c r="AO32" s="102"/>
      <c r="AP32" s="102"/>
      <c r="AQ32" s="102"/>
    </row>
    <row r="33" spans="1:43" x14ac:dyDescent="0.25">
      <c r="A33" s="14" t="s">
        <v>78</v>
      </c>
      <c r="B33" s="94"/>
      <c r="C33" s="94"/>
      <c r="D33" s="82" t="s">
        <v>79</v>
      </c>
      <c r="E33" s="94"/>
      <c r="F33" s="94"/>
      <c r="G33" s="94"/>
      <c r="H33" s="94"/>
      <c r="I33" s="94"/>
      <c r="J33" s="94"/>
      <c r="K33" s="94"/>
      <c r="T33"/>
      <c r="AL33" s="102"/>
      <c r="AM33" s="102"/>
      <c r="AN33" s="102"/>
      <c r="AO33" s="102"/>
      <c r="AP33" s="102"/>
      <c r="AQ33" s="102"/>
    </row>
    <row r="34" spans="1:43" x14ac:dyDescent="0.25">
      <c r="A34" s="94"/>
      <c r="B34" s="94"/>
      <c r="C34" s="94"/>
      <c r="D34" s="94"/>
      <c r="E34" s="94"/>
      <c r="F34" s="94"/>
      <c r="G34" s="94"/>
      <c r="H34" s="94"/>
      <c r="I34" s="94"/>
      <c r="J34" s="94"/>
      <c r="K34" s="94"/>
      <c r="T34"/>
      <c r="Z34" s="102"/>
      <c r="AA34" s="104"/>
      <c r="AB34" s="102"/>
      <c r="AC34" s="102"/>
      <c r="AD34" s="102"/>
      <c r="AE34" s="102"/>
      <c r="AF34" s="102"/>
      <c r="AG34" s="102"/>
      <c r="AH34" s="102"/>
      <c r="AI34" s="102"/>
      <c r="AJ34" s="102"/>
      <c r="AK34" s="102"/>
      <c r="AL34" s="102"/>
      <c r="AM34" s="102"/>
      <c r="AN34" s="102"/>
      <c r="AO34" s="102"/>
      <c r="AP34" s="102"/>
      <c r="AQ34" s="102"/>
    </row>
    <row r="35" spans="1:43" x14ac:dyDescent="0.25">
      <c r="A35" s="94"/>
      <c r="B35" s="94"/>
      <c r="C35" s="94"/>
      <c r="D35" s="94"/>
      <c r="E35" s="94"/>
      <c r="F35" s="94"/>
      <c r="G35" s="94"/>
      <c r="H35" s="94"/>
      <c r="I35" s="94"/>
      <c r="K35" s="94"/>
      <c r="T35"/>
      <c r="Z35" s="102"/>
      <c r="AA35" s="102"/>
      <c r="AB35" s="102"/>
      <c r="AC35" s="102"/>
      <c r="AD35" s="102"/>
      <c r="AE35" s="102"/>
      <c r="AF35" s="102"/>
      <c r="AG35" s="102"/>
      <c r="AH35" s="102"/>
      <c r="AI35" s="102"/>
      <c r="AJ35" s="102"/>
      <c r="AK35" s="102"/>
      <c r="AL35" s="102"/>
      <c r="AM35" s="102"/>
      <c r="AN35" s="102"/>
      <c r="AO35" s="102"/>
      <c r="AP35" s="102"/>
      <c r="AQ35" s="102"/>
    </row>
    <row r="36" spans="1:43" x14ac:dyDescent="0.25">
      <c r="T36"/>
      <c r="Z36" s="102"/>
      <c r="AA36" s="102"/>
      <c r="AB36" s="102"/>
      <c r="AC36" s="102"/>
      <c r="AD36" s="102"/>
      <c r="AE36" s="102"/>
      <c r="AF36" s="102"/>
      <c r="AG36" s="102"/>
      <c r="AH36" s="102"/>
      <c r="AI36" s="102"/>
      <c r="AJ36" s="102"/>
      <c r="AK36" s="102"/>
      <c r="AL36" s="102"/>
      <c r="AM36" s="102"/>
      <c r="AN36" s="102"/>
      <c r="AO36" s="102"/>
      <c r="AP36" s="102"/>
      <c r="AQ36" s="102"/>
    </row>
    <row r="37" spans="1:43" x14ac:dyDescent="0.25">
      <c r="M37" s="108"/>
      <c r="N37" s="105"/>
      <c r="O37" s="109"/>
      <c r="P37" s="109"/>
      <c r="Q37" s="107"/>
      <c r="R37" s="109"/>
      <c r="S37" s="110"/>
      <c r="T37" s="111"/>
      <c r="U37" s="109"/>
      <c r="V37" s="109"/>
      <c r="W37" s="112"/>
      <c r="X37" s="101"/>
      <c r="Y37" s="102"/>
      <c r="Z37" s="102"/>
      <c r="AA37" s="102"/>
      <c r="AB37" s="102"/>
      <c r="AC37" s="102"/>
      <c r="AD37" s="102"/>
      <c r="AE37" s="102"/>
      <c r="AF37" s="102"/>
      <c r="AG37" s="102"/>
      <c r="AH37" s="102"/>
      <c r="AI37" s="102"/>
      <c r="AJ37" s="102"/>
      <c r="AK37" s="102"/>
      <c r="AL37" s="102"/>
      <c r="AM37" s="102"/>
      <c r="AN37" s="102"/>
      <c r="AO37" s="102"/>
      <c r="AP37" s="102"/>
      <c r="AQ37" s="102"/>
    </row>
    <row r="38" spans="1:43" x14ac:dyDescent="0.25">
      <c r="M38" s="108"/>
      <c r="N38" s="105"/>
      <c r="O38" s="109"/>
      <c r="P38" s="109"/>
      <c r="Q38" s="107"/>
      <c r="R38" s="109"/>
      <c r="S38" s="110"/>
      <c r="T38" s="111"/>
      <c r="U38" s="109"/>
      <c r="V38" s="109"/>
      <c r="W38" s="112"/>
      <c r="X38" s="101"/>
      <c r="Y38" s="102"/>
      <c r="Z38" s="102"/>
      <c r="AA38" s="102"/>
      <c r="AB38" s="102"/>
      <c r="AC38" s="102"/>
      <c r="AD38" s="102"/>
      <c r="AE38" s="102"/>
      <c r="AF38" s="102"/>
      <c r="AG38" s="102"/>
      <c r="AH38" s="102"/>
      <c r="AI38" s="102"/>
      <c r="AJ38" s="102"/>
      <c r="AK38" s="102"/>
      <c r="AL38" s="102"/>
      <c r="AM38" s="102"/>
      <c r="AN38" s="102"/>
      <c r="AO38" s="102"/>
      <c r="AP38" s="102"/>
      <c r="AQ38" s="102"/>
    </row>
    <row r="39" spans="1:43" x14ac:dyDescent="0.25">
      <c r="A39" s="39" t="s">
        <v>80</v>
      </c>
      <c r="M39" s="108"/>
      <c r="N39" s="105"/>
      <c r="O39" s="109"/>
      <c r="P39" s="109"/>
      <c r="Q39" s="107"/>
      <c r="R39" s="109"/>
      <c r="S39" s="110"/>
      <c r="T39" s="111"/>
      <c r="U39" s="109"/>
      <c r="V39" s="109"/>
      <c r="W39" s="112"/>
      <c r="X39" s="101"/>
      <c r="Y39" s="102"/>
      <c r="Z39" s="102"/>
      <c r="AA39" s="102"/>
      <c r="AB39" s="102"/>
      <c r="AC39" s="102"/>
      <c r="AD39" s="102"/>
      <c r="AE39" s="102"/>
      <c r="AF39" s="102"/>
      <c r="AG39" s="102"/>
      <c r="AH39" s="102"/>
      <c r="AI39" s="102"/>
      <c r="AJ39" s="102"/>
      <c r="AK39" s="102"/>
      <c r="AL39" s="102"/>
      <c r="AM39" s="102"/>
      <c r="AN39" s="102"/>
      <c r="AO39" s="102"/>
      <c r="AP39" s="102"/>
      <c r="AQ39" s="102"/>
    </row>
    <row r="40" spans="1:43" x14ac:dyDescent="0.25">
      <c r="A40" s="39" t="s">
        <v>80</v>
      </c>
      <c r="M40" s="108"/>
      <c r="N40" s="105"/>
      <c r="O40" s="109"/>
      <c r="P40" s="109"/>
      <c r="Q40" s="107"/>
      <c r="R40" s="109"/>
      <c r="S40" s="110"/>
      <c r="T40" s="111"/>
      <c r="U40" s="109"/>
      <c r="V40" s="109"/>
      <c r="W40" s="112"/>
      <c r="X40" s="101"/>
      <c r="Y40" s="102"/>
      <c r="Z40" s="102"/>
      <c r="AA40" s="102"/>
      <c r="AB40" s="102"/>
      <c r="AC40" s="102"/>
      <c r="AD40" s="102"/>
      <c r="AE40" s="102"/>
      <c r="AF40" s="102"/>
      <c r="AG40" s="102"/>
      <c r="AH40" s="102"/>
      <c r="AI40" s="102"/>
      <c r="AJ40" s="102"/>
      <c r="AK40" s="102"/>
      <c r="AL40" s="102"/>
      <c r="AM40" s="102"/>
      <c r="AN40" s="102"/>
      <c r="AO40" s="102"/>
      <c r="AP40" s="102"/>
      <c r="AQ40" s="102"/>
    </row>
    <row r="41" spans="1:43" x14ac:dyDescent="0.25">
      <c r="M41" s="108"/>
      <c r="N41" s="105"/>
      <c r="O41" s="109"/>
      <c r="P41" s="109"/>
      <c r="Q41" s="107"/>
      <c r="R41" s="109"/>
      <c r="S41" s="110"/>
      <c r="T41" s="111"/>
      <c r="U41" s="109"/>
      <c r="V41" s="109"/>
      <c r="W41" s="112"/>
      <c r="X41" s="101"/>
      <c r="Y41" s="102"/>
      <c r="Z41" s="102"/>
      <c r="AA41" s="102"/>
      <c r="AB41" s="102"/>
      <c r="AC41" s="102"/>
      <c r="AD41" s="102"/>
      <c r="AE41" s="102"/>
      <c r="AF41" s="102"/>
      <c r="AG41" s="102"/>
      <c r="AH41" s="102"/>
      <c r="AI41" s="102"/>
      <c r="AJ41" s="102"/>
      <c r="AK41" s="102"/>
      <c r="AL41" s="102"/>
      <c r="AM41" s="102"/>
      <c r="AN41" s="102"/>
      <c r="AO41" s="102"/>
      <c r="AP41" s="102"/>
      <c r="AQ41" s="102"/>
    </row>
    <row r="42" spans="1:43" x14ac:dyDescent="0.25">
      <c r="M42" s="108"/>
      <c r="N42" s="105"/>
      <c r="O42" s="109"/>
      <c r="P42" s="109"/>
      <c r="Q42" s="107"/>
      <c r="R42" s="109"/>
      <c r="S42" s="110"/>
      <c r="T42" s="111"/>
      <c r="U42" s="109"/>
      <c r="V42" s="109"/>
      <c r="W42" s="112"/>
      <c r="X42" s="101"/>
      <c r="Y42" s="102"/>
      <c r="Z42" s="102"/>
      <c r="AA42" s="102"/>
      <c r="AB42" s="102"/>
      <c r="AC42" s="102"/>
      <c r="AD42" s="102"/>
      <c r="AE42" s="102"/>
      <c r="AF42" s="102"/>
      <c r="AG42" s="102"/>
      <c r="AH42" s="102"/>
      <c r="AI42" s="102"/>
      <c r="AJ42" s="102"/>
      <c r="AK42" s="102"/>
      <c r="AL42" s="102"/>
      <c r="AM42" s="102"/>
      <c r="AN42" s="102"/>
      <c r="AO42" s="102"/>
      <c r="AP42" s="102"/>
      <c r="AQ42" s="102"/>
    </row>
    <row r="43" spans="1:43" x14ac:dyDescent="0.25">
      <c r="M43" s="108"/>
      <c r="N43" s="105"/>
      <c r="O43" s="109"/>
      <c r="P43" s="109"/>
      <c r="Q43" s="107"/>
      <c r="R43" s="109"/>
      <c r="S43" s="110"/>
      <c r="T43" s="111"/>
      <c r="U43" s="109"/>
      <c r="V43" s="109"/>
      <c r="W43" s="112"/>
      <c r="X43" s="101"/>
      <c r="Y43" s="102"/>
      <c r="Z43" s="102"/>
      <c r="AA43" s="102"/>
      <c r="AB43" s="102"/>
      <c r="AC43" s="102"/>
      <c r="AD43" s="102"/>
      <c r="AE43" s="102"/>
      <c r="AF43" s="102"/>
      <c r="AG43" s="102"/>
      <c r="AH43" s="102"/>
      <c r="AI43" s="102"/>
      <c r="AJ43" s="102"/>
      <c r="AK43" s="102"/>
      <c r="AL43" s="102"/>
      <c r="AM43" s="102"/>
      <c r="AN43" s="102"/>
      <c r="AO43" s="102"/>
      <c r="AP43" s="102"/>
      <c r="AQ43" s="102"/>
    </row>
    <row r="44" spans="1:43" x14ac:dyDescent="0.25">
      <c r="G44" t="s">
        <v>81</v>
      </c>
      <c r="M44" s="108"/>
      <c r="N44" s="105"/>
      <c r="O44" s="109"/>
      <c r="P44" s="109"/>
      <c r="Q44" s="107"/>
      <c r="R44" s="109"/>
      <c r="S44" s="110"/>
      <c r="T44" s="111"/>
      <c r="U44" s="109"/>
      <c r="V44" s="109"/>
      <c r="W44" s="112"/>
      <c r="X44" s="101"/>
      <c r="Y44" s="102"/>
      <c r="Z44" s="102"/>
      <c r="AA44" s="102"/>
      <c r="AB44" s="102"/>
      <c r="AC44" s="102"/>
      <c r="AD44" s="102"/>
      <c r="AE44" s="102"/>
      <c r="AF44" s="102"/>
      <c r="AG44" s="102"/>
      <c r="AH44" s="102"/>
      <c r="AI44" s="102"/>
      <c r="AJ44" s="102"/>
      <c r="AK44" s="102"/>
      <c r="AL44" s="102"/>
      <c r="AM44" s="102"/>
      <c r="AN44" s="102"/>
      <c r="AO44" s="102"/>
      <c r="AP44" s="102"/>
      <c r="AQ44" s="102"/>
    </row>
    <row r="45" spans="1:43" x14ac:dyDescent="0.25">
      <c r="M45" s="108"/>
      <c r="N45" s="105"/>
      <c r="O45" s="109"/>
      <c r="P45" s="109"/>
      <c r="Q45" s="107"/>
      <c r="R45" s="109"/>
      <c r="S45" s="110"/>
      <c r="T45" s="111"/>
      <c r="U45" s="109"/>
      <c r="V45" s="109"/>
      <c r="W45" s="112"/>
      <c r="X45" s="101"/>
      <c r="Y45" s="102"/>
      <c r="Z45" s="102"/>
      <c r="AA45" s="102"/>
      <c r="AB45" s="102"/>
      <c r="AC45" s="102"/>
      <c r="AD45" s="102"/>
      <c r="AE45" s="102"/>
      <c r="AF45" s="102"/>
      <c r="AG45" s="102"/>
      <c r="AH45" s="102"/>
      <c r="AI45" s="102"/>
      <c r="AJ45" s="102"/>
      <c r="AK45" s="102"/>
      <c r="AL45" s="102"/>
      <c r="AM45" s="102"/>
      <c r="AN45" s="102"/>
      <c r="AO45" s="102"/>
      <c r="AP45" s="102"/>
      <c r="AQ45" s="102"/>
    </row>
    <row r="46" spans="1:43" x14ac:dyDescent="0.25">
      <c r="M46" s="108"/>
      <c r="N46" s="105"/>
      <c r="O46" s="109"/>
      <c r="P46" s="109"/>
      <c r="Q46" s="107"/>
      <c r="R46" s="109"/>
      <c r="S46" s="110"/>
      <c r="T46" s="111"/>
      <c r="U46" s="109"/>
      <c r="V46" s="109"/>
      <c r="W46" s="112"/>
      <c r="X46" s="101"/>
      <c r="Y46" s="102"/>
      <c r="Z46" s="102"/>
      <c r="AA46" s="102"/>
      <c r="AB46" s="102"/>
      <c r="AC46" s="102"/>
      <c r="AD46" s="102"/>
      <c r="AE46" s="102"/>
      <c r="AF46" s="102"/>
      <c r="AG46" s="102"/>
      <c r="AH46" s="102"/>
      <c r="AI46" s="102"/>
      <c r="AJ46" s="102"/>
      <c r="AK46" s="102"/>
      <c r="AL46" s="102"/>
      <c r="AM46" s="102"/>
      <c r="AN46" s="102"/>
      <c r="AO46" s="102"/>
      <c r="AP46" s="102"/>
      <c r="AQ46" s="102"/>
    </row>
    <row r="47" spans="1:43" x14ac:dyDescent="0.25">
      <c r="F47" s="96" t="s">
        <v>82</v>
      </c>
      <c r="M47" s="108"/>
      <c r="N47" s="105"/>
      <c r="O47" s="109"/>
      <c r="P47" s="109"/>
      <c r="Q47" s="107"/>
      <c r="R47" s="109"/>
      <c r="S47" s="110"/>
      <c r="T47" s="111"/>
      <c r="U47" s="109"/>
      <c r="V47" s="109"/>
      <c r="W47" s="112"/>
      <c r="X47" s="101"/>
      <c r="Y47" s="102"/>
      <c r="Z47" s="102"/>
      <c r="AA47" s="102"/>
      <c r="AB47" s="102"/>
      <c r="AC47" s="102"/>
      <c r="AD47" s="102"/>
      <c r="AE47" s="102"/>
      <c r="AF47" s="102"/>
      <c r="AG47" s="102"/>
      <c r="AH47" s="102"/>
      <c r="AI47" s="102"/>
      <c r="AJ47" s="102"/>
      <c r="AK47" s="102"/>
      <c r="AL47" s="102"/>
      <c r="AM47" s="102"/>
      <c r="AN47" s="102"/>
      <c r="AO47" s="102"/>
      <c r="AP47" s="102"/>
      <c r="AQ47" s="102"/>
    </row>
    <row r="48" spans="1:43" x14ac:dyDescent="0.25">
      <c r="A48" s="95" t="s">
        <v>83</v>
      </c>
      <c r="M48" s="108"/>
      <c r="N48" s="105"/>
      <c r="O48" s="109"/>
      <c r="P48" s="109"/>
      <c r="Q48" s="107"/>
      <c r="R48" s="109"/>
      <c r="S48" s="110"/>
      <c r="T48" s="111"/>
      <c r="U48" s="109"/>
      <c r="V48" s="109"/>
      <c r="W48" s="112"/>
      <c r="X48" s="101"/>
      <c r="Y48" s="102"/>
      <c r="Z48" s="102"/>
      <c r="AA48" s="102"/>
      <c r="AB48" s="102"/>
      <c r="AC48" s="102"/>
      <c r="AD48" s="102"/>
      <c r="AE48" s="102"/>
      <c r="AF48" s="102"/>
      <c r="AG48" s="102"/>
      <c r="AH48" s="102"/>
      <c r="AI48" s="102"/>
      <c r="AJ48" s="102"/>
      <c r="AK48" s="102"/>
      <c r="AL48" s="102"/>
      <c r="AM48" s="102"/>
      <c r="AN48" s="102"/>
      <c r="AO48" s="102"/>
      <c r="AP48" s="102"/>
      <c r="AQ48" s="102"/>
    </row>
    <row r="49" spans="6:43" x14ac:dyDescent="0.25">
      <c r="F49" t="s">
        <v>84</v>
      </c>
      <c r="M49" s="108"/>
      <c r="N49" s="105"/>
      <c r="O49" s="109"/>
      <c r="P49" s="109"/>
      <c r="Q49" s="107"/>
      <c r="R49" s="109"/>
      <c r="S49" s="110"/>
      <c r="T49" s="111"/>
      <c r="U49" s="109"/>
      <c r="V49" s="109"/>
      <c r="W49" s="112"/>
      <c r="X49" s="101"/>
      <c r="Y49" s="102"/>
      <c r="Z49" s="102"/>
      <c r="AA49" s="102"/>
      <c r="AB49" s="102"/>
      <c r="AC49" s="102"/>
      <c r="AD49" s="102"/>
      <c r="AE49" s="102"/>
      <c r="AF49" s="102"/>
      <c r="AG49" s="102"/>
      <c r="AH49" s="102"/>
      <c r="AI49" s="102"/>
      <c r="AJ49" s="102"/>
      <c r="AK49" s="102"/>
      <c r="AL49" s="102"/>
      <c r="AM49" s="102"/>
      <c r="AN49" s="102"/>
      <c r="AO49" s="102"/>
      <c r="AP49" s="102"/>
      <c r="AQ49" s="102"/>
    </row>
    <row r="50" spans="6:43" x14ac:dyDescent="0.25">
      <c r="M50" s="108"/>
      <c r="N50" s="105"/>
      <c r="O50" s="109"/>
      <c r="P50" s="109"/>
      <c r="Q50" s="107"/>
      <c r="R50" s="109"/>
      <c r="S50" s="110"/>
      <c r="T50" s="111"/>
      <c r="U50" s="109"/>
      <c r="V50" s="109"/>
      <c r="W50" s="112"/>
      <c r="X50" s="101"/>
      <c r="Y50" s="102"/>
      <c r="Z50" s="102"/>
      <c r="AA50" s="102"/>
      <c r="AB50" s="102"/>
      <c r="AC50" s="102"/>
      <c r="AD50" s="102"/>
      <c r="AE50" s="102"/>
      <c r="AF50" s="102"/>
      <c r="AG50" s="102"/>
      <c r="AH50" s="102"/>
      <c r="AI50" s="102"/>
      <c r="AJ50" s="102"/>
      <c r="AK50" s="102"/>
      <c r="AL50" s="102"/>
      <c r="AM50" s="102"/>
      <c r="AN50" s="102"/>
      <c r="AO50" s="102"/>
      <c r="AP50" s="102"/>
      <c r="AQ50" s="102"/>
    </row>
    <row r="51" spans="6:43" x14ac:dyDescent="0.25">
      <c r="M51" s="108"/>
      <c r="N51" s="105"/>
      <c r="O51" s="109"/>
      <c r="P51" s="109"/>
      <c r="Q51" s="107"/>
      <c r="R51" s="109"/>
      <c r="S51" s="110"/>
      <c r="T51" s="111"/>
      <c r="U51" s="109"/>
      <c r="V51" s="109"/>
      <c r="W51" s="112"/>
      <c r="X51" s="101"/>
      <c r="Y51" s="102"/>
      <c r="Z51" s="102"/>
      <c r="AA51" s="102"/>
      <c r="AB51" s="102"/>
      <c r="AC51" s="102"/>
      <c r="AD51" s="102"/>
      <c r="AE51" s="102"/>
      <c r="AF51" s="102"/>
      <c r="AG51" s="102"/>
      <c r="AH51" s="102"/>
      <c r="AI51" s="102"/>
      <c r="AJ51" s="102"/>
      <c r="AK51" s="102"/>
      <c r="AL51" s="102"/>
      <c r="AM51" s="102"/>
      <c r="AN51" s="102"/>
      <c r="AO51" s="102"/>
      <c r="AP51" s="102"/>
      <c r="AQ51" s="102"/>
    </row>
    <row r="52" spans="6:43" x14ac:dyDescent="0.25">
      <c r="M52" s="108"/>
      <c r="N52" s="105"/>
      <c r="O52" s="109"/>
      <c r="P52" s="109"/>
      <c r="Q52" s="107"/>
      <c r="R52" s="109"/>
      <c r="S52" s="110"/>
      <c r="T52" s="111"/>
      <c r="U52" s="109"/>
      <c r="V52" s="109"/>
      <c r="W52" s="112"/>
      <c r="X52" s="101"/>
      <c r="Y52" s="102"/>
      <c r="Z52" s="102"/>
      <c r="AA52" s="102"/>
      <c r="AB52" s="102"/>
      <c r="AC52" s="102"/>
      <c r="AD52" s="102"/>
      <c r="AE52" s="102"/>
      <c r="AF52" s="102"/>
      <c r="AG52" s="102"/>
      <c r="AH52" s="102"/>
      <c r="AI52" s="102"/>
      <c r="AJ52" s="102"/>
      <c r="AK52" s="102"/>
      <c r="AL52" s="102"/>
      <c r="AM52" s="102"/>
      <c r="AN52" s="102"/>
      <c r="AO52" s="102"/>
      <c r="AP52" s="102"/>
      <c r="AQ52" s="102"/>
    </row>
    <row r="53" spans="6:43" x14ac:dyDescent="0.25">
      <c r="M53" s="108"/>
      <c r="N53" s="105"/>
      <c r="O53" s="109"/>
      <c r="P53" s="109"/>
      <c r="Q53" s="107"/>
      <c r="R53" s="109"/>
      <c r="S53" s="110"/>
      <c r="T53" s="111"/>
      <c r="U53" s="109"/>
      <c r="V53" s="109"/>
      <c r="W53" s="112"/>
      <c r="X53" s="101"/>
      <c r="Y53" s="102"/>
      <c r="Z53" s="102"/>
      <c r="AA53" s="102"/>
      <c r="AB53" s="102"/>
      <c r="AC53" s="102"/>
      <c r="AD53" s="102"/>
      <c r="AE53" s="102"/>
      <c r="AF53" s="102"/>
      <c r="AG53" s="102"/>
      <c r="AH53" s="102"/>
      <c r="AI53" s="102"/>
      <c r="AJ53" s="102"/>
      <c r="AK53" s="102"/>
      <c r="AL53" s="102"/>
      <c r="AM53" s="102"/>
      <c r="AN53" s="102"/>
      <c r="AO53" s="102"/>
      <c r="AP53" s="102"/>
      <c r="AQ53" s="102"/>
    </row>
    <row r="54" spans="6:43" x14ac:dyDescent="0.25">
      <c r="M54" s="108"/>
      <c r="N54" s="105"/>
      <c r="O54" s="109"/>
      <c r="P54" s="109"/>
      <c r="Q54" s="107"/>
      <c r="R54" s="109"/>
      <c r="S54" s="110"/>
      <c r="T54" s="111"/>
      <c r="U54" s="109"/>
      <c r="V54" s="109"/>
      <c r="W54" s="112"/>
      <c r="X54" s="101"/>
      <c r="Y54" s="102"/>
      <c r="Z54" s="102"/>
      <c r="AA54" s="102"/>
      <c r="AB54" s="102"/>
      <c r="AC54" s="102"/>
      <c r="AD54" s="102"/>
      <c r="AE54" s="102"/>
      <c r="AF54" s="102"/>
      <c r="AG54" s="102"/>
      <c r="AH54" s="102"/>
      <c r="AI54" s="102"/>
      <c r="AJ54" s="102"/>
      <c r="AK54" s="102"/>
      <c r="AL54" s="102"/>
      <c r="AM54" s="102"/>
      <c r="AN54" s="102"/>
      <c r="AO54" s="102"/>
      <c r="AP54" s="102"/>
      <c r="AQ54" s="102"/>
    </row>
    <row r="55" spans="6:43" x14ac:dyDescent="0.25">
      <c r="M55" s="108"/>
      <c r="N55" s="105"/>
      <c r="O55" s="109"/>
      <c r="P55" s="109"/>
      <c r="Q55" s="107"/>
      <c r="R55" s="109"/>
      <c r="S55" s="110"/>
      <c r="T55" s="111"/>
      <c r="U55" s="109"/>
      <c r="V55" s="109"/>
      <c r="W55" s="112"/>
      <c r="X55" s="101"/>
      <c r="Y55" s="102"/>
      <c r="Z55" s="102"/>
      <c r="AA55" s="102"/>
      <c r="AB55" s="102"/>
      <c r="AC55" s="102"/>
      <c r="AD55" s="102"/>
      <c r="AE55" s="102"/>
      <c r="AF55" s="102"/>
      <c r="AG55" s="102"/>
      <c r="AH55" s="102"/>
      <c r="AI55" s="102"/>
      <c r="AJ55" s="102"/>
      <c r="AK55" s="102"/>
      <c r="AL55" s="102"/>
      <c r="AM55" s="102"/>
      <c r="AN55" s="102"/>
      <c r="AO55" s="102"/>
      <c r="AP55" s="102"/>
      <c r="AQ55" s="102"/>
    </row>
    <row r="56" spans="6:43" x14ac:dyDescent="0.25">
      <c r="M56" s="108"/>
      <c r="N56" s="105"/>
      <c r="O56" s="109"/>
      <c r="P56" s="109"/>
      <c r="Q56" s="107"/>
      <c r="R56" s="109"/>
      <c r="S56" s="110"/>
      <c r="T56" s="111"/>
      <c r="U56" s="109"/>
      <c r="V56" s="109"/>
      <c r="W56" s="112"/>
      <c r="X56" s="101"/>
      <c r="Y56" s="102"/>
      <c r="Z56" s="102"/>
      <c r="AA56" s="102"/>
      <c r="AB56" s="102"/>
      <c r="AC56" s="102"/>
      <c r="AD56" s="102"/>
      <c r="AE56" s="102"/>
      <c r="AF56" s="102"/>
      <c r="AG56" s="102"/>
      <c r="AH56" s="102"/>
      <c r="AI56" s="102"/>
      <c r="AJ56" s="102"/>
      <c r="AK56" s="102"/>
      <c r="AL56" s="102"/>
      <c r="AM56" s="102"/>
      <c r="AN56" s="102"/>
      <c r="AO56" s="102"/>
      <c r="AP56" s="102"/>
      <c r="AQ56" s="102"/>
    </row>
    <row r="57" spans="6:43" x14ac:dyDescent="0.25">
      <c r="M57" s="108"/>
      <c r="N57" s="105"/>
      <c r="O57" s="109"/>
      <c r="P57" s="109"/>
      <c r="Q57" s="107"/>
      <c r="R57" s="109"/>
      <c r="S57" s="110"/>
      <c r="T57" s="111"/>
      <c r="U57" s="109"/>
      <c r="V57" s="109"/>
      <c r="W57" s="112"/>
      <c r="X57" s="101"/>
      <c r="Y57" s="102"/>
      <c r="Z57" s="102"/>
      <c r="AA57" s="102"/>
      <c r="AB57" s="102"/>
      <c r="AC57" s="102"/>
      <c r="AD57" s="102"/>
      <c r="AE57" s="102"/>
      <c r="AF57" s="102"/>
      <c r="AG57" s="102"/>
      <c r="AH57" s="102"/>
      <c r="AI57" s="102"/>
      <c r="AJ57" s="102"/>
      <c r="AK57" s="102"/>
      <c r="AL57" s="102"/>
      <c r="AM57" s="102"/>
      <c r="AN57" s="102"/>
      <c r="AO57" s="102"/>
      <c r="AP57" s="102"/>
      <c r="AQ57" s="102"/>
    </row>
    <row r="58" spans="6:43" x14ac:dyDescent="0.25">
      <c r="M58" s="108"/>
      <c r="N58" s="105"/>
      <c r="O58" s="109"/>
      <c r="P58" s="109"/>
      <c r="Q58" s="107"/>
      <c r="R58" s="109"/>
      <c r="S58" s="110"/>
      <c r="T58" s="111"/>
      <c r="U58" s="109"/>
      <c r="V58" s="109"/>
      <c r="W58" s="112"/>
      <c r="X58" s="101"/>
      <c r="Y58" s="102"/>
      <c r="Z58" s="102"/>
      <c r="AA58" s="102"/>
      <c r="AB58" s="102"/>
      <c r="AC58" s="102"/>
      <c r="AD58" s="102"/>
      <c r="AE58" s="102"/>
      <c r="AF58" s="102"/>
      <c r="AG58" s="102"/>
      <c r="AH58" s="102"/>
      <c r="AI58" s="102"/>
      <c r="AJ58" s="102"/>
      <c r="AK58" s="102"/>
      <c r="AL58" s="102"/>
      <c r="AM58" s="102"/>
      <c r="AN58" s="102"/>
      <c r="AO58" s="102"/>
      <c r="AP58" s="102"/>
      <c r="AQ58" s="102"/>
    </row>
    <row r="59" spans="6:43" x14ac:dyDescent="0.25">
      <c r="M59" s="108"/>
      <c r="N59" s="105"/>
      <c r="O59" s="109"/>
      <c r="P59" s="109"/>
      <c r="Q59" s="107"/>
      <c r="R59" s="109"/>
      <c r="S59" s="110"/>
      <c r="T59" s="111"/>
      <c r="U59" s="109"/>
      <c r="V59" s="109"/>
      <c r="W59" s="112"/>
      <c r="X59" s="101"/>
      <c r="Y59" s="102"/>
      <c r="Z59" s="102"/>
      <c r="AA59" s="102"/>
      <c r="AB59" s="102"/>
      <c r="AC59" s="102"/>
      <c r="AD59" s="102"/>
      <c r="AE59" s="102"/>
      <c r="AF59" s="102"/>
      <c r="AG59" s="102"/>
      <c r="AH59" s="102"/>
      <c r="AI59" s="102"/>
      <c r="AJ59" s="102"/>
      <c r="AK59" s="102"/>
      <c r="AL59" s="102"/>
      <c r="AM59" s="102"/>
      <c r="AN59" s="102"/>
      <c r="AO59" s="102"/>
      <c r="AP59" s="102"/>
      <c r="AQ59" s="102"/>
    </row>
    <row r="60" spans="6:43" x14ac:dyDescent="0.25">
      <c r="M60" s="108"/>
      <c r="N60" s="105"/>
      <c r="O60" s="109"/>
      <c r="P60" s="109"/>
      <c r="Q60" s="107"/>
      <c r="R60" s="109"/>
      <c r="S60" s="110"/>
      <c r="T60" s="111"/>
      <c r="U60" s="109"/>
      <c r="V60" s="109"/>
      <c r="W60" s="112"/>
      <c r="X60" s="101"/>
      <c r="Y60" s="102"/>
      <c r="Z60" s="102"/>
      <c r="AA60" s="102"/>
      <c r="AB60" s="102"/>
      <c r="AC60" s="102"/>
      <c r="AD60" s="102"/>
      <c r="AE60" s="102"/>
      <c r="AF60" s="102"/>
      <c r="AG60" s="102"/>
      <c r="AH60" s="102"/>
      <c r="AI60" s="102"/>
      <c r="AJ60" s="102"/>
      <c r="AK60" s="102"/>
      <c r="AL60" s="102"/>
      <c r="AM60" s="102"/>
      <c r="AN60" s="102"/>
      <c r="AO60" s="102"/>
      <c r="AP60" s="102"/>
      <c r="AQ60" s="102"/>
    </row>
    <row r="61" spans="6:43" x14ac:dyDescent="0.25">
      <c r="M61" s="108"/>
      <c r="N61" s="105"/>
      <c r="O61" s="109"/>
      <c r="P61" s="109"/>
      <c r="Q61" s="107"/>
      <c r="R61" s="109"/>
      <c r="S61" s="110"/>
      <c r="T61" s="111"/>
      <c r="U61" s="109"/>
      <c r="V61" s="109"/>
      <c r="W61" s="112"/>
      <c r="X61" s="101"/>
      <c r="Y61" s="102"/>
      <c r="Z61" s="102"/>
      <c r="AA61" s="102"/>
      <c r="AB61" s="102"/>
      <c r="AC61" s="102"/>
      <c r="AD61" s="102"/>
      <c r="AE61" s="102"/>
      <c r="AF61" s="102"/>
      <c r="AG61" s="102"/>
      <c r="AH61" s="102"/>
      <c r="AI61" s="102"/>
      <c r="AJ61" s="102"/>
      <c r="AK61" s="102"/>
      <c r="AL61" s="102"/>
      <c r="AM61" s="102"/>
      <c r="AN61" s="102"/>
      <c r="AO61" s="102"/>
      <c r="AP61" s="102"/>
      <c r="AQ61" s="102"/>
    </row>
    <row r="62" spans="6:43" x14ac:dyDescent="0.25">
      <c r="M62" s="108"/>
      <c r="N62" s="105"/>
      <c r="O62" s="109"/>
      <c r="P62" s="109"/>
      <c r="Q62" s="107"/>
      <c r="R62" s="109"/>
      <c r="S62" s="110"/>
      <c r="T62" s="111"/>
      <c r="U62" s="109"/>
      <c r="V62" s="109"/>
      <c r="W62" s="112"/>
      <c r="X62" s="101"/>
      <c r="Y62" s="102"/>
      <c r="Z62" s="102"/>
      <c r="AA62" s="102"/>
      <c r="AB62" s="102"/>
      <c r="AC62" s="102"/>
      <c r="AD62" s="102"/>
      <c r="AE62" s="102"/>
      <c r="AF62" s="102"/>
      <c r="AG62" s="102"/>
      <c r="AH62" s="102"/>
      <c r="AI62" s="102"/>
      <c r="AJ62" s="102"/>
      <c r="AK62" s="102"/>
      <c r="AL62" s="102"/>
      <c r="AM62" s="102"/>
      <c r="AN62" s="102"/>
      <c r="AO62" s="102"/>
      <c r="AP62" s="102"/>
      <c r="AQ62" s="102"/>
    </row>
    <row r="63" spans="6:43" x14ac:dyDescent="0.25">
      <c r="M63" s="108"/>
      <c r="N63" s="105"/>
      <c r="O63" s="109"/>
      <c r="P63" s="109"/>
      <c r="Q63" s="107"/>
      <c r="R63" s="109"/>
      <c r="S63" s="110"/>
      <c r="T63" s="111"/>
      <c r="U63" s="109"/>
      <c r="V63" s="109"/>
      <c r="W63" s="112"/>
      <c r="X63" s="101"/>
      <c r="Y63" s="102"/>
      <c r="Z63" s="102"/>
      <c r="AA63" s="102"/>
      <c r="AB63" s="102"/>
      <c r="AC63" s="102"/>
      <c r="AD63" s="102"/>
      <c r="AE63" s="102"/>
      <c r="AF63" s="102"/>
      <c r="AG63" s="102"/>
      <c r="AH63" s="102"/>
      <c r="AI63" s="102"/>
      <c r="AJ63" s="102"/>
      <c r="AK63" s="102"/>
      <c r="AL63" s="102"/>
      <c r="AM63" s="102"/>
      <c r="AN63" s="102"/>
      <c r="AO63" s="102"/>
      <c r="AP63" s="102"/>
      <c r="AQ63" s="102"/>
    </row>
    <row r="64" spans="6:43" x14ac:dyDescent="0.25">
      <c r="M64" s="108"/>
      <c r="N64" s="105"/>
      <c r="O64" s="109"/>
      <c r="P64" s="109"/>
      <c r="Q64" s="107"/>
      <c r="R64" s="109"/>
      <c r="S64" s="110"/>
      <c r="T64" s="111"/>
      <c r="U64" s="109"/>
      <c r="V64" s="109"/>
      <c r="W64" s="112"/>
      <c r="X64" s="101"/>
      <c r="Y64" s="102"/>
      <c r="Z64" s="102"/>
      <c r="AA64" s="102"/>
      <c r="AB64" s="102"/>
      <c r="AC64" s="102"/>
      <c r="AD64" s="102"/>
      <c r="AE64" s="102"/>
      <c r="AF64" s="102"/>
      <c r="AG64" s="102"/>
      <c r="AH64" s="102"/>
      <c r="AI64" s="102"/>
      <c r="AJ64" s="102"/>
      <c r="AK64" s="102"/>
      <c r="AL64" s="102"/>
      <c r="AM64" s="102"/>
      <c r="AN64" s="102"/>
      <c r="AO64" s="102"/>
      <c r="AP64" s="102"/>
      <c r="AQ64" s="102"/>
    </row>
    <row r="65" spans="13:43" x14ac:dyDescent="0.25">
      <c r="M65" s="108"/>
      <c r="N65" s="105"/>
      <c r="O65" s="109"/>
      <c r="P65" s="109"/>
      <c r="Q65" s="107"/>
      <c r="R65" s="109"/>
      <c r="S65" s="110"/>
      <c r="T65" s="111"/>
      <c r="U65" s="109"/>
      <c r="V65" s="109"/>
      <c r="W65" s="112"/>
      <c r="X65" s="101"/>
      <c r="Y65" s="102"/>
      <c r="Z65" s="102"/>
      <c r="AA65" s="102"/>
      <c r="AB65" s="102"/>
      <c r="AC65" s="102"/>
      <c r="AD65" s="102"/>
      <c r="AE65" s="102"/>
      <c r="AF65" s="102"/>
      <c r="AG65" s="102"/>
      <c r="AH65" s="102"/>
      <c r="AI65" s="102"/>
      <c r="AJ65" s="102"/>
      <c r="AK65" s="102"/>
      <c r="AL65" s="102"/>
      <c r="AM65" s="102"/>
      <c r="AN65" s="102"/>
      <c r="AO65" s="102"/>
      <c r="AP65" s="102"/>
      <c r="AQ65" s="102"/>
    </row>
    <row r="66" spans="13:43" x14ac:dyDescent="0.25">
      <c r="M66" s="108"/>
      <c r="N66" s="105"/>
      <c r="O66" s="109"/>
      <c r="P66" s="109"/>
      <c r="Q66" s="107"/>
      <c r="R66" s="109"/>
      <c r="S66" s="110"/>
      <c r="T66" s="111"/>
      <c r="U66" s="109"/>
      <c r="V66" s="109"/>
      <c r="W66" s="112"/>
      <c r="X66" s="101"/>
      <c r="Y66" s="102"/>
      <c r="Z66" s="102"/>
      <c r="AA66" s="102"/>
      <c r="AB66" s="102"/>
      <c r="AC66" s="102"/>
      <c r="AD66" s="102"/>
      <c r="AE66" s="102"/>
      <c r="AF66" s="102"/>
      <c r="AG66" s="102"/>
      <c r="AH66" s="102"/>
      <c r="AI66" s="102"/>
      <c r="AJ66" s="102"/>
      <c r="AK66" s="102"/>
      <c r="AL66" s="102"/>
      <c r="AM66" s="102"/>
      <c r="AN66" s="102"/>
      <c r="AO66" s="102"/>
      <c r="AP66" s="102"/>
      <c r="AQ66" s="102"/>
    </row>
    <row r="67" spans="13:43" x14ac:dyDescent="0.25">
      <c r="M67" s="108"/>
      <c r="N67" s="105"/>
      <c r="O67" s="109"/>
      <c r="P67" s="109"/>
      <c r="Q67" s="107"/>
      <c r="R67" s="109"/>
      <c r="S67" s="110"/>
      <c r="T67" s="111"/>
      <c r="U67" s="109"/>
      <c r="V67" s="109"/>
      <c r="W67" s="112"/>
      <c r="X67" s="101"/>
      <c r="Y67" s="102"/>
      <c r="Z67" s="102"/>
      <c r="AA67" s="102"/>
      <c r="AB67" s="102"/>
      <c r="AC67" s="102"/>
      <c r="AD67" s="102"/>
      <c r="AE67" s="102"/>
      <c r="AF67" s="102"/>
      <c r="AG67" s="102"/>
      <c r="AH67" s="102"/>
      <c r="AI67" s="102"/>
      <c r="AJ67" s="102"/>
      <c r="AK67" s="102"/>
      <c r="AL67" s="102"/>
      <c r="AM67" s="102"/>
      <c r="AN67" s="102"/>
      <c r="AO67" s="102"/>
      <c r="AP67" s="102"/>
      <c r="AQ67" s="102"/>
    </row>
    <row r="68" spans="13:43" x14ac:dyDescent="0.25">
      <c r="M68" s="108"/>
      <c r="N68" s="105"/>
      <c r="O68" s="109"/>
      <c r="P68" s="109"/>
      <c r="Q68" s="107"/>
      <c r="R68" s="109"/>
      <c r="S68" s="110"/>
      <c r="T68" s="111"/>
      <c r="U68" s="109"/>
      <c r="V68" s="109"/>
      <c r="W68" s="112"/>
      <c r="X68" s="101"/>
      <c r="Y68" s="102"/>
      <c r="Z68" s="102"/>
      <c r="AA68" s="102"/>
      <c r="AB68" s="102"/>
      <c r="AC68" s="102"/>
      <c r="AD68" s="102"/>
      <c r="AE68" s="102"/>
      <c r="AF68" s="102"/>
      <c r="AG68" s="102"/>
      <c r="AH68" s="102"/>
      <c r="AI68" s="102"/>
      <c r="AJ68" s="102"/>
      <c r="AK68" s="102"/>
      <c r="AL68" s="102"/>
      <c r="AM68" s="102"/>
      <c r="AN68" s="102"/>
      <c r="AO68" s="102"/>
      <c r="AP68" s="102"/>
      <c r="AQ68" s="102"/>
    </row>
    <row r="69" spans="13:43" x14ac:dyDescent="0.25">
      <c r="M69" s="102"/>
      <c r="N69" s="102"/>
      <c r="O69" s="102"/>
      <c r="P69" s="102"/>
      <c r="Q69" s="102"/>
      <c r="R69" s="102"/>
      <c r="S69" s="102"/>
      <c r="T69" s="113"/>
      <c r="U69" s="102"/>
      <c r="V69" s="102"/>
      <c r="W69" s="102"/>
      <c r="X69" s="102"/>
      <c r="Y69" s="102"/>
      <c r="Z69" s="102"/>
      <c r="AA69" s="102"/>
      <c r="AB69" s="102"/>
      <c r="AC69" s="102"/>
      <c r="AD69" s="102"/>
      <c r="AE69" s="102"/>
      <c r="AF69" s="102"/>
      <c r="AG69" s="102"/>
      <c r="AH69" s="102"/>
      <c r="AI69" s="102"/>
      <c r="AJ69" s="102"/>
      <c r="AK69" s="102"/>
      <c r="AL69" s="102"/>
      <c r="AM69" s="102"/>
      <c r="AN69" s="102"/>
      <c r="AO69" s="102"/>
      <c r="AP69" s="102"/>
      <c r="AQ69" s="102"/>
    </row>
    <row r="70" spans="13:43" x14ac:dyDescent="0.25">
      <c r="M70" s="102"/>
      <c r="N70" s="102"/>
      <c r="O70" s="102"/>
      <c r="P70" s="102"/>
      <c r="Q70" s="102"/>
      <c r="R70" s="102"/>
      <c r="S70" s="102"/>
      <c r="T70" s="113"/>
      <c r="U70" s="102"/>
      <c r="V70" s="102"/>
      <c r="W70" s="102"/>
      <c r="X70" s="102"/>
      <c r="Y70" s="102"/>
      <c r="Z70" s="102"/>
      <c r="AA70" s="102"/>
      <c r="AB70" s="102"/>
      <c r="AC70" s="102"/>
      <c r="AD70" s="102"/>
      <c r="AE70" s="102"/>
      <c r="AF70" s="102"/>
      <c r="AG70" s="102"/>
      <c r="AH70" s="102"/>
      <c r="AI70" s="102"/>
      <c r="AJ70" s="102"/>
      <c r="AK70" s="102"/>
      <c r="AL70" s="102"/>
      <c r="AM70" s="102"/>
      <c r="AN70" s="102"/>
      <c r="AO70" s="102"/>
      <c r="AP70" s="102"/>
      <c r="AQ70" s="102"/>
    </row>
    <row r="71" spans="13:43" x14ac:dyDescent="0.25">
      <c r="M71" s="102"/>
      <c r="N71" s="102"/>
      <c r="O71" s="102"/>
      <c r="P71" s="102"/>
      <c r="Q71" s="102"/>
      <c r="R71" s="102"/>
      <c r="S71" s="102"/>
      <c r="T71" s="113"/>
      <c r="U71" s="102"/>
      <c r="V71" s="102"/>
      <c r="W71" s="102"/>
      <c r="X71" s="102"/>
      <c r="Y71" s="102"/>
      <c r="Z71" s="102"/>
      <c r="AA71" s="102"/>
      <c r="AB71" s="102"/>
      <c r="AC71" s="102"/>
      <c r="AD71" s="102"/>
      <c r="AE71" s="102"/>
      <c r="AF71" s="102"/>
      <c r="AG71" s="102"/>
      <c r="AH71" s="102"/>
      <c r="AI71" s="102"/>
      <c r="AJ71" s="102"/>
      <c r="AK71" s="102"/>
      <c r="AL71" s="102"/>
      <c r="AM71" s="102"/>
      <c r="AN71" s="102"/>
      <c r="AO71" s="102"/>
      <c r="AP71" s="102"/>
      <c r="AQ71" s="102"/>
    </row>
    <row r="72" spans="13:43" x14ac:dyDescent="0.25">
      <c r="M72" s="102"/>
      <c r="N72" s="102"/>
      <c r="O72" s="102"/>
      <c r="P72" s="102"/>
      <c r="Q72" s="102"/>
      <c r="R72" s="102"/>
      <c r="S72" s="102"/>
      <c r="T72" s="113"/>
      <c r="U72" s="102"/>
      <c r="V72" s="102"/>
      <c r="W72" s="102"/>
      <c r="X72" s="102"/>
      <c r="Y72" s="102"/>
      <c r="Z72" s="102"/>
      <c r="AA72" s="102"/>
      <c r="AB72" s="102"/>
      <c r="AC72" s="102"/>
      <c r="AD72" s="102"/>
      <c r="AE72" s="102"/>
      <c r="AF72" s="102"/>
      <c r="AG72" s="102"/>
      <c r="AH72" s="102"/>
      <c r="AI72" s="102"/>
      <c r="AJ72" s="102"/>
      <c r="AK72" s="102"/>
      <c r="AL72" s="102"/>
      <c r="AM72" s="102"/>
      <c r="AN72" s="102"/>
      <c r="AO72" s="102"/>
      <c r="AP72" s="102"/>
      <c r="AQ72" s="102"/>
    </row>
    <row r="73" spans="13:43" x14ac:dyDescent="0.25">
      <c r="M73" s="102"/>
      <c r="N73" s="102"/>
      <c r="O73" s="102"/>
      <c r="P73" s="102"/>
      <c r="Q73" s="102"/>
      <c r="R73" s="102"/>
      <c r="S73" s="102"/>
      <c r="T73" s="113"/>
      <c r="U73" s="102"/>
      <c r="V73" s="102"/>
      <c r="W73" s="102"/>
      <c r="X73" s="102"/>
      <c r="Y73" s="102"/>
      <c r="Z73" s="102"/>
      <c r="AA73" s="102"/>
      <c r="AB73" s="102"/>
      <c r="AC73" s="102"/>
      <c r="AD73" s="102"/>
      <c r="AE73" s="102"/>
      <c r="AF73" s="102"/>
      <c r="AG73" s="102"/>
      <c r="AH73" s="102"/>
      <c r="AI73" s="102"/>
      <c r="AJ73" s="102"/>
      <c r="AK73" s="102"/>
      <c r="AL73" s="102"/>
      <c r="AM73" s="102"/>
      <c r="AN73" s="102"/>
      <c r="AO73" s="102"/>
      <c r="AP73" s="102"/>
      <c r="AQ73" s="102"/>
    </row>
    <row r="74" spans="13:43" x14ac:dyDescent="0.25">
      <c r="M74" s="102"/>
      <c r="N74" s="102"/>
      <c r="O74" s="102"/>
      <c r="P74" s="102"/>
      <c r="Q74" s="102"/>
      <c r="R74" s="102"/>
      <c r="S74" s="102"/>
      <c r="T74" s="113"/>
      <c r="U74" s="102"/>
      <c r="V74" s="102"/>
      <c r="W74" s="102"/>
      <c r="X74" s="102"/>
      <c r="Y74" s="102"/>
      <c r="Z74" s="102"/>
      <c r="AA74" s="102"/>
      <c r="AB74" s="102"/>
      <c r="AC74" s="102"/>
      <c r="AD74" s="102"/>
      <c r="AE74" s="102"/>
      <c r="AF74" s="102"/>
      <c r="AG74" s="102"/>
      <c r="AH74" s="102"/>
      <c r="AI74" s="102"/>
      <c r="AJ74" s="102"/>
      <c r="AK74" s="102"/>
      <c r="AL74" s="102"/>
      <c r="AM74" s="102"/>
      <c r="AN74" s="102"/>
      <c r="AO74" s="102"/>
      <c r="AP74" s="102"/>
      <c r="AQ74" s="102"/>
    </row>
    <row r="75" spans="13:43" x14ac:dyDescent="0.25">
      <c r="M75" s="102"/>
      <c r="N75" s="102"/>
      <c r="O75" s="102"/>
      <c r="P75" s="102"/>
      <c r="Q75" s="102"/>
      <c r="R75" s="102"/>
      <c r="S75" s="102"/>
      <c r="T75" s="113"/>
      <c r="U75" s="102"/>
      <c r="V75" s="102"/>
      <c r="W75" s="102"/>
      <c r="X75" s="102"/>
      <c r="Y75" s="102"/>
      <c r="Z75" s="102"/>
      <c r="AA75" s="102"/>
      <c r="AB75" s="102"/>
      <c r="AC75" s="102"/>
      <c r="AD75" s="102"/>
      <c r="AE75" s="102"/>
      <c r="AF75" s="102"/>
      <c r="AG75" s="102"/>
      <c r="AH75" s="102"/>
      <c r="AI75" s="102"/>
      <c r="AJ75" s="102"/>
      <c r="AK75" s="102"/>
      <c r="AL75" s="102"/>
      <c r="AM75" s="102"/>
      <c r="AN75" s="102"/>
      <c r="AO75" s="102"/>
      <c r="AP75" s="102"/>
      <c r="AQ75" s="102"/>
    </row>
    <row r="76" spans="13:43" x14ac:dyDescent="0.25">
      <c r="M76" s="102"/>
      <c r="N76" s="102"/>
      <c r="O76" s="102"/>
      <c r="P76" s="102"/>
      <c r="Q76" s="102"/>
      <c r="R76" s="102"/>
      <c r="S76" s="102"/>
      <c r="T76" s="113"/>
      <c r="U76" s="102"/>
      <c r="V76" s="102"/>
      <c r="W76" s="102"/>
      <c r="X76" s="102"/>
      <c r="Y76" s="102"/>
      <c r="Z76" s="102"/>
      <c r="AA76" s="102"/>
      <c r="AB76" s="102"/>
      <c r="AC76" s="102"/>
      <c r="AD76" s="102"/>
      <c r="AE76" s="102"/>
      <c r="AF76" s="102"/>
      <c r="AG76" s="102"/>
      <c r="AH76" s="102"/>
      <c r="AI76" s="102"/>
      <c r="AJ76" s="102"/>
      <c r="AK76" s="102"/>
      <c r="AL76" s="102"/>
      <c r="AM76" s="102"/>
      <c r="AN76" s="102"/>
      <c r="AO76" s="102"/>
      <c r="AP76" s="102"/>
      <c r="AQ76" s="102"/>
    </row>
    <row r="77" spans="13:43" x14ac:dyDescent="0.25">
      <c r="M77" s="102"/>
      <c r="N77" s="102"/>
      <c r="O77" s="102"/>
      <c r="P77" s="102"/>
      <c r="Q77" s="102"/>
      <c r="R77" s="102"/>
      <c r="S77" s="102"/>
      <c r="T77" s="113"/>
      <c r="U77" s="102"/>
      <c r="V77" s="102"/>
      <c r="W77" s="102"/>
      <c r="X77" s="102"/>
      <c r="Y77" s="102"/>
      <c r="Z77" s="102"/>
      <c r="AA77" s="102"/>
      <c r="AB77" s="102"/>
      <c r="AC77" s="102"/>
      <c r="AD77" s="102"/>
      <c r="AE77" s="102"/>
      <c r="AF77" s="102"/>
      <c r="AG77" s="102"/>
      <c r="AH77" s="102"/>
      <c r="AI77" s="102"/>
      <c r="AJ77" s="102"/>
      <c r="AK77" s="102"/>
      <c r="AL77" s="102"/>
      <c r="AM77" s="102"/>
      <c r="AN77" s="102"/>
      <c r="AO77" s="102"/>
      <c r="AP77" s="102"/>
      <c r="AQ77" s="102"/>
    </row>
    <row r="78" spans="13:43" x14ac:dyDescent="0.25">
      <c r="M78" s="102"/>
      <c r="N78" s="102"/>
      <c r="O78" s="102"/>
      <c r="P78" s="102"/>
      <c r="Q78" s="102"/>
      <c r="R78" s="102"/>
      <c r="S78" s="102"/>
      <c r="T78" s="113"/>
      <c r="U78" s="102"/>
      <c r="V78" s="102"/>
      <c r="W78" s="102"/>
      <c r="X78" s="102"/>
      <c r="Y78" s="102"/>
      <c r="Z78" s="102"/>
      <c r="AA78" s="102"/>
      <c r="AB78" s="102"/>
      <c r="AC78" s="102"/>
      <c r="AD78" s="102"/>
      <c r="AE78" s="102"/>
      <c r="AF78" s="102"/>
      <c r="AG78" s="102"/>
      <c r="AH78" s="102"/>
      <c r="AI78" s="102"/>
      <c r="AJ78" s="102"/>
      <c r="AK78" s="102"/>
      <c r="AL78" s="102"/>
      <c r="AM78" s="102"/>
      <c r="AN78" s="102"/>
      <c r="AO78" s="102"/>
      <c r="AP78" s="102"/>
      <c r="AQ78" s="102"/>
    </row>
    <row r="79" spans="13:43" x14ac:dyDescent="0.25">
      <c r="M79" s="102"/>
      <c r="N79" s="102"/>
      <c r="O79" s="102"/>
      <c r="P79" s="102"/>
      <c r="Q79" s="102"/>
      <c r="R79" s="102"/>
      <c r="S79" s="102"/>
      <c r="T79" s="113"/>
      <c r="U79" s="102"/>
      <c r="V79" s="102"/>
      <c r="W79" s="102"/>
      <c r="X79" s="102"/>
      <c r="Y79" s="102"/>
      <c r="Z79" s="102"/>
      <c r="AA79" s="102"/>
      <c r="AB79" s="102"/>
      <c r="AC79" s="102"/>
      <c r="AD79" s="102"/>
      <c r="AE79" s="102"/>
      <c r="AF79" s="102"/>
      <c r="AG79" s="102"/>
      <c r="AH79" s="102"/>
      <c r="AI79" s="102"/>
      <c r="AJ79" s="102"/>
      <c r="AK79" s="102"/>
      <c r="AL79" s="102"/>
      <c r="AM79" s="102"/>
      <c r="AN79" s="102"/>
      <c r="AO79" s="102"/>
      <c r="AP79" s="102"/>
      <c r="AQ79" s="102"/>
    </row>
    <row r="80" spans="13:43" x14ac:dyDescent="0.25">
      <c r="M80" s="102"/>
      <c r="N80" s="102"/>
      <c r="O80" s="102"/>
      <c r="P80" s="102"/>
      <c r="Q80" s="102"/>
      <c r="R80" s="102"/>
      <c r="S80" s="102"/>
      <c r="T80" s="113"/>
      <c r="U80" s="102"/>
      <c r="V80" s="102"/>
      <c r="W80" s="102"/>
      <c r="X80" s="102"/>
      <c r="Y80" s="102"/>
      <c r="Z80" s="102"/>
      <c r="AA80" s="102"/>
      <c r="AB80" s="102"/>
      <c r="AC80" s="102"/>
      <c r="AD80" s="102"/>
      <c r="AE80" s="102"/>
      <c r="AF80" s="102"/>
      <c r="AG80" s="102"/>
      <c r="AH80" s="102"/>
      <c r="AI80" s="102"/>
      <c r="AJ80" s="102"/>
      <c r="AK80" s="102"/>
      <c r="AL80" s="102"/>
      <c r="AM80" s="102"/>
      <c r="AN80" s="102"/>
      <c r="AO80" s="102"/>
      <c r="AP80" s="102"/>
      <c r="AQ80" s="102"/>
    </row>
    <row r="81" spans="13:43" x14ac:dyDescent="0.25">
      <c r="M81" s="102"/>
      <c r="N81" s="102"/>
      <c r="O81" s="102"/>
      <c r="P81" s="102"/>
      <c r="Q81" s="102"/>
      <c r="R81" s="102"/>
      <c r="S81" s="102"/>
      <c r="T81" s="113"/>
      <c r="U81" s="102"/>
      <c r="V81" s="102"/>
      <c r="W81" s="102"/>
      <c r="X81" s="102"/>
      <c r="Y81" s="102"/>
      <c r="Z81" s="102"/>
      <c r="AA81" s="102"/>
      <c r="AB81" s="102"/>
      <c r="AC81" s="102"/>
      <c r="AD81" s="102"/>
      <c r="AE81" s="102"/>
      <c r="AF81" s="102"/>
      <c r="AG81" s="102"/>
      <c r="AH81" s="102"/>
      <c r="AI81" s="102"/>
      <c r="AJ81" s="102"/>
      <c r="AK81" s="102"/>
      <c r="AL81" s="102"/>
      <c r="AM81" s="102"/>
      <c r="AN81" s="102"/>
      <c r="AO81" s="102"/>
      <c r="AP81" s="102"/>
      <c r="AQ81" s="102"/>
    </row>
    <row r="82" spans="13:43" x14ac:dyDescent="0.25">
      <c r="N82" s="1"/>
      <c r="O82" s="1"/>
      <c r="P82" s="1"/>
      <c r="Q82" s="1"/>
      <c r="R82" s="1"/>
      <c r="S82" s="1"/>
      <c r="T82" s="6"/>
      <c r="U82" s="1"/>
      <c r="V82" s="1"/>
      <c r="W82" s="1"/>
      <c r="X82" s="102"/>
      <c r="Y82" s="102"/>
      <c r="Z82" s="102"/>
      <c r="AA82" s="102"/>
      <c r="AB82" s="102"/>
      <c r="AC82" s="102"/>
      <c r="AD82" s="102"/>
      <c r="AE82" s="102"/>
      <c r="AF82" s="102"/>
      <c r="AG82" s="102"/>
      <c r="AH82" s="102"/>
      <c r="AI82" s="102"/>
      <c r="AJ82" s="102"/>
      <c r="AK82" s="102"/>
      <c r="AL82" s="102"/>
      <c r="AM82" s="102"/>
      <c r="AN82" s="102"/>
      <c r="AO82" s="102"/>
      <c r="AP82" s="102"/>
      <c r="AQ82" s="102"/>
    </row>
    <row r="83" spans="13:43" x14ac:dyDescent="0.25">
      <c r="N83" s="1"/>
      <c r="O83" s="1"/>
      <c r="P83" s="1"/>
      <c r="Q83" s="1"/>
      <c r="R83" s="1"/>
      <c r="S83" s="1"/>
      <c r="T83" s="6"/>
      <c r="U83" s="1"/>
      <c r="V83" s="1"/>
      <c r="W83" s="1"/>
      <c r="X83" s="102"/>
      <c r="Y83" s="102"/>
      <c r="Z83" s="102"/>
      <c r="AA83" s="102"/>
      <c r="AB83" s="102"/>
      <c r="AC83" s="102"/>
      <c r="AD83" s="102"/>
      <c r="AE83" s="102"/>
      <c r="AF83" s="102"/>
      <c r="AG83" s="102"/>
      <c r="AH83" s="102"/>
      <c r="AI83" s="102"/>
      <c r="AJ83" s="102"/>
      <c r="AK83" s="102"/>
      <c r="AL83" s="102"/>
      <c r="AM83" s="102"/>
      <c r="AN83" s="102"/>
      <c r="AO83" s="102"/>
      <c r="AP83" s="102"/>
      <c r="AQ83" s="102"/>
    </row>
    <row r="84" spans="13:43" x14ac:dyDescent="0.25">
      <c r="N84" s="1"/>
      <c r="O84" s="1"/>
      <c r="P84" s="1"/>
      <c r="Q84" s="1"/>
      <c r="R84" s="1"/>
      <c r="S84" s="1"/>
      <c r="T84" s="6"/>
      <c r="U84" s="1"/>
      <c r="V84" s="1"/>
      <c r="W84" s="1"/>
      <c r="X84" s="1"/>
      <c r="Y84" s="1"/>
      <c r="Z84" s="1"/>
    </row>
    <row r="85" spans="13:43" x14ac:dyDescent="0.25">
      <c r="N85" s="1"/>
      <c r="O85" s="1"/>
      <c r="P85" s="1"/>
      <c r="Q85" s="1"/>
      <c r="R85" s="1"/>
      <c r="S85" s="1"/>
      <c r="T85" s="6"/>
      <c r="U85" s="1"/>
      <c r="V85" s="1"/>
      <c r="W85" s="1"/>
      <c r="X85" s="1"/>
      <c r="Y85" s="1"/>
      <c r="Z85" s="1"/>
    </row>
    <row r="86" spans="13:43" x14ac:dyDescent="0.25">
      <c r="N86" s="1"/>
      <c r="O86" s="1"/>
      <c r="P86" s="1"/>
      <c r="Q86" s="1"/>
      <c r="R86" s="1"/>
      <c r="S86" s="1"/>
      <c r="T86" s="6"/>
      <c r="U86" s="1"/>
      <c r="V86" s="1"/>
      <c r="W86" s="1"/>
      <c r="X86" s="1"/>
      <c r="Y86" s="1"/>
      <c r="Z86" s="1"/>
    </row>
    <row r="87" spans="13:43" x14ac:dyDescent="0.25">
      <c r="N87" s="1"/>
      <c r="O87" s="1"/>
      <c r="P87" s="1"/>
      <c r="Q87" s="1"/>
      <c r="R87" s="1"/>
      <c r="S87" s="1"/>
      <c r="T87" s="6"/>
      <c r="U87" s="1"/>
      <c r="V87" s="1"/>
      <c r="W87" s="1"/>
      <c r="X87" s="1"/>
      <c r="Y87" s="1"/>
      <c r="Z87" s="1"/>
    </row>
  </sheetData>
  <mergeCells count="10">
    <mergeCell ref="X15:AA15"/>
    <mergeCell ref="X16:AA16"/>
    <mergeCell ref="X17:Y17"/>
    <mergeCell ref="X18:Z18"/>
    <mergeCell ref="C2:K2"/>
    <mergeCell ref="O3:T3"/>
    <mergeCell ref="O4:Q4"/>
    <mergeCell ref="A7:K7"/>
    <mergeCell ref="X12:AA12"/>
    <mergeCell ref="X14:AA1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Feuil1</vt:lpstr>
      <vt:lpstr>Feuil1!_∆T</vt:lpstr>
      <vt:lpstr>Feuil1!L_h</vt:lpstr>
      <vt:lpstr>Feuil1!n</vt:lpstr>
      <vt:lpstr>Feuil1!p_∆T_50</vt:lpstr>
      <vt:lpstr>Feuil1!p_50</vt:lpstr>
      <vt:lpstr>Feuil1!Ta</vt:lpstr>
      <vt:lpstr>Feuil1!Te</vt:lpstr>
      <vt:lpstr>Feuil1!Tex</vt:lpstr>
      <vt:lpstr>Feuil1!Tm</vt:lpstr>
      <vt:lpstr>Feuil1!Ts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dcterms:created xsi:type="dcterms:W3CDTF">2018-05-09T20:43:54Z</dcterms:created>
  <dcterms:modified xsi:type="dcterms:W3CDTF">2018-05-09T22:17:12Z</dcterms:modified>
</cp:coreProperties>
</file>