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Forum Excel\"/>
    </mc:Choice>
  </mc:AlternateContent>
  <xr:revisionPtr revIDLastSave="0" documentId="10_ncr:8100000_{BB8D6D35-F662-4B95-985F-8F4CE1D6E279}" xr6:coauthVersionLast="32" xr6:coauthVersionMax="32" xr10:uidLastSave="{00000000-0000-0000-0000-000000000000}"/>
  <bookViews>
    <workbookView xWindow="0" yWindow="0" windowWidth="28800" windowHeight="12360" xr2:uid="{8CF4ABC4-DFE1-4C31-B1C2-F6F03446FDDA}"/>
  </bookViews>
  <sheets>
    <sheet name="Feuil1" sheetId="1" r:id="rId1"/>
  </sheets>
  <definedNames>
    <definedName name="_∆T" localSheetId="0">Feuil1!$B$10</definedName>
    <definedName name="L_h" localSheetId="0">Feuil1!$B$12</definedName>
    <definedName name="n" localSheetId="0">Feuil1!$B$11</definedName>
    <definedName name="p_∆T_50" localSheetId="0">Feuil1!$B$9</definedName>
    <definedName name="Ta" localSheetId="0">Feuil1!$B$4</definedName>
    <definedName name="Te" localSheetId="0">Feuil1!$B$5</definedName>
    <definedName name="Tex" localSheetId="0">Feuil1!$B$3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/>
  <c r="J10" i="1"/>
  <c r="E8" i="1"/>
  <c r="J9" i="1"/>
  <c r="J8" i="1"/>
  <c r="D8" i="1"/>
  <c r="D9" i="1" l="1"/>
  <c r="D10" i="1" l="1"/>
  <c r="F8" i="1"/>
  <c r="K8" i="1" s="1"/>
  <c r="D11" i="1" l="1"/>
  <c r="D12" i="1" s="1"/>
  <c r="I8" i="1"/>
  <c r="L8" i="1" s="1"/>
  <c r="M8" i="1"/>
  <c r="N8" i="1" s="1"/>
  <c r="N9" i="1" s="1"/>
  <c r="N10" i="1" l="1"/>
  <c r="N12" i="1"/>
  <c r="N11" i="1"/>
  <c r="B12" i="1"/>
  <c r="G10" i="1" l="1"/>
  <c r="G11" i="1"/>
  <c r="F11" i="1" s="1"/>
  <c r="I11" i="1" s="1"/>
  <c r="G12" i="1"/>
  <c r="F12" i="1" s="1"/>
  <c r="I12" i="1" s="1"/>
  <c r="H8" i="1"/>
  <c r="H9" i="1" s="1"/>
  <c r="H10" i="1" s="1"/>
  <c r="H11" i="1" s="1"/>
  <c r="H12" i="1" s="1"/>
  <c r="F10" i="1"/>
  <c r="I10" i="1" s="1"/>
  <c r="G9" i="1"/>
  <c r="F9" i="1" l="1"/>
  <c r="M9" i="1" s="1"/>
  <c r="O9" i="1" s="1"/>
  <c r="K12" i="1"/>
  <c r="L12" i="1"/>
  <c r="K11" i="1"/>
  <c r="M11" i="1"/>
  <c r="O11" i="1" s="1"/>
  <c r="L11" i="1"/>
  <c r="M12" i="1"/>
  <c r="O12" i="1" s="1"/>
  <c r="M10" i="1"/>
  <c r="O10" i="1" s="1"/>
  <c r="L10" i="1"/>
  <c r="K10" i="1"/>
  <c r="I9" i="1" l="1"/>
  <c r="L9" i="1" s="1"/>
  <c r="K9" i="1"/>
</calcChain>
</file>

<file path=xl/sharedStrings.xml><?xml version="1.0" encoding="utf-8"?>
<sst xmlns="http://schemas.openxmlformats.org/spreadsheetml/2006/main" count="28" uniqueCount="25">
  <si>
    <t>Tex</t>
  </si>
  <si>
    <t>Ta</t>
  </si>
  <si>
    <t xml:space="preserve">Te </t>
  </si>
  <si>
    <r>
      <t>p_</t>
    </r>
    <r>
      <rPr>
        <b/>
        <sz val="9"/>
        <color indexed="10"/>
        <rFont val="Book Antiqua"/>
        <family val="1"/>
      </rPr>
      <t>∆</t>
    </r>
    <r>
      <rPr>
        <b/>
        <sz val="9"/>
        <color indexed="10"/>
        <rFont val="Arial"/>
        <family val="2"/>
      </rPr>
      <t>T_50</t>
    </r>
  </si>
  <si>
    <t>_∆T</t>
  </si>
  <si>
    <t>n</t>
  </si>
  <si>
    <t>Ts</t>
  </si>
  <si>
    <t>Tm</t>
  </si>
  <si>
    <t>L_h</t>
  </si>
  <si>
    <t>Coeff</t>
  </si>
  <si>
    <t>1er Résultat suivant données</t>
  </si>
  <si>
    <t>Pc'</t>
  </si>
  <si>
    <t>1ère ligne de calcul</t>
  </si>
  <si>
    <t>Te</t>
  </si>
  <si>
    <t>ta</t>
  </si>
  <si>
    <r>
      <rPr>
        <sz val="8"/>
        <color indexed="12"/>
        <rFont val="Book Antiqua"/>
        <family val="1"/>
      </rPr>
      <t>∆</t>
    </r>
    <r>
      <rPr>
        <sz val="8"/>
        <color indexed="12"/>
        <rFont val="Arial"/>
        <family val="2"/>
      </rPr>
      <t>T Tm_Ta</t>
    </r>
  </si>
  <si>
    <t>k</t>
  </si>
  <si>
    <t>Pc</t>
  </si>
  <si>
    <t>Résultat:</t>
  </si>
  <si>
    <t>Equivalent valeur cible:</t>
  </si>
  <si>
    <t>Créer une boucle !</t>
  </si>
  <si>
    <t>Ligne 9:</t>
  </si>
  <si>
    <t>E9=</t>
  </si>
  <si>
    <t>E9=(E8-0,01)</t>
  </si>
  <si>
    <t>incrémenter de -0,01 jusque O9 soit égal N9,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</si>
</sst>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0.0"/>
  </numFmts>
  <fonts count="13" x14ac:knownFonts="1">
    <font>
      <sz val="12"/>
      <color theme="1"/>
      <name val="Calibri"/>
      <family val="2"/>
      <scheme val="minor"/>
    </font>
    <font>
      <b/>
      <sz val="9"/>
      <color indexed="10"/>
      <name val="Arial"/>
      <family val="2"/>
    </font>
    <font>
      <b/>
      <i/>
      <sz val="14"/>
      <color theme="8" tint="-0.249977111117893"/>
      <name val="Calibri"/>
      <family val="2"/>
      <scheme val="minor"/>
    </font>
    <font>
      <sz val="9"/>
      <name val="Arial"/>
      <family val="2"/>
    </font>
    <font>
      <b/>
      <sz val="9"/>
      <color indexed="10"/>
      <name val="Book Antiqua"/>
      <family val="1"/>
    </font>
    <font>
      <sz val="10"/>
      <color indexed="12"/>
      <name val="Arial"/>
      <family val="2"/>
    </font>
    <font>
      <b/>
      <sz val="14"/>
      <color indexed="10"/>
      <name val="Arial"/>
      <family val="2"/>
    </font>
    <font>
      <b/>
      <sz val="11"/>
      <color indexed="12"/>
      <name val="Arial"/>
      <family val="2"/>
    </font>
    <font>
      <sz val="14"/>
      <name val="Arial"/>
      <family val="2"/>
    </font>
    <font>
      <sz val="8"/>
      <color indexed="12"/>
      <name val="Arial"/>
      <family val="2"/>
    </font>
    <font>
      <sz val="8"/>
      <color indexed="12"/>
      <name val="Arial"/>
      <family val="1"/>
    </font>
    <font>
      <sz val="8"/>
      <color indexed="12"/>
      <name val="Book Antiqua"/>
      <family val="1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/>
    <xf numFmtId="0" fontId="1" fillId="2" borderId="0" xfId="0" applyFont="1" applyFill="1" applyBorder="1" applyAlignment="1">
      <alignment horizontal="center"/>
    </xf>
    <xf numFmtId="0" fontId="2" fillId="3" borderId="0" xfId="0" applyFont="1" applyFill="1" applyBorder="1"/>
    <xf numFmtId="0" fontId="3" fillId="0" borderId="0" xfId="0" applyFont="1"/>
    <xf numFmtId="164" fontId="2" fillId="3" borderId="2" xfId="0" applyNumberFormat="1" applyFont="1" applyFill="1" applyBorder="1"/>
    <xf numFmtId="0" fontId="6" fillId="5" borderId="3" xfId="0" applyFont="1" applyFill="1" applyBorder="1" applyProtection="1">
      <protection locked="0"/>
    </xf>
    <xf numFmtId="165" fontId="0" fillId="6" borderId="4" xfId="0" applyNumberFormat="1" applyFill="1" applyBorder="1"/>
    <xf numFmtId="166" fontId="0" fillId="6" borderId="4" xfId="0" applyNumberFormat="1" applyFill="1" applyBorder="1"/>
    <xf numFmtId="1" fontId="0" fillId="6" borderId="4" xfId="0" applyNumberFormat="1" applyFill="1" applyBorder="1"/>
    <xf numFmtId="165" fontId="0" fillId="6" borderId="4" xfId="0" quotePrefix="1" applyNumberFormat="1" applyFill="1" applyBorder="1"/>
    <xf numFmtId="0" fontId="5" fillId="0" borderId="0" xfId="0" applyFont="1" applyBorder="1"/>
    <xf numFmtId="165" fontId="0" fillId="6" borderId="6" xfId="0" applyNumberFormat="1" applyFill="1" applyBorder="1"/>
    <xf numFmtId="1" fontId="0" fillId="6" borderId="6" xfId="0" applyNumberFormat="1" applyFill="1" applyBorder="1"/>
    <xf numFmtId="165" fontId="0" fillId="6" borderId="6" xfId="0" quotePrefix="1" applyNumberFormat="1" applyFill="1" applyBorder="1"/>
    <xf numFmtId="165" fontId="0" fillId="6" borderId="7" xfId="0" applyNumberFormat="1" applyFill="1" applyBorder="1"/>
    <xf numFmtId="165" fontId="0" fillId="6" borderId="7" xfId="0" quotePrefix="1" applyNumberFormat="1" applyFill="1" applyBorder="1"/>
    <xf numFmtId="0" fontId="7" fillId="4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" fontId="0" fillId="6" borderId="5" xfId="0" applyNumberFormat="1" applyFill="1" applyBorder="1"/>
    <xf numFmtId="0" fontId="8" fillId="8" borderId="8" xfId="0" quotePrefix="1" applyFont="1" applyFill="1" applyBorder="1" applyAlignment="1">
      <alignment vertical="center"/>
    </xf>
    <xf numFmtId="166" fontId="0" fillId="6" borderId="7" xfId="0" applyNumberFormat="1" applyFill="1" applyBorder="1"/>
    <xf numFmtId="0" fontId="8" fillId="8" borderId="4" xfId="0" quotePrefix="1" applyFont="1" applyFill="1" applyBorder="1" applyAlignment="1">
      <alignment vertical="center"/>
    </xf>
    <xf numFmtId="165" fontId="0" fillId="9" borderId="7" xfId="0" applyNumberFormat="1" applyFill="1" applyBorder="1"/>
    <xf numFmtId="166" fontId="0" fillId="9" borderId="7" xfId="0" applyNumberFormat="1" applyFill="1" applyBorder="1"/>
    <xf numFmtId="1" fontId="0" fillId="9" borderId="7" xfId="0" applyNumberFormat="1" applyFill="1" applyBorder="1"/>
    <xf numFmtId="2" fontId="7" fillId="7" borderId="7" xfId="0" quotePrefix="1" applyNumberFormat="1" applyFont="1" applyFill="1" applyBorder="1"/>
    <xf numFmtId="0" fontId="7" fillId="4" borderId="10" xfId="0" applyFont="1" applyFill="1" applyBorder="1" applyAlignment="1">
      <alignment horizontal="center" vertical="center"/>
    </xf>
    <xf numFmtId="0" fontId="8" fillId="8" borderId="9" xfId="0" quotePrefix="1" applyFont="1" applyFill="1" applyBorder="1" applyAlignment="1">
      <alignment vertical="center"/>
    </xf>
    <xf numFmtId="165" fontId="0" fillId="6" borderId="9" xfId="0" applyNumberFormat="1" applyFill="1" applyBorder="1"/>
    <xf numFmtId="166" fontId="0" fillId="6" borderId="9" xfId="0" applyNumberFormat="1" applyFill="1" applyBorder="1"/>
    <xf numFmtId="1" fontId="0" fillId="6" borderId="9" xfId="0" applyNumberFormat="1" applyFill="1" applyBorder="1"/>
    <xf numFmtId="165" fontId="0" fillId="6" borderId="9" xfId="0" quotePrefix="1" applyNumberFormat="1" applyFill="1" applyBorder="1"/>
    <xf numFmtId="165" fontId="7" fillId="7" borderId="9" xfId="0" quotePrefix="1" applyNumberFormat="1" applyFont="1" applyFill="1" applyBorder="1"/>
    <xf numFmtId="165" fontId="7" fillId="7" borderId="0" xfId="0" quotePrefix="1" applyNumberFormat="1" applyFont="1" applyFill="1" applyBorder="1"/>
    <xf numFmtId="165" fontId="7" fillId="7" borderId="4" xfId="0" quotePrefix="1" applyNumberFormat="1" applyFont="1" applyFill="1" applyBorder="1"/>
    <xf numFmtId="165" fontId="0" fillId="0" borderId="0" xfId="0" applyNumberFormat="1"/>
    <xf numFmtId="0" fontId="0" fillId="10" borderId="0" xfId="0" applyFill="1"/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21</xdr:row>
      <xdr:rowOff>0</xdr:rowOff>
    </xdr:from>
    <xdr:to>
      <xdr:col>17</xdr:col>
      <xdr:colOff>542648</xdr:colOff>
      <xdr:row>28</xdr:row>
      <xdr:rowOff>66492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794F7AD-0B55-453C-B019-788E942EE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34275" y="4610100"/>
          <a:ext cx="2219048" cy="1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8BDDB-3F2C-4676-ADE7-C8E96A86004E}">
  <dimension ref="A2:U1054"/>
  <sheetViews>
    <sheetView tabSelected="1" workbookViewId="0">
      <selection activeCell="E10" sqref="E10"/>
    </sheetView>
  </sheetViews>
  <sheetFormatPr baseColWidth="10" defaultRowHeight="15.75" x14ac:dyDescent="0.25"/>
  <cols>
    <col min="1" max="1" width="8.5" customWidth="1"/>
    <col min="2" max="2" width="8.875" customWidth="1"/>
    <col min="3" max="3" width="2.375" customWidth="1"/>
    <col min="4" max="4" width="6.75" customWidth="1"/>
    <col min="5" max="5" width="8.125" customWidth="1"/>
    <col min="6" max="6" width="6.625" customWidth="1"/>
    <col min="7" max="7" width="6.375" bestFit="1" customWidth="1"/>
    <col min="8" max="8" width="5.375" bestFit="1" customWidth="1"/>
    <col min="9" max="9" width="6.375" bestFit="1" customWidth="1"/>
    <col min="10" max="10" width="2.875" bestFit="1" customWidth="1"/>
    <col min="11" max="11" width="6.625" customWidth="1"/>
    <col min="12" max="12" width="6.875" bestFit="1" customWidth="1"/>
    <col min="13" max="13" width="6.375" bestFit="1" customWidth="1"/>
    <col min="14" max="15" width="8.375" bestFit="1" customWidth="1"/>
  </cols>
  <sheetData>
    <row r="2" spans="1:21" ht="16.5" thickBot="1" x14ac:dyDescent="0.3"/>
    <row r="3" spans="1:21" ht="19.5" thickBot="1" x14ac:dyDescent="0.35">
      <c r="A3" s="1" t="s">
        <v>0</v>
      </c>
      <c r="B3" s="2">
        <v>-10</v>
      </c>
    </row>
    <row r="4" spans="1:21" ht="19.5" thickBot="1" x14ac:dyDescent="0.35">
      <c r="A4" s="1" t="s">
        <v>1</v>
      </c>
      <c r="B4" s="2">
        <v>20</v>
      </c>
    </row>
    <row r="5" spans="1:21" ht="19.5" thickBot="1" x14ac:dyDescent="0.35">
      <c r="A5" s="1" t="s">
        <v>2</v>
      </c>
      <c r="B5" s="2">
        <v>55</v>
      </c>
    </row>
    <row r="6" spans="1:21" ht="18.75" x14ac:dyDescent="0.3">
      <c r="A6" s="3"/>
      <c r="B6" s="4"/>
    </row>
    <row r="7" spans="1:21" x14ac:dyDescent="0.25">
      <c r="A7" s="5"/>
      <c r="D7" s="18" t="s">
        <v>0</v>
      </c>
      <c r="E7" s="19" t="s">
        <v>13</v>
      </c>
      <c r="F7" s="18" t="s">
        <v>6</v>
      </c>
      <c r="G7" s="19" t="s">
        <v>4</v>
      </c>
      <c r="H7" s="18" t="s">
        <v>8</v>
      </c>
      <c r="I7" s="18" t="s">
        <v>7</v>
      </c>
      <c r="J7" s="19" t="s">
        <v>14</v>
      </c>
      <c r="K7" s="20" t="s">
        <v>9</v>
      </c>
      <c r="L7" s="21" t="s">
        <v>15</v>
      </c>
      <c r="M7" s="18" t="s">
        <v>16</v>
      </c>
      <c r="N7" s="18" t="s">
        <v>17</v>
      </c>
    </row>
    <row r="8" spans="1:21" ht="18.75" thickBot="1" x14ac:dyDescent="0.3">
      <c r="A8" s="5"/>
      <c r="D8" s="7">
        <f>Tex</f>
        <v>-10</v>
      </c>
      <c r="E8" s="16">
        <f>Te</f>
        <v>55</v>
      </c>
      <c r="F8" s="16">
        <f>E8-G8</f>
        <v>45</v>
      </c>
      <c r="G8" s="26">
        <v>10</v>
      </c>
      <c r="H8" s="27">
        <f>L_h</f>
        <v>103.2</v>
      </c>
      <c r="I8" s="16">
        <f>(E8+F8)/2</f>
        <v>50</v>
      </c>
      <c r="J8" s="28">
        <f t="shared" ref="J8:J12" si="0">Ta</f>
        <v>20</v>
      </c>
      <c r="K8" s="16">
        <f t="shared" ref="K8:K12" si="1">IF(D8=Ta,"",(F8-J8)/(E8-J8))</f>
        <v>0.7142857142857143</v>
      </c>
      <c r="L8" s="16">
        <f>I8-J8</f>
        <v>30</v>
      </c>
      <c r="M8" s="17">
        <f>IF(((F8-J8)/(E8-J8))&gt;0.7,((E8+F8)/2)-J8,((E8-F8)/(LN((E8-J8)/(F8-J8)))))</f>
        <v>30</v>
      </c>
      <c r="N8" s="29">
        <f>B9*((M8/50)^(n))</f>
        <v>1200</v>
      </c>
      <c r="O8" s="30" t="s">
        <v>11</v>
      </c>
      <c r="P8" t="s">
        <v>10</v>
      </c>
    </row>
    <row r="9" spans="1:21" ht="19.5" thickBot="1" x14ac:dyDescent="0.35">
      <c r="A9" s="1" t="s">
        <v>3</v>
      </c>
      <c r="B9" s="2">
        <v>2000</v>
      </c>
      <c r="D9" s="31">
        <f t="shared" ref="D9:D12" si="2">IF(D8=Ta,Ta,IF(D8+1=Ta,Ta,IF(D8="","",IF(D8+1&lt;Ta,(D8+1),""))))</f>
        <v>-9</v>
      </c>
      <c r="E9" s="32">
        <v>55</v>
      </c>
      <c r="F9" s="32">
        <f>E9-G9</f>
        <v>45.333333333333336</v>
      </c>
      <c r="G9" s="32">
        <f>(N9*0.86)/L_h</f>
        <v>9.6666666666666661</v>
      </c>
      <c r="H9" s="33">
        <f>H8</f>
        <v>103.2</v>
      </c>
      <c r="I9" s="32">
        <f>(E9+F9)/2</f>
        <v>50.166666666666671</v>
      </c>
      <c r="J9" s="34">
        <f t="shared" si="0"/>
        <v>20</v>
      </c>
      <c r="K9" s="32">
        <f t="shared" si="1"/>
        <v>0.7238095238095239</v>
      </c>
      <c r="L9" s="32">
        <f>I9-J9</f>
        <v>30.166666666666671</v>
      </c>
      <c r="M9" s="35">
        <f>IF(((F9-J9)/(E9-J9))&gt;0.7,((E9+F9)/2)-J9,((E9-F9)/(LN((E9-J9)/(F9-J9)))))</f>
        <v>30.166666666666671</v>
      </c>
      <c r="N9" s="36">
        <f>IF(D9="","",$N$8/($D$8-Ta)*(D9-Ta))</f>
        <v>1160</v>
      </c>
      <c r="O9" s="36">
        <f t="shared" ref="O9:O12" si="3">p_∆T_50*((M9/50)^(n))</f>
        <v>1206.6666666666667</v>
      </c>
      <c r="P9" s="12" t="s">
        <v>12</v>
      </c>
    </row>
    <row r="10" spans="1:21" ht="19.5" thickBot="1" x14ac:dyDescent="0.35">
      <c r="A10" s="1" t="s">
        <v>4</v>
      </c>
      <c r="B10" s="2">
        <v>10</v>
      </c>
      <c r="D10" s="23">
        <f t="shared" si="2"/>
        <v>-8</v>
      </c>
      <c r="E10" s="16">
        <v>55</v>
      </c>
      <c r="F10" s="16">
        <f t="shared" ref="F10:F12" si="4">E10-G10</f>
        <v>45.666666666666671</v>
      </c>
      <c r="G10" s="16">
        <f>(N10*0.86)/L_h</f>
        <v>9.3333333333333321</v>
      </c>
      <c r="H10" s="24">
        <f t="shared" ref="H10:H12" si="5">H9</f>
        <v>103.2</v>
      </c>
      <c r="I10" s="16">
        <f t="shared" ref="I10:I12" si="6">(E10+F10)/2</f>
        <v>50.333333333333336</v>
      </c>
      <c r="J10" s="14">
        <f t="shared" si="0"/>
        <v>20</v>
      </c>
      <c r="K10" s="13">
        <f t="shared" si="1"/>
        <v>0.7333333333333335</v>
      </c>
      <c r="L10" s="13">
        <f t="shared" ref="L10:L12" si="7">I10-J10</f>
        <v>30.333333333333336</v>
      </c>
      <c r="M10" s="15">
        <f t="shared" ref="M10:M12" si="8">IF(((F10-J10)/(E10-J10))&gt;0.7,((E10+F10)/2)-J10,((E10-F10)/(LN((E10-J10)/(F10-J10)))))</f>
        <v>30.333333333333336</v>
      </c>
      <c r="N10" s="36">
        <f>IF(D10="","",$N$8/($D$8-Ta)*(D10-Ta))</f>
        <v>1120</v>
      </c>
      <c r="O10" s="37">
        <f t="shared" si="3"/>
        <v>1213.3333333333335</v>
      </c>
    </row>
    <row r="11" spans="1:21" ht="19.5" thickBot="1" x14ac:dyDescent="0.35">
      <c r="A11" s="1" t="s">
        <v>5</v>
      </c>
      <c r="B11" s="6">
        <v>1</v>
      </c>
      <c r="D11" s="25">
        <f t="shared" si="2"/>
        <v>-7</v>
      </c>
      <c r="E11" s="8">
        <v>55</v>
      </c>
      <c r="F11" s="8">
        <f t="shared" si="4"/>
        <v>46</v>
      </c>
      <c r="G11" s="8">
        <f>(N11*0.86)/L_h</f>
        <v>9</v>
      </c>
      <c r="H11" s="9">
        <f t="shared" si="5"/>
        <v>103.2</v>
      </c>
      <c r="I11" s="8">
        <f t="shared" si="6"/>
        <v>50.5</v>
      </c>
      <c r="J11" s="10">
        <f t="shared" si="0"/>
        <v>20</v>
      </c>
      <c r="K11" s="8">
        <f t="shared" si="1"/>
        <v>0.74285714285714288</v>
      </c>
      <c r="L11" s="8">
        <f t="shared" si="7"/>
        <v>30.5</v>
      </c>
      <c r="M11" s="11">
        <f t="shared" si="8"/>
        <v>30.5</v>
      </c>
      <c r="N11" s="36">
        <f>IF(D11="","",$N$8/($D$8-Ta)*(D11-Ta))</f>
        <v>1080</v>
      </c>
      <c r="O11" s="38">
        <f t="shared" si="3"/>
        <v>1220</v>
      </c>
    </row>
    <row r="12" spans="1:21" ht="18.75" thickBot="1" x14ac:dyDescent="0.3">
      <c r="A12" s="1" t="s">
        <v>8</v>
      </c>
      <c r="B12" s="22">
        <f>($N$8*0.86)/_∆T</f>
        <v>103.2</v>
      </c>
      <c r="D12" s="25">
        <f t="shared" si="2"/>
        <v>-6</v>
      </c>
      <c r="E12" s="8">
        <v>55</v>
      </c>
      <c r="F12" s="8">
        <f t="shared" si="4"/>
        <v>46.333333333333336</v>
      </c>
      <c r="G12" s="8">
        <f>(N12*0.86)/L_h</f>
        <v>8.6666666666666661</v>
      </c>
      <c r="H12" s="9">
        <f t="shared" si="5"/>
        <v>103.2</v>
      </c>
      <c r="I12" s="8">
        <f t="shared" si="6"/>
        <v>50.666666666666671</v>
      </c>
      <c r="J12" s="10">
        <f t="shared" si="0"/>
        <v>20</v>
      </c>
      <c r="K12" s="8">
        <f t="shared" si="1"/>
        <v>0.75238095238095248</v>
      </c>
      <c r="L12" s="8">
        <f t="shared" si="7"/>
        <v>30.666666666666671</v>
      </c>
      <c r="M12" s="8">
        <f t="shared" si="8"/>
        <v>30.666666666666671</v>
      </c>
      <c r="N12" s="36">
        <f>IF(D12="","",$N$8/($D$8-Ta)*(D12-Ta))</f>
        <v>1040</v>
      </c>
      <c r="O12" s="38">
        <f t="shared" si="3"/>
        <v>1226.6666666666667</v>
      </c>
    </row>
    <row r="13" spans="1:21" x14ac:dyDescent="0.25">
      <c r="U13" s="39"/>
    </row>
    <row r="14" spans="1:21" x14ac:dyDescent="0.25">
      <c r="D14" s="41" t="s">
        <v>21</v>
      </c>
      <c r="E14" s="41"/>
      <c r="F14" s="41"/>
      <c r="G14" s="41"/>
      <c r="U14" s="39"/>
    </row>
    <row r="15" spans="1:21" x14ac:dyDescent="0.25">
      <c r="D15" s="41" t="s">
        <v>22</v>
      </c>
      <c r="E15" s="41" t="s">
        <v>23</v>
      </c>
      <c r="F15" s="41"/>
      <c r="G15" s="41" t="s">
        <v>24</v>
      </c>
      <c r="U15" s="39"/>
    </row>
    <row r="16" spans="1:21" x14ac:dyDescent="0.25">
      <c r="D16" s="41"/>
      <c r="E16" s="41" t="s">
        <v>20</v>
      </c>
      <c r="F16" s="41"/>
      <c r="G16" s="41"/>
      <c r="U16" s="39"/>
    </row>
    <row r="17" spans="4:21" x14ac:dyDescent="0.25">
      <c r="U17" s="39"/>
    </row>
    <row r="18" spans="4:21" x14ac:dyDescent="0.25">
      <c r="D18" t="s">
        <v>18</v>
      </c>
      <c r="U18" s="39"/>
    </row>
    <row r="19" spans="4:21" x14ac:dyDescent="0.25">
      <c r="D19" s="40">
        <v>-9</v>
      </c>
      <c r="E19" s="40">
        <v>53.833333333333329</v>
      </c>
      <c r="F19" s="40">
        <v>44.166666666666664</v>
      </c>
      <c r="G19" s="40">
        <v>9.6666666666666661</v>
      </c>
      <c r="H19" s="40">
        <v>103.2</v>
      </c>
      <c r="I19" s="40">
        <v>49</v>
      </c>
      <c r="J19" s="40">
        <v>20</v>
      </c>
      <c r="K19" s="40">
        <v>0.7142857142857143</v>
      </c>
      <c r="L19" s="40">
        <v>29</v>
      </c>
      <c r="M19" s="40">
        <v>29</v>
      </c>
      <c r="N19" s="40">
        <v>1160</v>
      </c>
      <c r="O19" s="40">
        <v>1160</v>
      </c>
      <c r="U19" s="39"/>
    </row>
    <row r="20" spans="4:21" x14ac:dyDescent="0.25">
      <c r="P20" t="s">
        <v>19</v>
      </c>
      <c r="U20" s="39"/>
    </row>
    <row r="21" spans="4:21" x14ac:dyDescent="0.25">
      <c r="U21" s="39"/>
    </row>
    <row r="22" spans="4:21" x14ac:dyDescent="0.25">
      <c r="K22" s="39"/>
      <c r="U22" s="39"/>
    </row>
    <row r="1054" spans="5:5" x14ac:dyDescent="0.25">
      <c r="E1054">
        <v>-335544.32000000001</v>
      </c>
    </row>
  </sheetData>
  <pageMargins left="0" right="0" top="0.74803149606299213" bottom="0.74803149606299213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Feuil1!_∆T</vt:lpstr>
      <vt:lpstr>Feuil1!L_h</vt:lpstr>
      <vt:lpstr>Feuil1!n</vt:lpstr>
      <vt:lpstr>Feuil1!p_∆T_50</vt:lpstr>
      <vt:lpstr>Feuil1!Ta</vt:lpstr>
      <vt:lpstr>Feuil1!Te</vt:lpstr>
      <vt:lpstr>Feuil1!Tex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Gut</dc:creator>
  <cp:lastModifiedBy>Gut</cp:lastModifiedBy>
  <cp:lastPrinted>2018-05-10T18:04:25Z</cp:lastPrinted>
  <dcterms:created xsi:type="dcterms:W3CDTF">2018-05-10T16:17:30Z</dcterms:created>
  <dcterms:modified xsi:type="dcterms:W3CDTF">2018-05-10T18:34:36Z</dcterms:modified>
</cp:coreProperties>
</file>