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24" windowWidth="19620" windowHeight="9264" tabRatio="863"/>
  </bookViews>
  <sheets>
    <sheet name="Sommaire" sheetId="13" r:id="rId1"/>
    <sheet name="Prospects_Clients" sheetId="5" r:id="rId2"/>
    <sheet name="Devis" sheetId="12" r:id="rId3"/>
    <sheet name="Historique_devis" sheetId="4" r:id="rId4"/>
    <sheet name="Matieres &amp; Stock" sheetId="3" r:id="rId5"/>
    <sheet name="Paramètres" sheetId="7" r:id="rId6"/>
  </sheets>
  <definedNames>
    <definedName name="_xlnm.Print_Area" localSheetId="2">Devis!$A$1:$L$49</definedName>
  </definedNames>
  <calcPr calcId="145621"/>
</workbook>
</file>

<file path=xl/calcChain.xml><?xml version="1.0" encoding="utf-8"?>
<calcChain xmlns="http://schemas.openxmlformats.org/spreadsheetml/2006/main">
  <c r="H27" i="12" l="1"/>
  <c r="H28" i="12"/>
  <c r="H29" i="12"/>
  <c r="H30" i="12"/>
  <c r="H31" i="12"/>
  <c r="H32" i="12"/>
  <c r="H33" i="12"/>
  <c r="D10" i="5"/>
  <c r="E10" i="5"/>
  <c r="K27" i="3"/>
  <c r="K28" i="3"/>
  <c r="K8" i="3"/>
  <c r="K9" i="3"/>
  <c r="K10" i="3"/>
  <c r="K11" i="3"/>
  <c r="K12" i="3"/>
  <c r="K13" i="3"/>
  <c r="K14" i="3"/>
  <c r="K15" i="3"/>
  <c r="H24" i="12" s="1"/>
  <c r="K16" i="3"/>
  <c r="K17" i="3"/>
  <c r="K18" i="3"/>
  <c r="K19" i="3"/>
  <c r="K20" i="3"/>
  <c r="K21" i="3"/>
  <c r="K22" i="3"/>
  <c r="K23" i="3"/>
  <c r="K24" i="3"/>
  <c r="K25" i="3"/>
  <c r="K26" i="3"/>
  <c r="K7" i="3"/>
  <c r="E6" i="5"/>
  <c r="E7" i="5"/>
  <c r="E8" i="5"/>
  <c r="E9" i="5"/>
  <c r="D7" i="5"/>
  <c r="D8" i="5"/>
  <c r="D9" i="5"/>
  <c r="D6" i="5"/>
  <c r="D5" i="5"/>
  <c r="E5" i="5"/>
  <c r="K4" i="3" l="1"/>
  <c r="K5" i="3"/>
  <c r="H25" i="12" s="1"/>
  <c r="K6" i="3"/>
  <c r="H26" i="12" s="1"/>
  <c r="K3" i="3"/>
  <c r="F17" i="12" l="1"/>
  <c r="H17" i="12"/>
  <c r="F15" i="12"/>
  <c r="F16" i="12"/>
  <c r="J33" i="12"/>
  <c r="N33" i="12" s="1"/>
  <c r="J32" i="12"/>
  <c r="L32" i="12" s="1"/>
  <c r="J31" i="12"/>
  <c r="N31" i="12" s="1"/>
  <c r="J30" i="12"/>
  <c r="N30" i="12" s="1"/>
  <c r="J29" i="12"/>
  <c r="L29" i="12" s="1"/>
  <c r="J28" i="12"/>
  <c r="L28" i="12" s="1"/>
  <c r="J27" i="12"/>
  <c r="N27" i="12" s="1"/>
  <c r="J26" i="12"/>
  <c r="N26" i="12" s="1"/>
  <c r="J25" i="12"/>
  <c r="N25" i="12" s="1"/>
  <c r="J24" i="12"/>
  <c r="N24" i="12" s="1"/>
  <c r="E10" i="12"/>
  <c r="N29" i="12" l="1"/>
  <c r="N28" i="12"/>
  <c r="L33" i="12"/>
  <c r="N32" i="12"/>
  <c r="L25" i="12"/>
  <c r="L27" i="12"/>
  <c r="L31" i="12"/>
  <c r="L24" i="12"/>
  <c r="L26" i="12"/>
  <c r="L30" i="12"/>
  <c r="K36" i="12" l="1"/>
  <c r="K35" i="12"/>
  <c r="K40" i="12" s="1"/>
  <c r="K38" i="12" l="1"/>
  <c r="K42" i="12" s="1"/>
  <c r="F14" i="12" l="1"/>
</calcChain>
</file>

<file path=xl/sharedStrings.xml><?xml version="1.0" encoding="utf-8"?>
<sst xmlns="http://schemas.openxmlformats.org/spreadsheetml/2006/main" count="276" uniqueCount="197">
  <si>
    <t>Qté</t>
  </si>
  <si>
    <t>Désignation</t>
  </si>
  <si>
    <t>PU HT</t>
  </si>
  <si>
    <t>Atelier Voyelle K</t>
  </si>
  <si>
    <t>Prestation</t>
  </si>
  <si>
    <t>Conseils</t>
  </si>
  <si>
    <t>Confection rideaux</t>
  </si>
  <si>
    <t>Confection coussins</t>
  </si>
  <si>
    <t>Restauration fauteuil</t>
  </si>
  <si>
    <t>Restauration canapé</t>
  </si>
  <si>
    <t>Restauration table de soin</t>
  </si>
  <si>
    <t>Restauration siège</t>
  </si>
  <si>
    <t>Confection tête de lit</t>
  </si>
  <si>
    <t>Création sur mesure</t>
  </si>
  <si>
    <t>Vente de tissu</t>
  </si>
  <si>
    <t>Cours individuel</t>
  </si>
  <si>
    <t>Cours collectif</t>
  </si>
  <si>
    <t>Prestation:</t>
  </si>
  <si>
    <t>Date:</t>
  </si>
  <si>
    <t>N° Devis</t>
  </si>
  <si>
    <t>Civilité</t>
  </si>
  <si>
    <t>Mme</t>
  </si>
  <si>
    <t>Mlle</t>
  </si>
  <si>
    <t>Mr</t>
  </si>
  <si>
    <t>Sté</t>
  </si>
  <si>
    <t>Observations</t>
  </si>
  <si>
    <t>Total HT</t>
  </si>
  <si>
    <t>Total TTC</t>
  </si>
  <si>
    <t>Frais de port</t>
  </si>
  <si>
    <t>Fournisseur</t>
  </si>
  <si>
    <t>Pu HT</t>
  </si>
  <si>
    <t>Qté en stock</t>
  </si>
  <si>
    <t>Mini stock</t>
  </si>
  <si>
    <t>code TVA</t>
  </si>
  <si>
    <t>Achat minimum</t>
  </si>
  <si>
    <t>Délai appro</t>
  </si>
  <si>
    <t>Unité</t>
  </si>
  <si>
    <t>m²</t>
  </si>
  <si>
    <t>pièce</t>
  </si>
  <si>
    <t>litre</t>
  </si>
  <si>
    <t>kilo</t>
  </si>
  <si>
    <t>gramme</t>
  </si>
  <si>
    <t>Taux TVA</t>
  </si>
  <si>
    <t>Montant TVA</t>
  </si>
  <si>
    <t>Total TVA</t>
  </si>
  <si>
    <t>Nom</t>
  </si>
  <si>
    <t>Prénom</t>
  </si>
  <si>
    <t>Adresse 2</t>
  </si>
  <si>
    <t>Ville</t>
  </si>
  <si>
    <t>Tél</t>
  </si>
  <si>
    <t>Mail</t>
  </si>
  <si>
    <t>Travaux réalisés</t>
  </si>
  <si>
    <t>Travaux réalisés :</t>
  </si>
  <si>
    <t>A définir</t>
  </si>
  <si>
    <t>Dans mon atelier</t>
  </si>
  <si>
    <t>A votre adresse</t>
  </si>
  <si>
    <t>Transport Aller :</t>
  </si>
  <si>
    <t>Transport Retour :</t>
  </si>
  <si>
    <t>Transport</t>
  </si>
  <si>
    <t>Par mes soins</t>
  </si>
  <si>
    <t>Par vos soins</t>
  </si>
  <si>
    <t>Aucun</t>
  </si>
  <si>
    <t>Transporteur</t>
  </si>
  <si>
    <t>Adresse 1</t>
  </si>
  <si>
    <t>CP</t>
  </si>
  <si>
    <t>Correspondant</t>
  </si>
  <si>
    <t>Acompte à la commande</t>
  </si>
  <si>
    <t>Paiement</t>
  </si>
  <si>
    <t>Virement</t>
  </si>
  <si>
    <t>Liquide</t>
  </si>
  <si>
    <t>Bon pour accord</t>
  </si>
  <si>
    <t>Port</t>
  </si>
  <si>
    <t>Date émission</t>
  </si>
  <si>
    <t>Correspondant du client</t>
  </si>
  <si>
    <t>Banque</t>
  </si>
  <si>
    <t>Crédit Agricole</t>
  </si>
  <si>
    <t>Crédit Lyonnais</t>
  </si>
  <si>
    <t>CIC</t>
  </si>
  <si>
    <t>Caisse d'Epargne</t>
  </si>
  <si>
    <t>Banque Postale</t>
  </si>
  <si>
    <t>Sté Générale</t>
  </si>
  <si>
    <t>BNP Paribas</t>
  </si>
  <si>
    <t>Suivi des Devis</t>
  </si>
  <si>
    <t>Prospect ou Client</t>
  </si>
  <si>
    <t>Nature:</t>
  </si>
  <si>
    <t>Remise</t>
  </si>
  <si>
    <t>heure</t>
  </si>
  <si>
    <t>journée</t>
  </si>
  <si>
    <t>forfait</t>
  </si>
  <si>
    <t>PU Net</t>
  </si>
  <si>
    <t>Acompte</t>
  </si>
  <si>
    <t>Conditions de règlement</t>
  </si>
  <si>
    <t xml:space="preserve">Fin de mois </t>
  </si>
  <si>
    <t>30 jours fin de mois</t>
  </si>
  <si>
    <t>Échéance de paiement</t>
  </si>
  <si>
    <t xml:space="preserve"> </t>
  </si>
  <si>
    <t>D -</t>
  </si>
  <si>
    <t>Solde à la livraison</t>
  </si>
  <si>
    <t>Date :</t>
  </si>
  <si>
    <t>Signature :</t>
  </si>
  <si>
    <t xml:space="preserve"> A la livraison</t>
  </si>
  <si>
    <t>Remplace le devis</t>
  </si>
  <si>
    <t>Nom dirigeant</t>
  </si>
  <si>
    <t>Civilité2</t>
  </si>
  <si>
    <t>CORRESPONDANT du CLIENT</t>
  </si>
  <si>
    <t>conditions de règlement habituelles</t>
  </si>
  <si>
    <t>Echéances de règlement habituelles</t>
  </si>
  <si>
    <t>Résultat</t>
  </si>
  <si>
    <t>Résultat devis</t>
  </si>
  <si>
    <t>Annulé</t>
  </si>
  <si>
    <t>Perdu</t>
  </si>
  <si>
    <t>Transformé</t>
  </si>
  <si>
    <t>Raison</t>
  </si>
  <si>
    <t>Suspendu</t>
  </si>
  <si>
    <t>Pas de budget client</t>
  </si>
  <si>
    <t>Devis trop cher</t>
  </si>
  <si>
    <t xml:space="preserve">Raison </t>
  </si>
  <si>
    <t>Décision interne client</t>
  </si>
  <si>
    <t>Repoussé avec date</t>
  </si>
  <si>
    <t>Repoussé sans date</t>
  </si>
  <si>
    <t>Projet modifié</t>
  </si>
  <si>
    <t>Projet abandonné</t>
  </si>
  <si>
    <t>Attente budget</t>
  </si>
  <si>
    <t>Attente de décision</t>
  </si>
  <si>
    <t>Voir commande</t>
  </si>
  <si>
    <t>Chèque :</t>
  </si>
  <si>
    <r>
      <rPr>
        <b/>
        <sz val="12"/>
        <color theme="1"/>
        <rFont val="Arial"/>
        <family val="2"/>
      </rPr>
      <t>HT</t>
    </r>
    <r>
      <rPr>
        <sz val="11"/>
        <color theme="1"/>
        <rFont val="Arial"/>
        <family val="2"/>
      </rPr>
      <t xml:space="preserve">   par</t>
    </r>
  </si>
  <si>
    <t>Confection housse coussin</t>
  </si>
  <si>
    <t>Confection housse canapé</t>
  </si>
  <si>
    <t>Confection housse fauteuil</t>
  </si>
  <si>
    <t>Confection housse fauteuil et coussin</t>
  </si>
  <si>
    <t>En attente</t>
  </si>
  <si>
    <t>Nom Complet2</t>
  </si>
  <si>
    <t>Prix de vente</t>
  </si>
  <si>
    <t>Colonne1</t>
  </si>
  <si>
    <t>Chèque</t>
  </si>
  <si>
    <t>PARIS</t>
  </si>
  <si>
    <t>Annule et remplace le devis</t>
  </si>
  <si>
    <t>TURIQUE</t>
  </si>
  <si>
    <t>Barbie</t>
  </si>
  <si>
    <t>Prénom2</t>
  </si>
  <si>
    <t>22 rue du sommeil</t>
  </si>
  <si>
    <t>TIMAITRE</t>
  </si>
  <si>
    <t>Vincent</t>
  </si>
  <si>
    <t>100 allée Démesures</t>
  </si>
  <si>
    <t>LYON</t>
  </si>
  <si>
    <t>A la commande</t>
  </si>
  <si>
    <t>barbie.turique@yahoo.fr</t>
  </si>
  <si>
    <t>TREPOSE</t>
  </si>
  <si>
    <t>Jean</t>
  </si>
  <si>
    <t>25 allée des dépots</t>
  </si>
  <si>
    <t>MARSEILLE</t>
  </si>
  <si>
    <t>trepose@gmail.com</t>
  </si>
  <si>
    <t>Clou décoration noir diam 10</t>
  </si>
  <si>
    <t>Clou décoration noir diam 20</t>
  </si>
  <si>
    <t>Clou décoration argent diam 10</t>
  </si>
  <si>
    <t>Coeff vente</t>
  </si>
  <si>
    <t>Coeff de vente</t>
  </si>
  <si>
    <t>galon bleu</t>
  </si>
  <si>
    <t>mètre</t>
  </si>
  <si>
    <t>galon rouge</t>
  </si>
  <si>
    <t>1 sem</t>
  </si>
  <si>
    <t>2 sem</t>
  </si>
  <si>
    <t>48 h</t>
  </si>
  <si>
    <t>3 sem</t>
  </si>
  <si>
    <t>1 mois</t>
  </si>
  <si>
    <t>1,5 mois</t>
  </si>
  <si>
    <t>HYENE</t>
  </si>
  <si>
    <t>César</t>
  </si>
  <si>
    <t>impasse des éventrès</t>
  </si>
  <si>
    <t>BORDEAUX</t>
  </si>
  <si>
    <t>tissu Jean Paul GAUTIER</t>
  </si>
  <si>
    <t>Jean Paul Gautier</t>
  </si>
  <si>
    <t>Saclou</t>
  </si>
  <si>
    <t>Tapisse</t>
  </si>
  <si>
    <t>tissus CASAL</t>
  </si>
  <si>
    <t>Casal</t>
  </si>
  <si>
    <t>crin de laine</t>
  </si>
  <si>
    <t>Lemouton</t>
  </si>
  <si>
    <t>TASSION</t>
  </si>
  <si>
    <t>Félicie</t>
  </si>
  <si>
    <t>parc des bravos</t>
  </si>
  <si>
    <t>NICE</t>
  </si>
  <si>
    <t>felicie.tassion@gmail.com</t>
  </si>
  <si>
    <t>DEFERRE</t>
  </si>
  <si>
    <t>Phil</t>
  </si>
  <si>
    <t>10 avenue des aciéries</t>
  </si>
  <si>
    <t>ROUBAIX</t>
  </si>
  <si>
    <t>phildeferre01@yahoo.fr</t>
  </si>
  <si>
    <t>Mlle Barbie TURIQUE</t>
  </si>
  <si>
    <t>Sté  TASSION</t>
  </si>
  <si>
    <t>Mme Félicie TASSION</t>
  </si>
  <si>
    <t>tissu GAUTIER</t>
  </si>
  <si>
    <t>forfait cours 1</t>
  </si>
  <si>
    <t>forfait cours 2</t>
  </si>
  <si>
    <t>forfait cours 3</t>
  </si>
  <si>
    <t>forfait heure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</si>
</sst>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164" formatCode="[$-40C]d\ mmmm\ yyyy;@"/>
    <numFmt numFmtId="165" formatCode="#,##0.00\ &quot;€&quot;"/>
    <numFmt numFmtId="166" formatCode="0.0%"/>
    <numFmt numFmtId="167" formatCode="00000"/>
    <numFmt numFmtId="168" formatCode="0#&quot; &quot;##&quot; &quot;##&quot; &quot;##&quot; &quot;##"/>
    <numFmt numFmtId="169" formatCode="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26"/>
      <color theme="5" tint="-0.249977111117893"/>
      <name val="VAGRounded BT"/>
      <family val="2"/>
    </font>
    <font>
      <sz val="24"/>
      <color theme="5" tint="-0.249977111117893"/>
      <name val="VAGRounded BT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24"/>
      <color theme="1"/>
      <name val="Calibri"/>
      <family val="2"/>
      <scheme val="minor"/>
    </font>
    <font>
      <sz val="20"/>
      <color theme="5" tint="-0.249977111117893"/>
      <name val="VAGRounded BT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sz val="20"/>
      <color theme="0"/>
      <name val="VAGRounded BT"/>
      <family val="2"/>
    </font>
    <font>
      <sz val="36"/>
      <color rgb="FFF193A7"/>
      <name val="VAGRounded BT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1"/>
      <color rgb="FF000000"/>
      <name val="Arial"/>
      <family val="2"/>
    </font>
    <font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6"/>
      <color theme="1"/>
      <name val="VAGRounded BT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193A7"/>
        <bgColor indexed="64"/>
      </patternFill>
    </fill>
  </fills>
  <borders count="8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5" tint="0.59996337778862885"/>
      </left>
      <right style="medium">
        <color theme="5" tint="0.59996337778862885"/>
      </right>
      <top style="medium">
        <color theme="5" tint="0.59996337778862885"/>
      </top>
      <bottom style="medium">
        <color theme="5" tint="0.59996337778862885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theme="5" tint="0.59996337778862885"/>
      </left>
      <right/>
      <top style="medium">
        <color theme="5" tint="0.59996337778862885"/>
      </top>
      <bottom style="medium">
        <color theme="5" tint="0.59996337778862885"/>
      </bottom>
      <diagonal/>
    </border>
    <border>
      <left/>
      <right style="medium">
        <color theme="5" tint="0.59996337778862885"/>
      </right>
      <top style="medium">
        <color theme="5" tint="0.59996337778862885"/>
      </top>
      <bottom style="medium">
        <color theme="5" tint="0.59996337778862885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theme="5" tint="0.39994506668294322"/>
      </left>
      <right/>
      <top style="medium">
        <color theme="5" tint="0.39991454817346722"/>
      </top>
      <bottom style="medium">
        <color theme="5" tint="0.39991454817346722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theme="5" tint="0.59996337778862885"/>
      </top>
      <bottom style="medium">
        <color theme="5" tint="0.59996337778862885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theme="5" tint="0.39976195562608724"/>
      </top>
      <bottom/>
      <diagonal/>
    </border>
    <border>
      <left style="thin">
        <color theme="5" tint="0.39982299264503923"/>
      </left>
      <right/>
      <top style="thin">
        <color theme="5" tint="0.39976195562608724"/>
      </top>
      <bottom style="thick">
        <color theme="5" tint="0.39976195562608724"/>
      </bottom>
      <diagonal/>
    </border>
    <border>
      <left/>
      <right/>
      <top style="thin">
        <color theme="5" tint="0.39976195562608724"/>
      </top>
      <bottom style="thick">
        <color theme="5" tint="0.39976195562608724"/>
      </bottom>
      <diagonal/>
    </border>
    <border>
      <left/>
      <right style="thin">
        <color theme="5" tint="0.39982299264503923"/>
      </right>
      <top style="thin">
        <color theme="5" tint="0.39973143711661124"/>
      </top>
      <bottom style="thick">
        <color theme="5" tint="0.39976195562608724"/>
      </bottom>
      <diagonal/>
    </border>
    <border>
      <left/>
      <right style="thick">
        <color theme="5" tint="0.39973143711661124"/>
      </right>
      <top style="thick">
        <color theme="5" tint="0.39976195562608724"/>
      </top>
      <bottom/>
      <diagonal/>
    </border>
    <border>
      <left/>
      <right style="thick">
        <color theme="5" tint="0.39973143711661124"/>
      </right>
      <top/>
      <bottom/>
      <diagonal/>
    </border>
    <border>
      <left/>
      <right style="thick">
        <color theme="5" tint="0.39973143711661124"/>
      </right>
      <top style="thin">
        <color theme="5" tint="0.39976195562608724"/>
      </top>
      <bottom style="thick">
        <color theme="5" tint="0.39976195562608724"/>
      </bottom>
      <diagonal/>
    </border>
    <border>
      <left style="thick">
        <color theme="5" tint="0.39973143711661124"/>
      </left>
      <right/>
      <top/>
      <bottom/>
      <diagonal/>
    </border>
    <border>
      <left style="medium">
        <color theme="5" tint="0.39994506668294322"/>
      </left>
      <right/>
      <top style="medium">
        <color theme="5" tint="0.39994506668294322"/>
      </top>
      <bottom/>
      <diagonal/>
    </border>
    <border>
      <left/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 style="medium">
        <color theme="5" tint="0.39994506668294322"/>
      </top>
      <bottom/>
      <diagonal/>
    </border>
    <border>
      <left style="medium">
        <color theme="5" tint="0.39991454817346722"/>
      </left>
      <right/>
      <top style="medium">
        <color theme="5" tint="0.39991454817346722"/>
      </top>
      <bottom style="medium">
        <color theme="5" tint="0.39991454817346722"/>
      </bottom>
      <diagonal/>
    </border>
    <border>
      <left/>
      <right/>
      <top style="medium">
        <color theme="5" tint="0.39991454817346722"/>
      </top>
      <bottom style="medium">
        <color theme="5" tint="0.39991454817346722"/>
      </bottom>
      <diagonal/>
    </border>
    <border>
      <left/>
      <right style="medium">
        <color theme="5" tint="0.39991454817346722"/>
      </right>
      <top style="medium">
        <color theme="5" tint="0.39991454817346722"/>
      </top>
      <bottom style="medium">
        <color theme="5" tint="0.39991454817346722"/>
      </bottom>
      <diagonal/>
    </border>
    <border>
      <left style="medium">
        <color theme="5" tint="0.59996337778862885"/>
      </left>
      <right/>
      <top style="medium">
        <color theme="5" tint="0.59996337778862885"/>
      </top>
      <bottom/>
      <diagonal/>
    </border>
    <border>
      <left/>
      <right style="medium">
        <color theme="5" tint="0.59996337778862885"/>
      </right>
      <top style="medium">
        <color theme="5" tint="0.59996337778862885"/>
      </top>
      <bottom/>
      <diagonal/>
    </border>
    <border>
      <left style="medium">
        <color theme="5" tint="0.59996337778862885"/>
      </left>
      <right/>
      <top/>
      <bottom style="medium">
        <color theme="5" tint="0.59996337778862885"/>
      </bottom>
      <diagonal/>
    </border>
    <border>
      <left/>
      <right style="medium">
        <color theme="5" tint="0.59996337778862885"/>
      </right>
      <top/>
      <bottom style="medium">
        <color theme="5" tint="0.59996337778862885"/>
      </bottom>
      <diagonal/>
    </border>
    <border>
      <left style="medium">
        <color theme="5" tint="0.39994506668294322"/>
      </left>
      <right/>
      <top/>
      <bottom/>
      <diagonal/>
    </border>
    <border>
      <left/>
      <right/>
      <top style="thin">
        <color theme="5" tint="0.39973143711661124"/>
      </top>
      <bottom style="thick">
        <color theme="5" tint="0.39976195562608724"/>
      </bottom>
      <diagonal/>
    </border>
    <border>
      <left style="thick">
        <color theme="5" tint="0.39973143711661124"/>
      </left>
      <right/>
      <top style="thick">
        <color theme="5" tint="0.39973143711661124"/>
      </top>
      <bottom/>
      <diagonal/>
    </border>
    <border>
      <left/>
      <right/>
      <top style="thick">
        <color theme="5" tint="0.39973143711661124"/>
      </top>
      <bottom/>
      <diagonal/>
    </border>
    <border>
      <left/>
      <right style="thick">
        <color theme="5" tint="0.39973143711661124"/>
      </right>
      <top style="thick">
        <color theme="5" tint="0.39973143711661124"/>
      </top>
      <bottom/>
      <diagonal/>
    </border>
    <border>
      <left style="thick">
        <color theme="5" tint="0.39973143711661124"/>
      </left>
      <right/>
      <top/>
      <bottom style="thick">
        <color theme="5" tint="0.39973143711661124"/>
      </bottom>
      <diagonal/>
    </border>
    <border>
      <left/>
      <right/>
      <top/>
      <bottom style="thick">
        <color theme="5" tint="0.39973143711661124"/>
      </bottom>
      <diagonal/>
    </border>
    <border>
      <left/>
      <right style="thick">
        <color theme="5" tint="0.39973143711661124"/>
      </right>
      <top/>
      <bottom style="thick">
        <color theme="5" tint="0.39973143711661124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ck">
        <color theme="5" tint="-0.24994659260841701"/>
      </left>
      <right style="thick">
        <color theme="5" tint="-0.24994659260841701"/>
      </right>
      <top/>
      <bottom style="thick">
        <color theme="5" tint="-0.24994659260841701"/>
      </bottom>
      <diagonal/>
    </border>
    <border>
      <left style="thin">
        <color theme="5" tint="-0.24994659260841701"/>
      </left>
      <right style="hair">
        <color theme="5" tint="-0.24994659260841701"/>
      </right>
      <top style="thin">
        <color theme="5" tint="-0.24994659260841701"/>
      </top>
      <bottom/>
      <diagonal/>
    </border>
    <border>
      <left style="hair">
        <color theme="5" tint="-0.24994659260841701"/>
      </left>
      <right style="hair">
        <color theme="5" tint="-0.24994659260841701"/>
      </right>
      <top style="thin">
        <color theme="5" tint="-0.24994659260841701"/>
      </top>
      <bottom/>
      <diagonal/>
    </border>
    <border>
      <left style="hair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42">
    <xf numFmtId="0" fontId="0" fillId="0" borderId="0" xfId="0"/>
    <xf numFmtId="0" fontId="12" fillId="0" borderId="0" xfId="0" applyFont="1" applyBorder="1" applyAlignment="1"/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3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5" borderId="3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165" fontId="14" fillId="0" borderId="11" xfId="0" applyNumberFormat="1" applyFont="1" applyBorder="1" applyAlignment="1">
      <alignment horizontal="center" vertical="center"/>
    </xf>
    <xf numFmtId="1" fontId="14" fillId="0" borderId="11" xfId="0" applyNumberFormat="1" applyFont="1" applyBorder="1" applyAlignment="1">
      <alignment horizontal="center" vertical="center"/>
    </xf>
    <xf numFmtId="165" fontId="14" fillId="0" borderId="13" xfId="0" applyNumberFormat="1" applyFont="1" applyBorder="1" applyAlignment="1">
      <alignment horizontal="center" vertical="center"/>
    </xf>
    <xf numFmtId="1" fontId="14" fillId="0" borderId="13" xfId="0" applyNumberFormat="1" applyFont="1" applyBorder="1" applyAlignment="1">
      <alignment horizontal="center" vertical="center"/>
    </xf>
    <xf numFmtId="165" fontId="14" fillId="0" borderId="15" xfId="0" applyNumberFormat="1" applyFont="1" applyBorder="1" applyAlignment="1">
      <alignment horizontal="center" vertical="center"/>
    </xf>
    <xf numFmtId="1" fontId="14" fillId="0" borderId="15" xfId="0" applyNumberFormat="1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4" fillId="4" borderId="20" xfId="0" applyFont="1" applyFill="1" applyBorder="1" applyAlignment="1">
      <alignment vertical="center"/>
    </xf>
    <xf numFmtId="0" fontId="14" fillId="4" borderId="21" xfId="0" applyFont="1" applyFill="1" applyBorder="1" applyAlignment="1">
      <alignment vertical="center"/>
    </xf>
    <xf numFmtId="0" fontId="14" fillId="4" borderId="20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166" fontId="14" fillId="4" borderId="23" xfId="0" applyNumberFormat="1" applyFont="1" applyFill="1" applyBorder="1" applyAlignment="1">
      <alignment horizontal="center" vertical="center"/>
    </xf>
    <xf numFmtId="9" fontId="14" fillId="4" borderId="24" xfId="0" applyNumberFormat="1" applyFont="1" applyFill="1" applyBorder="1" applyAlignment="1">
      <alignment horizontal="center" vertical="center"/>
    </xf>
    <xf numFmtId="9" fontId="14" fillId="4" borderId="25" xfId="0" applyNumberFormat="1" applyFont="1" applyFill="1" applyBorder="1" applyAlignment="1">
      <alignment horizontal="center" vertical="center"/>
    </xf>
    <xf numFmtId="165" fontId="14" fillId="0" borderId="5" xfId="0" applyNumberFormat="1" applyFont="1" applyBorder="1" applyAlignment="1">
      <alignment horizontal="center" vertical="center"/>
    </xf>
    <xf numFmtId="164" fontId="20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0" fillId="0" borderId="0" xfId="0" applyNumberFormat="1" applyBorder="1"/>
    <xf numFmtId="1" fontId="0" fillId="0" borderId="0" xfId="0" applyNumberFormat="1" applyBorder="1" applyAlignment="1"/>
    <xf numFmtId="165" fontId="0" fillId="0" borderId="0" xfId="0" applyNumberFormat="1" applyBorder="1"/>
    <xf numFmtId="10" fontId="14" fillId="0" borderId="0" xfId="0" applyNumberFormat="1" applyFont="1" applyBorder="1" applyAlignment="1">
      <alignment horizontal="center" vertical="center"/>
    </xf>
    <xf numFmtId="165" fontId="14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left" vertical="center"/>
    </xf>
    <xf numFmtId="164" fontId="20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18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14" fontId="14" fillId="0" borderId="0" xfId="0" applyNumberFormat="1" applyFont="1" applyAlignment="1">
      <alignment horizontal="center" vertical="center"/>
    </xf>
    <xf numFmtId="169" fontId="14" fillId="0" borderId="0" xfId="0" applyNumberFormat="1" applyFont="1" applyAlignment="1">
      <alignment horizontal="center" vertical="center"/>
    </xf>
    <xf numFmtId="169" fontId="14" fillId="0" borderId="0" xfId="0" applyNumberFormat="1" applyFont="1"/>
    <xf numFmtId="0" fontId="14" fillId="4" borderId="3" xfId="0" applyFont="1" applyFill="1" applyBorder="1" applyAlignment="1">
      <alignment horizontal="center" vertical="center"/>
    </xf>
    <xf numFmtId="10" fontId="25" fillId="0" borderId="5" xfId="0" applyNumberFormat="1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165" fontId="27" fillId="0" borderId="1" xfId="0" applyNumberFormat="1" applyFont="1" applyBorder="1" applyAlignment="1">
      <alignment horizontal="center" vertical="center"/>
    </xf>
    <xf numFmtId="165" fontId="27" fillId="0" borderId="4" xfId="0" applyNumberFormat="1" applyFont="1" applyBorder="1" applyAlignment="1">
      <alignment horizontal="center" vertical="center"/>
    </xf>
    <xf numFmtId="10" fontId="25" fillId="0" borderId="4" xfId="0" applyNumberFormat="1" applyFont="1" applyBorder="1" applyAlignment="1">
      <alignment horizontal="center" vertical="center"/>
    </xf>
    <xf numFmtId="9" fontId="0" fillId="4" borderId="1" xfId="0" applyNumberFormat="1" applyFill="1" applyBorder="1" applyAlignment="1">
      <alignment horizontal="center" vertical="center"/>
    </xf>
    <xf numFmtId="9" fontId="25" fillId="0" borderId="1" xfId="0" applyNumberFormat="1" applyFont="1" applyBorder="1" applyAlignment="1">
      <alignment horizontal="center" vertical="center"/>
    </xf>
    <xf numFmtId="9" fontId="27" fillId="0" borderId="36" xfId="0" applyNumberFormat="1" applyFont="1" applyBorder="1" applyAlignment="1">
      <alignment horizontal="center" vertical="center"/>
    </xf>
    <xf numFmtId="10" fontId="27" fillId="0" borderId="36" xfId="0" applyNumberFormat="1" applyFont="1" applyBorder="1" applyAlignment="1">
      <alignment horizontal="center" vertical="center"/>
    </xf>
    <xf numFmtId="165" fontId="27" fillId="0" borderId="37" xfId="0" applyNumberFormat="1" applyFont="1" applyBorder="1" applyAlignment="1">
      <alignment horizontal="right" vertical="center"/>
    </xf>
    <xf numFmtId="9" fontId="27" fillId="0" borderId="1" xfId="0" applyNumberFormat="1" applyFont="1" applyBorder="1" applyAlignment="1">
      <alignment horizontal="center" vertical="center"/>
    </xf>
    <xf numFmtId="10" fontId="27" fillId="0" borderId="5" xfId="0" applyNumberFormat="1" applyFont="1" applyBorder="1" applyAlignment="1">
      <alignment horizontal="center" vertical="center"/>
    </xf>
    <xf numFmtId="165" fontId="27" fillId="0" borderId="40" xfId="0" applyNumberFormat="1" applyFont="1" applyBorder="1" applyAlignment="1">
      <alignment horizontal="center" vertical="center"/>
    </xf>
    <xf numFmtId="165" fontId="27" fillId="0" borderId="39" xfId="0" applyNumberFormat="1" applyFont="1" applyBorder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169" fontId="19" fillId="0" borderId="0" xfId="0" applyNumberFormat="1" applyFont="1" applyFill="1" applyBorder="1" applyAlignment="1">
      <alignment vertical="center"/>
    </xf>
    <xf numFmtId="0" fontId="0" fillId="0" borderId="50" xfId="0" applyBorder="1" applyAlignment="1"/>
    <xf numFmtId="0" fontId="0" fillId="0" borderId="0" xfId="0" applyBorder="1" applyAlignment="1"/>
    <xf numFmtId="0" fontId="18" fillId="0" borderId="0" xfId="0" applyFont="1" applyAlignment="1">
      <alignment horizontal="right" vertical="center"/>
    </xf>
    <xf numFmtId="165" fontId="15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4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4" borderId="9" xfId="0" applyFont="1" applyFill="1" applyBorder="1" applyAlignment="1">
      <alignment horizontal="right" vertical="center"/>
    </xf>
    <xf numFmtId="169" fontId="19" fillId="4" borderId="10" xfId="0" applyNumberFormat="1" applyFont="1" applyFill="1" applyBorder="1" applyAlignment="1">
      <alignment horizontal="left" vertical="center"/>
    </xf>
    <xf numFmtId="0" fontId="0" fillId="0" borderId="64" xfId="0" applyBorder="1" applyAlignment="1">
      <alignment horizontal="right"/>
    </xf>
    <xf numFmtId="0" fontId="0" fillId="0" borderId="64" xfId="0" applyBorder="1" applyAlignment="1"/>
    <xf numFmtId="0" fontId="0" fillId="0" borderId="65" xfId="0" applyBorder="1"/>
    <xf numFmtId="0" fontId="0" fillId="0" borderId="48" xfId="0" applyBorder="1"/>
    <xf numFmtId="0" fontId="0" fillId="0" borderId="66" xfId="0" applyBorder="1" applyAlignment="1"/>
    <xf numFmtId="0" fontId="0" fillId="0" borderId="67" xfId="0" applyBorder="1" applyAlignment="1"/>
    <xf numFmtId="0" fontId="0" fillId="0" borderId="68" xfId="0" applyBorder="1"/>
    <xf numFmtId="0" fontId="14" fillId="0" borderId="50" xfId="0" applyFont="1" applyBorder="1" applyAlignment="1"/>
    <xf numFmtId="0" fontId="14" fillId="0" borderId="63" xfId="0" applyFont="1" applyBorder="1" applyAlignment="1">
      <alignment horizontal="left" vertical="center"/>
    </xf>
    <xf numFmtId="167" fontId="0" fillId="0" borderId="0" xfId="0" applyNumberFormat="1" applyAlignment="1">
      <alignment horizontal="center" vertical="center"/>
    </xf>
    <xf numFmtId="167" fontId="21" fillId="0" borderId="0" xfId="0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21" fillId="0" borderId="0" xfId="0" applyFont="1" applyAlignment="1">
      <alignment horizontal="center" vertical="center"/>
    </xf>
    <xf numFmtId="168" fontId="2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168" fontId="0" fillId="0" borderId="0" xfId="0" applyNumberFormat="1" applyAlignment="1">
      <alignment horizontal="left" vertical="center"/>
    </xf>
    <xf numFmtId="49" fontId="8" fillId="0" borderId="0" xfId="1" applyNumberFormat="1" applyAlignment="1">
      <alignment horizontal="left" vertical="center"/>
    </xf>
    <xf numFmtId="168" fontId="21" fillId="0" borderId="0" xfId="0" applyNumberFormat="1" applyFont="1" applyAlignment="1">
      <alignment horizontal="left" vertical="center"/>
    </xf>
    <xf numFmtId="49" fontId="21" fillId="0" borderId="0" xfId="1" applyNumberFormat="1" applyFont="1" applyAlignment="1">
      <alignment horizontal="left" vertical="center"/>
    </xf>
    <xf numFmtId="0" fontId="0" fillId="4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5" fillId="0" borderId="0" xfId="0" applyFont="1" applyAlignment="1">
      <alignment horizontal="right" vertical="center"/>
    </xf>
    <xf numFmtId="0" fontId="21" fillId="4" borderId="3" xfId="0" applyFont="1" applyFill="1" applyBorder="1" applyAlignment="1">
      <alignment horizontal="center" vertical="center" wrapText="1"/>
    </xf>
    <xf numFmtId="167" fontId="21" fillId="0" borderId="0" xfId="0" applyNumberFormat="1" applyFont="1" applyAlignment="1">
      <alignment horizontal="left" vertical="center"/>
    </xf>
    <xf numFmtId="0" fontId="21" fillId="0" borderId="0" xfId="0" applyNumberFormat="1" applyFont="1" applyAlignment="1">
      <alignment horizontal="left" vertical="center"/>
    </xf>
    <xf numFmtId="164" fontId="24" fillId="4" borderId="72" xfId="0" applyNumberFormat="1" applyFont="1" applyFill="1" applyBorder="1" applyAlignment="1">
      <alignment horizontal="center" vertical="center" wrapText="1"/>
    </xf>
    <xf numFmtId="169" fontId="25" fillId="0" borderId="73" xfId="0" applyNumberFormat="1" applyFont="1" applyBorder="1" applyAlignment="1">
      <alignment horizontal="center" vertical="center"/>
    </xf>
    <xf numFmtId="0" fontId="25" fillId="0" borderId="74" xfId="0" applyFont="1" applyBorder="1" applyAlignment="1">
      <alignment horizontal="center" vertical="center"/>
    </xf>
    <xf numFmtId="14" fontId="25" fillId="0" borderId="74" xfId="0" applyNumberFormat="1" applyFont="1" applyBorder="1" applyAlignment="1">
      <alignment horizontal="center" vertical="center"/>
    </xf>
    <xf numFmtId="0" fontId="29" fillId="0" borderId="75" xfId="0" applyFont="1" applyBorder="1" applyAlignment="1">
      <alignment horizontal="center" vertical="center"/>
    </xf>
    <xf numFmtId="0" fontId="25" fillId="0" borderId="76" xfId="0" applyFont="1" applyBorder="1" applyAlignment="1">
      <alignment horizontal="center" vertical="center"/>
    </xf>
    <xf numFmtId="169" fontId="24" fillId="4" borderId="72" xfId="0" applyNumberFormat="1" applyFont="1" applyFill="1" applyBorder="1" applyAlignment="1">
      <alignment horizontal="center" vertical="center" wrapText="1"/>
    </xf>
    <xf numFmtId="0" fontId="24" fillId="4" borderId="72" xfId="0" applyFont="1" applyFill="1" applyBorder="1" applyAlignment="1">
      <alignment horizontal="center" vertical="center" wrapText="1"/>
    </xf>
    <xf numFmtId="14" fontId="24" fillId="4" borderId="72" xfId="0" applyNumberFormat="1" applyFont="1" applyFill="1" applyBorder="1" applyAlignment="1">
      <alignment horizontal="center" vertical="center" wrapText="1"/>
    </xf>
    <xf numFmtId="0" fontId="8" fillId="0" borderId="0" xfId="1" applyAlignment="1">
      <alignment horizontal="left" vertical="center"/>
    </xf>
    <xf numFmtId="0" fontId="14" fillId="0" borderId="81" xfId="0" applyFont="1" applyBorder="1" applyAlignment="1">
      <alignment horizontal="left" vertical="center"/>
    </xf>
    <xf numFmtId="0" fontId="14" fillId="0" borderId="71" xfId="0" applyFont="1" applyBorder="1" applyAlignment="1">
      <alignment horizontal="left" vertical="center"/>
    </xf>
    <xf numFmtId="0" fontId="14" fillId="0" borderId="80" xfId="0" applyFont="1" applyBorder="1" applyAlignment="1">
      <alignment horizontal="left" vertical="center"/>
    </xf>
    <xf numFmtId="0" fontId="2" fillId="5" borderId="3" xfId="0" applyFont="1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/>
    </xf>
    <xf numFmtId="0" fontId="14" fillId="4" borderId="82" xfId="0" applyFont="1" applyFill="1" applyBorder="1" applyAlignment="1">
      <alignment horizontal="center" vertical="center"/>
    </xf>
    <xf numFmtId="10" fontId="14" fillId="0" borderId="11" xfId="0" applyNumberFormat="1" applyFont="1" applyBorder="1" applyAlignment="1">
      <alignment horizontal="center" vertical="center"/>
    </xf>
    <xf numFmtId="10" fontId="14" fillId="0" borderId="13" xfId="0" applyNumberFormat="1" applyFont="1" applyBorder="1" applyAlignment="1">
      <alignment horizontal="center" vertical="center"/>
    </xf>
    <xf numFmtId="10" fontId="14" fillId="0" borderId="15" xfId="0" applyNumberFormat="1" applyFont="1" applyBorder="1" applyAlignment="1">
      <alignment horizontal="center" vertical="center"/>
    </xf>
    <xf numFmtId="0" fontId="14" fillId="4" borderId="83" xfId="0" applyFont="1" applyFill="1" applyBorder="1" applyAlignment="1">
      <alignment vertical="center"/>
    </xf>
    <xf numFmtId="0" fontId="14" fillId="4" borderId="5" xfId="0" applyFont="1" applyFill="1" applyBorder="1" applyAlignment="1">
      <alignment vertical="center"/>
    </xf>
    <xf numFmtId="0" fontId="21" fillId="0" borderId="0" xfId="0" applyNumberFormat="1" applyFont="1" applyAlignment="1">
      <alignment horizontal="center" vertical="center"/>
    </xf>
    <xf numFmtId="7" fontId="25" fillId="0" borderId="74" xfId="0" applyNumberFormat="1" applyFont="1" applyBorder="1" applyAlignment="1">
      <alignment horizontal="center" vertical="center"/>
    </xf>
    <xf numFmtId="165" fontId="14" fillId="0" borderId="69" xfId="0" applyNumberFormat="1" applyFont="1" applyBorder="1" applyAlignment="1">
      <alignment horizontal="center" vertical="center"/>
    </xf>
    <xf numFmtId="165" fontId="14" fillId="0" borderId="70" xfId="0" applyNumberFormat="1" applyFont="1" applyBorder="1" applyAlignment="1">
      <alignment horizontal="center" vertical="center"/>
    </xf>
    <xf numFmtId="165" fontId="14" fillId="0" borderId="71" xfId="0" applyNumberFormat="1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3" borderId="0" xfId="0" applyFill="1" applyAlignment="1"/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5" fillId="4" borderId="57" xfId="0" applyFont="1" applyFill="1" applyBorder="1" applyAlignment="1">
      <alignment horizontal="center" vertical="center"/>
    </xf>
    <xf numFmtId="0" fontId="28" fillId="0" borderId="59" xfId="0" applyFont="1" applyBorder="1" applyAlignment="1">
      <alignment horizontal="center" vertical="center"/>
    </xf>
    <xf numFmtId="169" fontId="15" fillId="4" borderId="58" xfId="0" applyNumberFormat="1" applyFont="1" applyFill="1" applyBorder="1" applyAlignment="1">
      <alignment horizontal="left" vertical="center"/>
    </xf>
    <xf numFmtId="169" fontId="0" fillId="0" borderId="60" xfId="0" applyNumberFormat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17" fillId="0" borderId="9" xfId="0" applyFont="1" applyBorder="1" applyAlignment="1">
      <alignment vertical="center"/>
    </xf>
    <xf numFmtId="0" fontId="17" fillId="0" borderId="31" xfId="0" applyFont="1" applyBorder="1" applyAlignment="1">
      <alignment vertical="center"/>
    </xf>
    <xf numFmtId="0" fontId="17" fillId="0" borderId="10" xfId="0" applyFont="1" applyBorder="1" applyAlignment="1">
      <alignment vertical="center"/>
    </xf>
    <xf numFmtId="0" fontId="14" fillId="4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7" fillId="0" borderId="77" xfId="0" applyFont="1" applyBorder="1" applyAlignment="1">
      <alignment vertical="center"/>
    </xf>
    <xf numFmtId="0" fontId="27" fillId="0" borderId="78" xfId="0" applyFont="1" applyBorder="1" applyAlignment="1">
      <alignment vertical="center"/>
    </xf>
    <xf numFmtId="0" fontId="27" fillId="0" borderId="79" xfId="0" applyFont="1" applyBorder="1" applyAlignment="1">
      <alignment vertical="center"/>
    </xf>
    <xf numFmtId="0" fontId="15" fillId="0" borderId="43" xfId="0" applyFont="1" applyBorder="1" applyAlignment="1">
      <alignment horizontal="center" vertical="center"/>
    </xf>
    <xf numFmtId="0" fontId="0" fillId="0" borderId="43" xfId="0" applyBorder="1" applyAlignment="1"/>
    <xf numFmtId="0" fontId="0" fillId="0" borderId="47" xfId="0" applyBorder="1" applyAlignment="1"/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48" xfId="0" applyBorder="1" applyAlignment="1"/>
    <xf numFmtId="167" fontId="15" fillId="0" borderId="62" xfId="0" applyNumberFormat="1" applyFont="1" applyBorder="1" applyAlignment="1">
      <alignment horizontal="center" vertical="center"/>
    </xf>
    <xf numFmtId="167" fontId="0" fillId="0" borderId="46" xfId="0" applyNumberFormat="1" applyBorder="1" applyAlignment="1"/>
    <xf numFmtId="0" fontId="15" fillId="0" borderId="44" xfId="0" applyFont="1" applyBorder="1" applyAlignment="1">
      <alignment horizontal="center" vertical="center"/>
    </xf>
    <xf numFmtId="0" fontId="0" fillId="0" borderId="45" xfId="0" applyBorder="1" applyAlignment="1"/>
    <xf numFmtId="0" fontId="0" fillId="0" borderId="49" xfId="0" applyBorder="1" applyAlignment="1"/>
    <xf numFmtId="0" fontId="5" fillId="0" borderId="9" xfId="0" applyFont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5" fillId="4" borderId="9" xfId="0" applyFont="1" applyFill="1" applyBorder="1" applyAlignment="1"/>
    <xf numFmtId="0" fontId="5" fillId="4" borderId="10" xfId="0" applyFont="1" applyFill="1" applyBorder="1" applyAlignment="1"/>
    <xf numFmtId="0" fontId="5" fillId="0" borderId="8" xfId="0" applyFont="1" applyBorder="1" applyAlignment="1">
      <alignment horizontal="right" vertical="center"/>
    </xf>
    <xf numFmtId="165" fontId="5" fillId="0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7" fillId="0" borderId="38" xfId="0" applyFont="1" applyBorder="1" applyAlignment="1">
      <alignment vertical="center"/>
    </xf>
    <xf numFmtId="0" fontId="27" fillId="0" borderId="33" xfId="0" applyFont="1" applyBorder="1" applyAlignment="1">
      <alignment vertical="center"/>
    </xf>
    <xf numFmtId="0" fontId="27" fillId="0" borderId="27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/>
    <xf numFmtId="0" fontId="5" fillId="4" borderId="9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left" vertical="top" wrapText="1"/>
    </xf>
    <xf numFmtId="0" fontId="14" fillId="0" borderId="31" xfId="0" applyFont="1" applyBorder="1" applyAlignment="1">
      <alignment horizontal="left" vertical="top" wrapText="1"/>
    </xf>
    <xf numFmtId="0" fontId="14" fillId="0" borderId="10" xfId="0" applyFont="1" applyBorder="1" applyAlignment="1">
      <alignment horizontal="left" vertical="top" wrapText="1"/>
    </xf>
    <xf numFmtId="0" fontId="15" fillId="0" borderId="0" xfId="0" applyFont="1" applyAlignment="1">
      <alignment horizontal="right" vertical="center"/>
    </xf>
    <xf numFmtId="0" fontId="28" fillId="0" borderId="34" xfId="0" applyFont="1" applyBorder="1" applyAlignment="1">
      <alignment horizontal="right" vertical="center"/>
    </xf>
    <xf numFmtId="165" fontId="15" fillId="4" borderId="41" xfId="0" applyNumberFormat="1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vertical="center"/>
    </xf>
    <xf numFmtId="165" fontId="0" fillId="0" borderId="7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4" borderId="51" xfId="0" applyFont="1" applyFill="1" applyBorder="1" applyAlignment="1">
      <alignment horizontal="left" vertical="center"/>
    </xf>
    <xf numFmtId="0" fontId="18" fillId="4" borderId="52" xfId="0" applyFont="1" applyFill="1" applyBorder="1" applyAlignment="1">
      <alignment horizontal="left" vertical="center"/>
    </xf>
    <xf numFmtId="0" fontId="18" fillId="4" borderId="53" xfId="0" applyFont="1" applyFill="1" applyBorder="1" applyAlignment="1">
      <alignment horizontal="left" vertical="center"/>
    </xf>
    <xf numFmtId="165" fontId="15" fillId="4" borderId="29" xfId="0" applyNumberFormat="1" applyFont="1" applyFill="1" applyBorder="1" applyAlignment="1">
      <alignment horizontal="center" vertical="center"/>
    </xf>
    <xf numFmtId="0" fontId="28" fillId="4" borderId="30" xfId="0" applyFont="1" applyFill="1" applyBorder="1" applyAlignment="1">
      <alignment horizontal="center" vertical="center"/>
    </xf>
    <xf numFmtId="0" fontId="15" fillId="0" borderId="6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15" fillId="4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right" vertical="center"/>
    </xf>
    <xf numFmtId="0" fontId="0" fillId="0" borderId="0" xfId="0" applyAlignment="1"/>
    <xf numFmtId="9" fontId="15" fillId="4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67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18" fillId="4" borderId="54" xfId="0" applyNumberFormat="1" applyFont="1" applyFill="1" applyBorder="1" applyAlignment="1">
      <alignment horizontal="left" vertical="center"/>
    </xf>
    <xf numFmtId="0" fontId="0" fillId="4" borderId="55" xfId="0" applyFill="1" applyBorder="1" applyAlignment="1">
      <alignment horizontal="left" vertical="center"/>
    </xf>
    <xf numFmtId="0" fontId="0" fillId="4" borderId="56" xfId="0" applyFill="1" applyBorder="1" applyAlignment="1">
      <alignment horizontal="left" vertical="center"/>
    </xf>
    <xf numFmtId="0" fontId="27" fillId="0" borderId="35" xfId="0" applyFont="1" applyBorder="1" applyAlignment="1">
      <alignment vertical="center"/>
    </xf>
    <xf numFmtId="0" fontId="27" fillId="0" borderId="32" xfId="0" applyFont="1" applyBorder="1" applyAlignment="1">
      <alignment vertical="center"/>
    </xf>
    <xf numFmtId="0" fontId="27" fillId="0" borderId="26" xfId="0" applyFont="1" applyBorder="1" applyAlignment="1">
      <alignment vertical="center"/>
    </xf>
    <xf numFmtId="0" fontId="10" fillId="0" borderId="28" xfId="0" applyFont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165" fontId="5" fillId="6" borderId="6" xfId="0" applyNumberFormat="1" applyFont="1" applyFill="1" applyBorder="1" applyAlignment="1">
      <alignment horizontal="center" vertical="center"/>
    </xf>
    <xf numFmtId="165" fontId="0" fillId="6" borderId="7" xfId="0" applyNumberFormat="1" applyFont="1" applyFill="1" applyBorder="1" applyAlignment="1">
      <alignment horizontal="center" vertical="center"/>
    </xf>
    <xf numFmtId="0" fontId="22" fillId="7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46"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hair">
          <color theme="5" tint="-0.24994659260841701"/>
        </left>
        <right style="hair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theme="5" tint="-0.24994659260841701"/>
        </left>
        <right style="hair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theme="5" tint="-0.24994659260841701"/>
        </left>
        <right style="hair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theme="5" tint="-0.24994659260841701"/>
        </left>
        <right style="hair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theme="5" tint="-0.24994659260841701"/>
        </left>
        <right style="hair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theme="5" tint="-0.24994659260841701"/>
        </left>
        <right style="hair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theme="5" tint="-0.24994659260841701"/>
        </left>
        <right style="hair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theme="5" tint="-0.24994659260841701"/>
        </left>
        <right style="hair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9" formatCode="0000"/>
      <alignment horizontal="center" vertical="center" textRotation="0" wrapText="0" indent="0" justifyLastLine="0" shrinkToFit="0" readingOrder="0"/>
      <border diagonalUp="0" diagonalDown="0">
        <left style="thin">
          <color theme="5" tint="-0.24994659260841701"/>
        </left>
        <right style="hair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/>
        <horizontal/>
      </border>
    </dxf>
    <dxf>
      <border outline="0">
        <top style="thin">
          <color theme="5" tint="-0.24994659260841701"/>
        </top>
      </border>
    </dxf>
    <dxf>
      <border outline="0">
        <top style="thick">
          <color theme="5" tint="-0.24994659260841701"/>
        </top>
        <bottom style="thin">
          <color theme="5" tint="-0.24994659260841701"/>
        </bottom>
      </border>
    </dxf>
    <dxf>
      <border outline="0">
        <bottom style="thick">
          <color theme="5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theme="5" tint="-0.24994659260841701"/>
        </left>
        <right style="thick">
          <color theme="5" tint="-0.24994659260841701"/>
        </right>
        <top/>
        <bottom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8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7" formatCode="0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193A7"/>
      <color rgb="FFEEA4C2"/>
      <color rgb="FFF1ADD2"/>
      <color rgb="FFEDB1E4"/>
      <color rgb="FFF6A8E0"/>
      <color rgb="FFF4AABA"/>
      <color rgb="FFF2A0B2"/>
      <color rgb="FFF5C7DA"/>
      <color rgb="FFF3BFD4"/>
      <color rgb="FFEB91B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281940</xdr:colOff>
      <xdr:row>6</xdr:row>
      <xdr:rowOff>114300</xdr:rowOff>
    </xdr:from>
    <xdr:to>
      <xdr:col>3</xdr:col>
      <xdr:colOff>749460</xdr:colOff>
      <xdr:row>13</xdr:row>
      <xdr:rowOff>94140</xdr:rowOff>
    </xdr:to>
    <xdr:sp macro="" textlink="">
      <xdr:nvSpPr>
        <xdr:cNvPr id="2" name="Plaque 1"/>
        <xdr:cNvSpPr/>
      </xdr:nvSpPr>
      <xdr:spPr>
        <a:xfrm>
          <a:off x="1866900" y="1211580"/>
          <a:ext cx="1260000" cy="1260000"/>
        </a:xfrm>
        <a:prstGeom prst="bevel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scene3d>
          <a:camera prst="obliqueTopRigh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VAGRounded BT" panose="020F0702020204020204" pitchFamily="34" charset="0"/>
            </a:rPr>
            <a:t>Sommaire</a:t>
          </a:r>
        </a:p>
      </xdr:txBody>
    </xdr:sp>
    <xdr:clientData/>
  </xdr:twoCellAnchor>
  <xdr:twoCellAnchor>
    <xdr:from>
      <xdr:col>4</xdr:col>
      <xdr:colOff>762000</xdr:colOff>
      <xdr:row>6</xdr:row>
      <xdr:rowOff>152400</xdr:rowOff>
    </xdr:from>
    <xdr:to>
      <xdr:col>6</xdr:col>
      <xdr:colOff>437040</xdr:colOff>
      <xdr:row>13</xdr:row>
      <xdr:rowOff>132240</xdr:rowOff>
    </xdr:to>
    <xdr:sp macro="" textlink="">
      <xdr:nvSpPr>
        <xdr:cNvPr id="4" name="Plaque 3"/>
        <xdr:cNvSpPr/>
      </xdr:nvSpPr>
      <xdr:spPr>
        <a:xfrm>
          <a:off x="3931920" y="1249680"/>
          <a:ext cx="1260000" cy="1260000"/>
        </a:xfrm>
        <a:prstGeom prst="bevel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scene3d>
          <a:camera prst="obliqueTopRigh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VAGRounded BT" panose="020F0702020204020204" pitchFamily="34" charset="0"/>
            </a:rPr>
            <a:t>Table</a:t>
          </a:r>
          <a:r>
            <a:rPr lang="fr-FR" sz="1400" baseline="0">
              <a:solidFill>
                <a:sysClr val="windowText" lastClr="000000"/>
              </a:solidFill>
              <a:latin typeface="VAGRounded BT" panose="020F0702020204020204" pitchFamily="34" charset="0"/>
            </a:rPr>
            <a:t> clients</a:t>
          </a:r>
          <a:endParaRPr lang="fr-FR" sz="1400">
            <a:solidFill>
              <a:sysClr val="windowText" lastClr="000000"/>
            </a:solidFill>
            <a:latin typeface="VAGRounded BT" panose="020F0702020204020204" pitchFamily="34" charset="0"/>
          </a:endParaRPr>
        </a:p>
      </xdr:txBody>
    </xdr:sp>
    <xdr:clientData/>
  </xdr:twoCellAnchor>
  <xdr:twoCellAnchor>
    <xdr:from>
      <xdr:col>7</xdr:col>
      <xdr:colOff>91440</xdr:colOff>
      <xdr:row>6</xdr:row>
      <xdr:rowOff>7620</xdr:rowOff>
    </xdr:from>
    <xdr:to>
      <xdr:col>8</xdr:col>
      <xdr:colOff>558960</xdr:colOff>
      <xdr:row>12</xdr:row>
      <xdr:rowOff>170340</xdr:rowOff>
    </xdr:to>
    <xdr:sp macro="" textlink="">
      <xdr:nvSpPr>
        <xdr:cNvPr id="6" name="Plaque 5"/>
        <xdr:cNvSpPr/>
      </xdr:nvSpPr>
      <xdr:spPr>
        <a:xfrm>
          <a:off x="5638800" y="1104900"/>
          <a:ext cx="1260000" cy="1260000"/>
        </a:xfrm>
        <a:prstGeom prst="bevel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scene3d>
          <a:camera prst="obliqueTopRigh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VAGRounded BT" panose="020F0702020204020204" pitchFamily="34" charset="0"/>
            </a:rPr>
            <a:t>Devis</a:t>
          </a:r>
        </a:p>
      </xdr:txBody>
    </xdr:sp>
    <xdr:clientData/>
  </xdr:twoCellAnchor>
  <xdr:twoCellAnchor>
    <xdr:from>
      <xdr:col>5</xdr:col>
      <xdr:colOff>312420</xdr:colOff>
      <xdr:row>17</xdr:row>
      <xdr:rowOff>160020</xdr:rowOff>
    </xdr:from>
    <xdr:to>
      <xdr:col>6</xdr:col>
      <xdr:colOff>779940</xdr:colOff>
      <xdr:row>24</xdr:row>
      <xdr:rowOff>139860</xdr:rowOff>
    </xdr:to>
    <xdr:sp macro="" textlink="">
      <xdr:nvSpPr>
        <xdr:cNvPr id="9" name="Plaque 8"/>
        <xdr:cNvSpPr/>
      </xdr:nvSpPr>
      <xdr:spPr>
        <a:xfrm>
          <a:off x="4274820" y="3268980"/>
          <a:ext cx="1260000" cy="1260000"/>
        </a:xfrm>
        <a:prstGeom prst="bevel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scene3d>
          <a:camera prst="obliqueTopRigh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VAGRounded BT" panose="020F0702020204020204" pitchFamily="34" charset="0"/>
            </a:rPr>
            <a:t>Historique devis</a:t>
          </a:r>
        </a:p>
      </xdr:txBody>
    </xdr:sp>
    <xdr:clientData/>
  </xdr:twoCellAnchor>
  <xdr:twoCellAnchor>
    <xdr:from>
      <xdr:col>9</xdr:col>
      <xdr:colOff>342900</xdr:colOff>
      <xdr:row>9</xdr:row>
      <xdr:rowOff>7620</xdr:rowOff>
    </xdr:from>
    <xdr:to>
      <xdr:col>11</xdr:col>
      <xdr:colOff>17940</xdr:colOff>
      <xdr:row>15</xdr:row>
      <xdr:rowOff>170340</xdr:rowOff>
    </xdr:to>
    <xdr:sp macro="" textlink="">
      <xdr:nvSpPr>
        <xdr:cNvPr id="11" name="Plaque 10"/>
        <xdr:cNvSpPr/>
      </xdr:nvSpPr>
      <xdr:spPr>
        <a:xfrm>
          <a:off x="7475220" y="1653540"/>
          <a:ext cx="1260000" cy="1260000"/>
        </a:xfrm>
        <a:prstGeom prst="bevel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scene3d>
          <a:camera prst="obliqueTopRigh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VAGRounded BT" panose="020F0702020204020204" pitchFamily="34" charset="0"/>
            </a:rPr>
            <a:t>Stock</a:t>
          </a:r>
        </a:p>
      </xdr:txBody>
    </xdr:sp>
    <xdr:clientData/>
  </xdr:twoCellAnchor>
  <xdr:twoCellAnchor>
    <xdr:from>
      <xdr:col>10</xdr:col>
      <xdr:colOff>388620</xdr:colOff>
      <xdr:row>20</xdr:row>
      <xdr:rowOff>15240</xdr:rowOff>
    </xdr:from>
    <xdr:to>
      <xdr:col>12</xdr:col>
      <xdr:colOff>99660</xdr:colOff>
      <xdr:row>27</xdr:row>
      <xdr:rowOff>31080</xdr:rowOff>
    </xdr:to>
    <xdr:sp macro="" textlink="">
      <xdr:nvSpPr>
        <xdr:cNvPr id="12" name="Plaque 11"/>
        <xdr:cNvSpPr/>
      </xdr:nvSpPr>
      <xdr:spPr>
        <a:xfrm>
          <a:off x="8313420" y="3672840"/>
          <a:ext cx="1296000" cy="1296000"/>
        </a:xfrm>
        <a:prstGeom prst="bevel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scene3d>
          <a:camera prst="obliqueTopRigh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VAGRounded BT" panose="020F0702020204020204" pitchFamily="34" charset="0"/>
            </a:rPr>
            <a:t>Paramètres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971344</xdr:colOff>
      <xdr:row>0</xdr:row>
      <xdr:rowOff>0</xdr:rowOff>
    </xdr:from>
    <xdr:ext cx="1775871" cy="937629"/>
    <xdr:sp macro="" textlink="">
      <xdr:nvSpPr>
        <xdr:cNvPr id="9" name="Rectangle 8"/>
        <xdr:cNvSpPr/>
      </xdr:nvSpPr>
      <xdr:spPr>
        <a:xfrm>
          <a:off x="2800144" y="0"/>
          <a:ext cx="1775871" cy="937629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5400" b="1" cap="none" spc="50">
              <a:ln w="11430"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Devis</a:t>
          </a:r>
          <a:endParaRPr lang="fr-FR" sz="6600" b="1" cap="none" spc="50">
            <a:ln w="11430"/>
            <a:solidFill>
              <a:schemeClr val="accent2">
                <a:lumMod val="60000"/>
                <a:lumOff val="40000"/>
              </a:schemeClr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259080</xdr:colOff>
          <xdr:row>2</xdr:row>
          <xdr:rowOff>15240</xdr:rowOff>
        </xdr:from>
        <xdr:to>
          <xdr:col>16</xdr:col>
          <xdr:colOff>266700</xdr:colOff>
          <xdr:row>6</xdr:row>
          <xdr:rowOff>91440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 le devis en cours et ouvre un nouveau devis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502920</xdr:colOff>
      <xdr:row>0</xdr:row>
      <xdr:rowOff>0</xdr:rowOff>
    </xdr:from>
    <xdr:to>
      <xdr:col>11</xdr:col>
      <xdr:colOff>757238</xdr:colOff>
      <xdr:row>8</xdr:row>
      <xdr:rowOff>24200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2120" y="0"/>
          <a:ext cx="1359218" cy="14339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312420</xdr:colOff>
          <xdr:row>7</xdr:row>
          <xdr:rowOff>129540</xdr:rowOff>
        </xdr:from>
        <xdr:to>
          <xdr:col>16</xdr:col>
          <xdr:colOff>243840</xdr:colOff>
          <xdr:row>11</xdr:row>
          <xdr:rowOff>83820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Exporter le devis au format 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457200</xdr:colOff>
      <xdr:row>0</xdr:row>
      <xdr:rowOff>0</xdr:rowOff>
    </xdr:from>
    <xdr:to>
      <xdr:col>10</xdr:col>
      <xdr:colOff>289560</xdr:colOff>
      <xdr:row>1</xdr:row>
      <xdr:rowOff>54596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9040" y="0"/>
          <a:ext cx="716280" cy="75563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4:P10" totalsRowShown="0" headerRowDxfId="45" dataDxfId="44">
  <autoFilter ref="A4:P10"/>
  <sortState ref="A5:P9">
    <sortCondition ref="B4:B9"/>
  </sortState>
  <tableColumns count="16">
    <tableColumn id="2" name="Civilité" dataDxfId="43"/>
    <tableColumn id="3" name="Nom dirigeant" dataDxfId="42"/>
    <tableColumn id="4" name="Prénom" dataDxfId="41"/>
    <tableColumn id="18" name="Nom Complet2" dataDxfId="40">
      <calculatedColumnFormula>CONCATENATE(A5," ",C5," ",B5)</calculatedColumnFormula>
    </tableColumn>
    <tableColumn id="5" name="Correspondant" dataDxfId="39">
      <calculatedColumnFormula>CONCATENATE(F5," ",H5," ",G5)</calculatedColumnFormula>
    </tableColumn>
    <tableColumn id="6" name="Civilité2" dataDxfId="38"/>
    <tableColumn id="7" name="Nom" dataDxfId="37"/>
    <tableColumn id="8" name="Prénom2" dataDxfId="36"/>
    <tableColumn id="9" name="Adresse 1" dataDxfId="35"/>
    <tableColumn id="10" name="Adresse 2" dataDxfId="34"/>
    <tableColumn id="11" name="CP" dataDxfId="33"/>
    <tableColumn id="12" name="Ville" dataDxfId="32"/>
    <tableColumn id="13" name="Tél" dataDxfId="31"/>
    <tableColumn id="15" name="Mail" dataDxfId="30"/>
    <tableColumn id="16" name="conditions de règlement habituelles" dataDxfId="29"/>
    <tableColumn id="17" name="Echéances de règlement habituelles" dataDxfId="28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L4" totalsRowShown="0" headerRowDxfId="16" headerRowBorderDxfId="15" tableBorderDxfId="14" totalsRowBorderDxfId="13">
  <autoFilter ref="A3:L4"/>
  <tableColumns count="12">
    <tableColumn id="1" name="N° Devis" dataDxfId="12"/>
    <tableColumn id="2" name="Date émission" dataDxfId="11"/>
    <tableColumn id="3" name="Prospect ou Client" dataDxfId="10"/>
    <tableColumn id="4" name="Correspondant du client" dataDxfId="9"/>
    <tableColumn id="5" name="Total HT" dataDxfId="8"/>
    <tableColumn id="6" name="Total TVA" dataDxfId="7"/>
    <tableColumn id="7" name="Port" dataDxfId="6"/>
    <tableColumn id="8" name="Total TTC" dataDxfId="5"/>
    <tableColumn id="9" name="Remplace le devis" dataDxfId="4"/>
    <tableColumn id="10" name="Résultat" dataDxfId="3"/>
    <tableColumn id="11" name="Raison" dataDxfId="2"/>
    <tableColumn id="12" name="Colonne1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felicie.tassion@gmail.com" TargetMode="External"/><Relationship Id="rId2" Type="http://schemas.openxmlformats.org/officeDocument/2006/relationships/hyperlink" Target="mailto:trepose@gmail.com" TargetMode="External"/><Relationship Id="rId1" Type="http://schemas.openxmlformats.org/officeDocument/2006/relationships/hyperlink" Target="mailto:barbie.turique@yahoo.fr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phildeferre01@yahoo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showGridLines="0" tabSelected="1" workbookViewId="0">
      <selection activeCell="I26" sqref="I26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P10"/>
  <sheetViews>
    <sheetView showGridLines="0" workbookViewId="0">
      <selection activeCell="O18" sqref="O18"/>
    </sheetView>
  </sheetViews>
  <sheetFormatPr baseColWidth="10" defaultRowHeight="14.4" x14ac:dyDescent="0.3"/>
  <cols>
    <col min="1" max="1" width="8.77734375" style="95" bestFit="1" customWidth="1"/>
    <col min="2" max="2" width="15.21875" style="112" bestFit="1" customWidth="1"/>
    <col min="3" max="3" width="11.77734375" style="112" customWidth="1"/>
    <col min="4" max="4" width="22" style="112" customWidth="1"/>
    <col min="5" max="5" width="18" style="95" bestFit="1" customWidth="1"/>
    <col min="6" max="6" width="10" style="95" customWidth="1"/>
    <col min="7" max="7" width="11.77734375" style="95" customWidth="1"/>
    <col min="8" max="8" width="13.6640625" style="112" customWidth="1"/>
    <col min="9" max="9" width="23.88671875" style="112" customWidth="1"/>
    <col min="10" max="10" width="18.44140625" style="107" customWidth="1"/>
    <col min="11" max="11" width="11.44140625" style="112" customWidth="1"/>
    <col min="12" max="12" width="25" style="109" customWidth="1"/>
    <col min="13" max="13" width="26" style="112" customWidth="1"/>
    <col min="14" max="14" width="34.21875" style="112" customWidth="1"/>
    <col min="15" max="15" width="33.44140625" style="112" bestFit="1" customWidth="1"/>
    <col min="16" max="16" width="33.44140625" style="95" bestFit="1" customWidth="1"/>
    <col min="17" max="16384" width="11.5546875" style="95"/>
  </cols>
  <sheetData>
    <row r="3" spans="1:16" ht="30.6" customHeight="1" x14ac:dyDescent="0.3">
      <c r="A3" s="151" t="s">
        <v>83</v>
      </c>
      <c r="B3" s="151"/>
      <c r="C3" s="151"/>
      <c r="D3" s="151" t="s">
        <v>104</v>
      </c>
      <c r="E3" s="151"/>
      <c r="F3" s="151"/>
    </row>
    <row r="4" spans="1:16" x14ac:dyDescent="0.3">
      <c r="A4" s="112" t="s">
        <v>20</v>
      </c>
      <c r="B4" s="112" t="s">
        <v>102</v>
      </c>
      <c r="C4" s="112" t="s">
        <v>46</v>
      </c>
      <c r="D4" s="112" t="s">
        <v>132</v>
      </c>
      <c r="E4" s="95" t="s">
        <v>65</v>
      </c>
      <c r="F4" s="112" t="s">
        <v>103</v>
      </c>
      <c r="G4" s="95" t="s">
        <v>45</v>
      </c>
      <c r="H4" s="112" t="s">
        <v>140</v>
      </c>
      <c r="I4" s="119" t="s">
        <v>63</v>
      </c>
      <c r="J4" s="119" t="s">
        <v>47</v>
      </c>
      <c r="K4" s="107" t="s">
        <v>64</v>
      </c>
      <c r="L4" s="119" t="s">
        <v>48</v>
      </c>
      <c r="M4" s="109" t="s">
        <v>49</v>
      </c>
      <c r="N4" s="109" t="s">
        <v>50</v>
      </c>
      <c r="O4" s="114" t="s">
        <v>105</v>
      </c>
      <c r="P4" s="114" t="s">
        <v>106</v>
      </c>
    </row>
    <row r="5" spans="1:16" x14ac:dyDescent="0.3">
      <c r="A5" s="110" t="s">
        <v>22</v>
      </c>
      <c r="B5" s="113" t="s">
        <v>138</v>
      </c>
      <c r="C5" s="113" t="s">
        <v>139</v>
      </c>
      <c r="D5" s="124" t="str">
        <f t="shared" ref="D5:D9" si="0">CONCATENATE(A5," ",C5," ",B5)</f>
        <v>Mlle Barbie TURIQUE</v>
      </c>
      <c r="E5" s="110" t="str">
        <f t="shared" ref="E5:E9" si="1">CONCATENATE(F5," ",H5," ",G5)</f>
        <v xml:space="preserve">  </v>
      </c>
      <c r="F5" s="110"/>
      <c r="G5" s="110"/>
      <c r="H5" s="110"/>
      <c r="I5" s="113" t="s">
        <v>141</v>
      </c>
      <c r="J5" s="123"/>
      <c r="K5" s="108">
        <v>75001</v>
      </c>
      <c r="L5" s="116" t="s">
        <v>136</v>
      </c>
      <c r="M5" s="111">
        <v>102030405</v>
      </c>
      <c r="N5" s="134" t="s">
        <v>147</v>
      </c>
      <c r="O5" s="113" t="s">
        <v>135</v>
      </c>
      <c r="P5" s="113" t="s">
        <v>100</v>
      </c>
    </row>
    <row r="6" spans="1:16" x14ac:dyDescent="0.3">
      <c r="A6" s="110" t="s">
        <v>23</v>
      </c>
      <c r="B6" s="113" t="s">
        <v>142</v>
      </c>
      <c r="C6" s="113" t="s">
        <v>143</v>
      </c>
      <c r="D6" s="124" t="str">
        <f t="shared" si="0"/>
        <v>Mr Vincent TIMAITRE</v>
      </c>
      <c r="E6" s="110" t="str">
        <f t="shared" si="1"/>
        <v xml:space="preserve">  </v>
      </c>
      <c r="F6" s="110"/>
      <c r="G6" s="110"/>
      <c r="H6" s="110"/>
      <c r="I6" s="113" t="s">
        <v>144</v>
      </c>
      <c r="J6" s="113"/>
      <c r="K6" s="108">
        <v>69009</v>
      </c>
      <c r="L6" s="113" t="s">
        <v>145</v>
      </c>
      <c r="M6" s="111">
        <v>405060708</v>
      </c>
      <c r="N6" s="116"/>
      <c r="O6" s="116" t="s">
        <v>69</v>
      </c>
      <c r="P6" s="116" t="s">
        <v>146</v>
      </c>
    </row>
    <row r="7" spans="1:16" x14ac:dyDescent="0.3">
      <c r="A7" s="110" t="s">
        <v>24</v>
      </c>
      <c r="B7" s="113" t="s">
        <v>148</v>
      </c>
      <c r="C7" s="113"/>
      <c r="D7" s="124" t="str">
        <f t="shared" si="0"/>
        <v>Sté  TREPOSE</v>
      </c>
      <c r="E7" s="110" t="str">
        <f t="shared" si="1"/>
        <v>Mr Jean TREPOSE</v>
      </c>
      <c r="F7" s="110" t="s">
        <v>23</v>
      </c>
      <c r="G7" s="110" t="s">
        <v>148</v>
      </c>
      <c r="H7" s="110" t="s">
        <v>149</v>
      </c>
      <c r="I7" s="113" t="s">
        <v>150</v>
      </c>
      <c r="J7" s="113"/>
      <c r="K7" s="108">
        <v>13008</v>
      </c>
      <c r="L7" s="113" t="s">
        <v>151</v>
      </c>
      <c r="M7" s="111">
        <v>409080706</v>
      </c>
      <c r="N7" s="115" t="s">
        <v>152</v>
      </c>
      <c r="O7" s="117" t="s">
        <v>68</v>
      </c>
      <c r="P7" s="117" t="s">
        <v>93</v>
      </c>
    </row>
    <row r="8" spans="1:16" x14ac:dyDescent="0.3">
      <c r="A8" s="110" t="s">
        <v>23</v>
      </c>
      <c r="B8" s="113" t="s">
        <v>167</v>
      </c>
      <c r="C8" s="113" t="s">
        <v>168</v>
      </c>
      <c r="D8" s="124" t="str">
        <f t="shared" si="0"/>
        <v>Mr César HYENE</v>
      </c>
      <c r="E8" s="110" t="str">
        <f t="shared" si="1"/>
        <v xml:space="preserve">  </v>
      </c>
      <c r="F8" s="110"/>
      <c r="G8" s="110"/>
      <c r="H8" s="110"/>
      <c r="I8" s="113" t="s">
        <v>169</v>
      </c>
      <c r="J8" s="113"/>
      <c r="K8" s="108">
        <v>33000</v>
      </c>
      <c r="L8" s="113" t="s">
        <v>170</v>
      </c>
      <c r="M8" s="111">
        <v>506070809</v>
      </c>
      <c r="N8" s="113"/>
      <c r="O8" s="113" t="s">
        <v>135</v>
      </c>
      <c r="P8" s="113" t="s">
        <v>93</v>
      </c>
    </row>
    <row r="9" spans="1:16" x14ac:dyDescent="0.3">
      <c r="A9" s="110" t="s">
        <v>24</v>
      </c>
      <c r="B9" s="113" t="s">
        <v>179</v>
      </c>
      <c r="C9" s="113"/>
      <c r="D9" s="124" t="str">
        <f t="shared" si="0"/>
        <v>Sté  TASSION</v>
      </c>
      <c r="E9" s="110" t="str">
        <f t="shared" si="1"/>
        <v>Mme Félicie TASSION</v>
      </c>
      <c r="F9" s="110" t="s">
        <v>21</v>
      </c>
      <c r="G9" s="110" t="s">
        <v>179</v>
      </c>
      <c r="H9" s="110" t="s">
        <v>180</v>
      </c>
      <c r="I9" s="113" t="s">
        <v>181</v>
      </c>
      <c r="J9" s="123"/>
      <c r="K9" s="108">
        <v>6000</v>
      </c>
      <c r="L9" s="116" t="s">
        <v>182</v>
      </c>
      <c r="M9" s="111">
        <v>402080610</v>
      </c>
      <c r="N9" s="134" t="s">
        <v>183</v>
      </c>
      <c r="O9" s="113" t="s">
        <v>135</v>
      </c>
      <c r="P9" s="113" t="s">
        <v>100</v>
      </c>
    </row>
    <row r="10" spans="1:16" x14ac:dyDescent="0.3">
      <c r="A10" s="110" t="s">
        <v>23</v>
      </c>
      <c r="B10" s="113" t="s">
        <v>184</v>
      </c>
      <c r="C10" s="113" t="s">
        <v>185</v>
      </c>
      <c r="D10" s="124" t="str">
        <f>CONCATENATE(A10," ",C10," ",B10)</f>
        <v>Mr Phil DEFERRE</v>
      </c>
      <c r="E10" s="146" t="str">
        <f>CONCATENATE(F10," ",H10," ",G10)</f>
        <v xml:space="preserve">  </v>
      </c>
      <c r="F10" s="110"/>
      <c r="G10" s="110"/>
      <c r="H10" s="110"/>
      <c r="I10" s="113" t="s">
        <v>186</v>
      </c>
      <c r="J10" s="123"/>
      <c r="K10" s="108">
        <v>59000</v>
      </c>
      <c r="L10" s="116" t="s">
        <v>187</v>
      </c>
      <c r="M10" s="111">
        <v>203040507</v>
      </c>
      <c r="N10" s="134" t="s">
        <v>188</v>
      </c>
      <c r="O10" s="113" t="s">
        <v>69</v>
      </c>
      <c r="P10" s="113" t="s">
        <v>146</v>
      </c>
    </row>
  </sheetData>
  <mergeCells count="2">
    <mergeCell ref="A3:C3"/>
    <mergeCell ref="D3:F3"/>
  </mergeCells>
  <hyperlinks>
    <hyperlink ref="N5" r:id="rId1"/>
    <hyperlink ref="N7" r:id="rId2"/>
    <hyperlink ref="N9" r:id="rId3"/>
    <hyperlink ref="N10" r:id="rId4"/>
  </hyperlinks>
  <pageMargins left="0.19685039370078741" right="0.19685039370078741" top="0.39370078740157483" bottom="0.39370078740157483" header="0.31496062992125984" footer="0.31496062992125984"/>
  <pageSetup paperSize="9" orientation="landscape" r:id="rId5"/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Paramètres!$C$2:$C$5</xm:f>
          </x14:formula1>
          <xm:sqref>A5:A30</xm:sqref>
        </x14:dataValidation>
        <x14:dataValidation type="list" allowBlank="1" showInputMessage="1" showErrorMessage="1">
          <x14:formula1>
            <xm:f>Paramètres!$C$2:$C$4</xm:f>
          </x14:formula1>
          <xm:sqref>F5:F10</xm:sqref>
        </x14:dataValidation>
        <x14:dataValidation type="list" allowBlank="1" showInputMessage="1" showErrorMessage="1">
          <x14:formula1>
            <xm:f>Paramètres!$M$2:$M$4</xm:f>
          </x14:formula1>
          <xm:sqref>O5:O10</xm:sqref>
        </x14:dataValidation>
        <x14:dataValidation type="list" allowBlank="1" showInputMessage="1" showErrorMessage="1">
          <x14:formula1>
            <xm:f>Paramètres!$O$2:$O$12</xm:f>
          </x14:formula1>
          <xm:sqref>P5:P10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49"/>
  <sheetViews>
    <sheetView showGridLines="0" topLeftCell="A13" workbookViewId="0">
      <selection activeCell="H24" sqref="H24"/>
    </sheetView>
  </sheetViews>
  <sheetFormatPr baseColWidth="10" defaultRowHeight="14.4" x14ac:dyDescent="0.3"/>
  <cols>
    <col min="1" max="1" width="0.88671875" customWidth="1"/>
    <col min="2" max="2" width="12" customWidth="1"/>
    <col min="3" max="3" width="6.109375" customWidth="1"/>
    <col min="4" max="4" width="6.21875" customWidth="1"/>
    <col min="5" max="5" width="19.77734375" customWidth="1"/>
    <col min="6" max="6" width="6.88671875" customWidth="1"/>
    <col min="7" max="7" width="4.77734375" customWidth="1"/>
    <col min="8" max="8" width="9.77734375" customWidth="1"/>
    <col min="9" max="9" width="6.88671875" customWidth="1"/>
    <col min="10" max="10" width="8.21875" customWidth="1"/>
    <col min="11" max="11" width="7.88671875" customWidth="1"/>
    <col min="12" max="12" width="11.44140625" customWidth="1"/>
    <col min="13" max="13" width="1.5546875" customWidth="1"/>
    <col min="14" max="14" width="9.33203125" customWidth="1"/>
  </cols>
  <sheetData>
    <row r="1" spans="1:12" x14ac:dyDescent="0.3">
      <c r="A1" s="154" t="s">
        <v>3</v>
      </c>
      <c r="B1" s="154"/>
      <c r="C1" s="154"/>
      <c r="D1" s="154"/>
    </row>
    <row r="2" spans="1:12" x14ac:dyDescent="0.3">
      <c r="A2" s="154"/>
      <c r="B2" s="154"/>
      <c r="C2" s="154"/>
      <c r="D2" s="154"/>
    </row>
    <row r="3" spans="1:12" x14ac:dyDescent="0.3">
      <c r="A3" s="154"/>
      <c r="B3" s="155"/>
      <c r="C3" s="155"/>
      <c r="D3" s="155"/>
    </row>
    <row r="4" spans="1:12" x14ac:dyDescent="0.3">
      <c r="A4" s="154"/>
      <c r="B4" s="154"/>
      <c r="C4" s="154"/>
      <c r="D4" s="154"/>
    </row>
    <row r="5" spans="1:12" ht="15" thickBot="1" x14ac:dyDescent="0.35">
      <c r="A5" s="154"/>
      <c r="B5" s="154"/>
      <c r="C5" s="154"/>
      <c r="D5" s="154"/>
    </row>
    <row r="6" spans="1:12" ht="9" customHeight="1" x14ac:dyDescent="0.3">
      <c r="A6" s="156"/>
      <c r="B6" s="156"/>
      <c r="C6" s="156"/>
      <c r="D6" s="156"/>
      <c r="E6" s="157" t="s">
        <v>137</v>
      </c>
      <c r="F6" s="158"/>
      <c r="G6" s="159" t="s">
        <v>96</v>
      </c>
      <c r="H6" s="161"/>
    </row>
    <row r="7" spans="1:12" ht="15" thickBot="1" x14ac:dyDescent="0.35">
      <c r="A7" s="163"/>
      <c r="B7" s="163"/>
      <c r="C7" s="163"/>
      <c r="D7" s="163"/>
      <c r="E7" s="158"/>
      <c r="F7" s="158"/>
      <c r="G7" s="160"/>
      <c r="H7" s="162"/>
    </row>
    <row r="8" spans="1:12" x14ac:dyDescent="0.3">
      <c r="A8" s="164"/>
      <c r="B8" s="163"/>
      <c r="C8" s="163"/>
      <c r="D8" s="163"/>
    </row>
    <row r="9" spans="1:12" ht="7.8" customHeight="1" thickBot="1" x14ac:dyDescent="0.35"/>
    <row r="10" spans="1:12" s="88" customFormat="1" ht="22.8" customHeight="1" thickBot="1" x14ac:dyDescent="0.35">
      <c r="D10" s="6" t="s">
        <v>18</v>
      </c>
      <c r="E10" s="32">
        <f ca="1">TODAY()</f>
        <v>43534</v>
      </c>
      <c r="G10" s="152" t="s">
        <v>19</v>
      </c>
      <c r="H10" s="153"/>
      <c r="I10" s="96" t="s">
        <v>96</v>
      </c>
      <c r="J10" s="97">
        <v>2</v>
      </c>
      <c r="K10" s="82"/>
      <c r="L10" s="83"/>
    </row>
    <row r="11" spans="1:12" s="88" customFormat="1" ht="11.4" customHeight="1" x14ac:dyDescent="0.3">
      <c r="D11" s="40"/>
      <c r="E11" s="42"/>
      <c r="F11" s="43"/>
      <c r="G11" s="43"/>
      <c r="H11" s="43"/>
      <c r="I11" s="41"/>
      <c r="J11" s="41"/>
      <c r="K11" s="44"/>
      <c r="L11" s="45"/>
    </row>
    <row r="12" spans="1:12" ht="15" customHeight="1" thickBot="1" x14ac:dyDescent="0.35">
      <c r="B12" s="226" t="s">
        <v>70</v>
      </c>
      <c r="C12" s="226"/>
      <c r="D12" s="226"/>
      <c r="E12" s="226"/>
    </row>
    <row r="13" spans="1:12" ht="16.2" thickTop="1" x14ac:dyDescent="0.3">
      <c r="B13" s="106" t="s">
        <v>98</v>
      </c>
      <c r="C13" s="98"/>
      <c r="D13" s="99"/>
      <c r="E13" s="100"/>
      <c r="F13" s="175" t="s">
        <v>189</v>
      </c>
      <c r="G13" s="176"/>
      <c r="H13" s="176"/>
      <c r="I13" s="176"/>
      <c r="J13" s="176"/>
      <c r="K13" s="177"/>
      <c r="L13" s="84"/>
    </row>
    <row r="14" spans="1:12" x14ac:dyDescent="0.3">
      <c r="B14" s="84"/>
      <c r="C14" s="85"/>
      <c r="D14" s="85"/>
      <c r="E14" s="101"/>
      <c r="F14" s="178" t="str">
        <f>IFERROR(VLOOKUP(F13,Prospects_Clients!D5:L27,2,0),"")</f>
        <v xml:space="preserve">  </v>
      </c>
      <c r="G14" s="179"/>
      <c r="H14" s="179"/>
      <c r="I14" s="179"/>
      <c r="J14" s="179"/>
      <c r="K14" s="180"/>
      <c r="L14" s="84"/>
    </row>
    <row r="15" spans="1:12" x14ac:dyDescent="0.3">
      <c r="B15" s="105" t="s">
        <v>99</v>
      </c>
      <c r="C15" s="85"/>
      <c r="D15" s="85"/>
      <c r="E15" s="101"/>
      <c r="F15" s="178" t="str">
        <f>IFERROR(VLOOKUP(F13,Prospects_Clients!D5:L27,6,0),"")</f>
        <v>22 rue du sommeil</v>
      </c>
      <c r="G15" s="179"/>
      <c r="H15" s="179"/>
      <c r="I15" s="179"/>
      <c r="J15" s="179"/>
      <c r="K15" s="180"/>
      <c r="L15" s="84"/>
    </row>
    <row r="16" spans="1:12" x14ac:dyDescent="0.3">
      <c r="B16" s="84"/>
      <c r="C16" s="85"/>
      <c r="D16" s="85"/>
      <c r="E16" s="101"/>
      <c r="F16" s="178">
        <f>IFERROR(VLOOKUP(F13,Prospects_Clients!D5:L27,7,0),"")</f>
        <v>0</v>
      </c>
      <c r="G16" s="179"/>
      <c r="H16" s="179"/>
      <c r="I16" s="179"/>
      <c r="J16" s="179"/>
      <c r="K16" s="180"/>
      <c r="L16" s="84"/>
    </row>
    <row r="17" spans="2:14" ht="16.2" thickBot="1" x14ac:dyDescent="0.35">
      <c r="B17" s="102"/>
      <c r="C17" s="103"/>
      <c r="D17" s="103"/>
      <c r="E17" s="104"/>
      <c r="F17" s="181">
        <f>IFERROR(VLOOKUP(F13,Prospects_Clients!D5:L27,8,0),"")</f>
        <v>75001</v>
      </c>
      <c r="G17" s="182"/>
      <c r="H17" s="183" t="str">
        <f>IFERROR(VLOOKUP(F13,Prospects_Clients!D5:L27,9,0),"")</f>
        <v>PARIS</v>
      </c>
      <c r="I17" s="184"/>
      <c r="J17" s="184"/>
      <c r="K17" s="185"/>
      <c r="L17" s="84"/>
    </row>
    <row r="18" spans="2:14" ht="8.4" customHeight="1" thickTop="1" thickBot="1" x14ac:dyDescent="0.35"/>
    <row r="19" spans="2:14" ht="31.8" thickBot="1" x14ac:dyDescent="0.35">
      <c r="B19" s="234" t="s">
        <v>17</v>
      </c>
      <c r="C19" s="166"/>
      <c r="D19" s="235" t="s">
        <v>14</v>
      </c>
      <c r="E19" s="236"/>
      <c r="F19" s="236"/>
      <c r="G19" s="236"/>
      <c r="H19" s="236"/>
      <c r="I19" s="236"/>
      <c r="J19" s="236"/>
      <c r="K19" s="236"/>
      <c r="L19" s="237"/>
    </row>
    <row r="20" spans="2:14" ht="5.4" customHeight="1" thickBot="1" x14ac:dyDescent="0.6">
      <c r="D20" s="1"/>
      <c r="E20" s="2"/>
      <c r="F20" s="1"/>
      <c r="G20" s="1"/>
      <c r="H20" s="1"/>
      <c r="I20" s="1"/>
      <c r="J20" s="1"/>
      <c r="K20" s="1"/>
      <c r="L20" s="1"/>
    </row>
    <row r="21" spans="2:14" ht="25.8" thickBot="1" x14ac:dyDescent="0.35">
      <c r="B21" s="165" t="s">
        <v>84</v>
      </c>
      <c r="C21" s="166"/>
      <c r="D21" s="167" t="s">
        <v>192</v>
      </c>
      <c r="E21" s="168"/>
      <c r="F21" s="168"/>
      <c r="G21" s="168"/>
      <c r="H21" s="168"/>
      <c r="I21" s="168"/>
      <c r="J21" s="168"/>
      <c r="K21" s="168"/>
      <c r="L21" s="169"/>
    </row>
    <row r="22" spans="2:14" ht="6" customHeight="1" thickBot="1" x14ac:dyDescent="0.35"/>
    <row r="23" spans="2:14" ht="36.6" customHeight="1" thickBot="1" x14ac:dyDescent="0.35">
      <c r="B23" s="170" t="s">
        <v>1</v>
      </c>
      <c r="C23" s="171"/>
      <c r="D23" s="171"/>
      <c r="E23" s="171"/>
      <c r="F23" s="64" t="s">
        <v>36</v>
      </c>
      <c r="G23" s="64" t="s">
        <v>0</v>
      </c>
      <c r="H23" s="64" t="s">
        <v>2</v>
      </c>
      <c r="I23" s="122" t="s">
        <v>85</v>
      </c>
      <c r="J23" s="94" t="s">
        <v>89</v>
      </c>
      <c r="K23" s="94" t="s">
        <v>42</v>
      </c>
      <c r="L23" s="94" t="s">
        <v>26</v>
      </c>
      <c r="N23" s="94" t="s">
        <v>43</v>
      </c>
    </row>
    <row r="24" spans="2:14" ht="18" customHeight="1" x14ac:dyDescent="0.3">
      <c r="B24" s="172" t="s">
        <v>171</v>
      </c>
      <c r="C24" s="173"/>
      <c r="D24" s="173"/>
      <c r="E24" s="174"/>
      <c r="F24" s="66" t="s">
        <v>37</v>
      </c>
      <c r="G24" s="66">
        <v>4</v>
      </c>
      <c r="H24" s="79">
        <f>IFERROR(VLOOKUP(B24,'Matieres &amp; Stock'!$A$3:$K$28,11),0)</f>
        <v>40</v>
      </c>
      <c r="I24" s="74"/>
      <c r="J24" s="79">
        <f>H24-(H24*I24)</f>
        <v>40</v>
      </c>
      <c r="K24" s="75">
        <v>0.2</v>
      </c>
      <c r="L24" s="76">
        <f>J24*G24</f>
        <v>160</v>
      </c>
      <c r="N24" s="31">
        <f>IFERROR((J24*K24)*G24,"")</f>
        <v>32</v>
      </c>
    </row>
    <row r="25" spans="2:14" ht="18" customHeight="1" x14ac:dyDescent="0.3">
      <c r="B25" s="231" t="s">
        <v>153</v>
      </c>
      <c r="C25" s="232"/>
      <c r="D25" s="232"/>
      <c r="E25" s="233"/>
      <c r="F25" s="67" t="s">
        <v>38</v>
      </c>
      <c r="G25" s="67">
        <v>2</v>
      </c>
      <c r="H25" s="69">
        <f>IFERROR(VLOOKUP(B25,'Matieres &amp; Stock'!$A$3:$K$28,11),0)</f>
        <v>0.25</v>
      </c>
      <c r="I25" s="77"/>
      <c r="J25" s="69">
        <f t="shared" ref="J25:J33" si="0">H25-(H25*I25)</f>
        <v>0.25</v>
      </c>
      <c r="K25" s="78">
        <v>0.2</v>
      </c>
      <c r="L25" s="76">
        <f t="shared" ref="L25:L33" si="1">J25*G25</f>
        <v>0.5</v>
      </c>
      <c r="N25" s="31">
        <f t="shared" ref="N25:N33" si="2">IFERROR((J25*K25)*G25,"")</f>
        <v>0.1</v>
      </c>
    </row>
    <row r="26" spans="2:14" ht="18" customHeight="1" x14ac:dyDescent="0.3">
      <c r="B26" s="231" t="s">
        <v>177</v>
      </c>
      <c r="C26" s="232"/>
      <c r="D26" s="232"/>
      <c r="E26" s="233"/>
      <c r="F26" s="67" t="s">
        <v>40</v>
      </c>
      <c r="G26" s="67">
        <v>1</v>
      </c>
      <c r="H26" s="69">
        <f>IFERROR(VLOOKUP(B26,'Matieres &amp; Stock'!$A$3:$K$28,11),0)</f>
        <v>0.3</v>
      </c>
      <c r="I26" s="73"/>
      <c r="J26" s="69">
        <f t="shared" si="0"/>
        <v>0.3</v>
      </c>
      <c r="K26" s="65">
        <v>0.2</v>
      </c>
      <c r="L26" s="76">
        <f t="shared" si="1"/>
        <v>0.3</v>
      </c>
      <c r="N26" s="31">
        <f t="shared" si="2"/>
        <v>0.06</v>
      </c>
    </row>
    <row r="27" spans="2:14" ht="18" customHeight="1" x14ac:dyDescent="0.3">
      <c r="B27" s="231"/>
      <c r="C27" s="232"/>
      <c r="D27" s="232"/>
      <c r="E27" s="233"/>
      <c r="F27" s="67"/>
      <c r="G27" s="67"/>
      <c r="H27" s="69">
        <f>IFERROR(VLOOKUP(B27,'Matieres &amp; Stock'!$A$3:$K$28,11),0)</f>
        <v>0</v>
      </c>
      <c r="I27" s="73"/>
      <c r="J27" s="69">
        <f t="shared" si="0"/>
        <v>0</v>
      </c>
      <c r="K27" s="65"/>
      <c r="L27" s="76">
        <f t="shared" si="1"/>
        <v>0</v>
      </c>
      <c r="N27" s="31">
        <f t="shared" si="2"/>
        <v>0</v>
      </c>
    </row>
    <row r="28" spans="2:14" ht="18" customHeight="1" x14ac:dyDescent="0.3">
      <c r="B28" s="231"/>
      <c r="C28" s="232"/>
      <c r="D28" s="232"/>
      <c r="E28" s="233"/>
      <c r="F28" s="67"/>
      <c r="G28" s="67"/>
      <c r="H28" s="69">
        <f>IFERROR(VLOOKUP(B28,'Matieres &amp; Stock'!$A$3:$K$28,11),0)</f>
        <v>0</v>
      </c>
      <c r="I28" s="73"/>
      <c r="J28" s="69">
        <f t="shared" si="0"/>
        <v>0</v>
      </c>
      <c r="K28" s="65"/>
      <c r="L28" s="76">
        <f t="shared" si="1"/>
        <v>0</v>
      </c>
      <c r="N28" s="31">
        <f t="shared" si="2"/>
        <v>0</v>
      </c>
    </row>
    <row r="29" spans="2:14" ht="18" customHeight="1" x14ac:dyDescent="0.3">
      <c r="B29" s="231"/>
      <c r="C29" s="232"/>
      <c r="D29" s="232"/>
      <c r="E29" s="233"/>
      <c r="F29" s="67"/>
      <c r="G29" s="67"/>
      <c r="H29" s="69">
        <f>IFERROR(VLOOKUP(B29,'Matieres &amp; Stock'!$A$3:$K$28,11),0)</f>
        <v>0</v>
      </c>
      <c r="I29" s="73"/>
      <c r="J29" s="69">
        <f t="shared" si="0"/>
        <v>0</v>
      </c>
      <c r="K29" s="65"/>
      <c r="L29" s="76">
        <f t="shared" si="1"/>
        <v>0</v>
      </c>
      <c r="N29" s="31">
        <f t="shared" si="2"/>
        <v>0</v>
      </c>
    </row>
    <row r="30" spans="2:14" ht="18" customHeight="1" x14ac:dyDescent="0.3">
      <c r="B30" s="231"/>
      <c r="C30" s="232"/>
      <c r="D30" s="232"/>
      <c r="E30" s="233"/>
      <c r="F30" s="67"/>
      <c r="G30" s="67"/>
      <c r="H30" s="69">
        <f>IFERROR(VLOOKUP(B30,'Matieres &amp; Stock'!$A$3:$K$28,11),0)</f>
        <v>0</v>
      </c>
      <c r="I30" s="73"/>
      <c r="J30" s="69">
        <f t="shared" si="0"/>
        <v>0</v>
      </c>
      <c r="K30" s="65"/>
      <c r="L30" s="76">
        <f t="shared" si="1"/>
        <v>0</v>
      </c>
      <c r="N30" s="31">
        <f t="shared" si="2"/>
        <v>0</v>
      </c>
    </row>
    <row r="31" spans="2:14" ht="18" customHeight="1" x14ac:dyDescent="0.3">
      <c r="B31" s="231"/>
      <c r="C31" s="232"/>
      <c r="D31" s="232"/>
      <c r="E31" s="233"/>
      <c r="F31" s="67"/>
      <c r="G31" s="67"/>
      <c r="H31" s="69">
        <f>IFERROR(VLOOKUP(B31,'Matieres &amp; Stock'!$A$3:$K$28,11),0)</f>
        <v>0</v>
      </c>
      <c r="I31" s="73"/>
      <c r="J31" s="69">
        <f t="shared" si="0"/>
        <v>0</v>
      </c>
      <c r="K31" s="65"/>
      <c r="L31" s="76">
        <f t="shared" si="1"/>
        <v>0</v>
      </c>
      <c r="N31" s="31">
        <f t="shared" si="2"/>
        <v>0</v>
      </c>
    </row>
    <row r="32" spans="2:14" ht="18" customHeight="1" x14ac:dyDescent="0.3">
      <c r="B32" s="231"/>
      <c r="C32" s="232"/>
      <c r="D32" s="232"/>
      <c r="E32" s="233"/>
      <c r="F32" s="67"/>
      <c r="G32" s="67"/>
      <c r="H32" s="69">
        <f>IFERROR(VLOOKUP(B32,'Matieres &amp; Stock'!$A$3:$K$28,11),0)</f>
        <v>0</v>
      </c>
      <c r="I32" s="73"/>
      <c r="J32" s="69">
        <f t="shared" si="0"/>
        <v>0</v>
      </c>
      <c r="K32" s="65"/>
      <c r="L32" s="76">
        <f t="shared" si="1"/>
        <v>0</v>
      </c>
      <c r="N32" s="31">
        <f t="shared" si="2"/>
        <v>0</v>
      </c>
    </row>
    <row r="33" spans="2:15" ht="18" customHeight="1" thickBot="1" x14ac:dyDescent="0.35">
      <c r="B33" s="193"/>
      <c r="C33" s="194"/>
      <c r="D33" s="194"/>
      <c r="E33" s="195"/>
      <c r="F33" s="68"/>
      <c r="G33" s="68"/>
      <c r="H33" s="70">
        <f>IFERROR(VLOOKUP(B33,'Matieres &amp; Stock'!$A$3:$K$28,11),0)</f>
        <v>0</v>
      </c>
      <c r="I33" s="71"/>
      <c r="J33" s="70">
        <f t="shared" si="0"/>
        <v>0</v>
      </c>
      <c r="K33" s="71"/>
      <c r="L33" s="80">
        <f t="shared" si="1"/>
        <v>0</v>
      </c>
      <c r="N33" s="31">
        <f t="shared" si="2"/>
        <v>0</v>
      </c>
    </row>
    <row r="34" spans="2:15" ht="12.6" customHeight="1" thickBot="1" x14ac:dyDescent="0.35">
      <c r="B34" s="2"/>
      <c r="C34" s="35"/>
      <c r="D34" s="36"/>
      <c r="E34" s="85"/>
      <c r="F34" s="85"/>
      <c r="G34" s="85"/>
      <c r="H34" s="85"/>
      <c r="I34" s="37"/>
      <c r="J34" s="37"/>
      <c r="K34" s="38"/>
      <c r="L34" s="39"/>
    </row>
    <row r="35" spans="2:15" ht="18" customHeight="1" thickBot="1" x14ac:dyDescent="0.35">
      <c r="B35" s="196" t="s">
        <v>52</v>
      </c>
      <c r="C35" s="197"/>
      <c r="D35" s="188" t="s">
        <v>53</v>
      </c>
      <c r="E35" s="189"/>
      <c r="G35" s="86"/>
      <c r="H35" s="86"/>
      <c r="I35" s="158" t="s">
        <v>26</v>
      </c>
      <c r="J35" s="198"/>
      <c r="K35" s="191">
        <f>SUM(L24:L33)</f>
        <v>160.80000000000001</v>
      </c>
      <c r="L35" s="192"/>
    </row>
    <row r="36" spans="2:15" ht="18" customHeight="1" thickBot="1" x14ac:dyDescent="0.35">
      <c r="B36" s="186" t="s">
        <v>56</v>
      </c>
      <c r="C36" s="187"/>
      <c r="D36" s="188" t="s">
        <v>61</v>
      </c>
      <c r="E36" s="189"/>
      <c r="G36" s="86"/>
      <c r="H36" s="86"/>
      <c r="I36" s="158" t="s">
        <v>44</v>
      </c>
      <c r="J36" s="190"/>
      <c r="K36" s="191">
        <f>SUM(N24:N33)</f>
        <v>32.160000000000004</v>
      </c>
      <c r="L36" s="192"/>
    </row>
    <row r="37" spans="2:15" ht="18" customHeight="1" thickBot="1" x14ac:dyDescent="0.35">
      <c r="B37" s="186" t="s">
        <v>57</v>
      </c>
      <c r="C37" s="187"/>
      <c r="D37" s="188" t="s">
        <v>61</v>
      </c>
      <c r="E37" s="189"/>
      <c r="G37" s="86"/>
      <c r="H37" s="86"/>
      <c r="I37" s="158" t="s">
        <v>28</v>
      </c>
      <c r="J37" s="190"/>
      <c r="K37" s="238"/>
      <c r="L37" s="239"/>
    </row>
    <row r="38" spans="2:15" ht="18" customHeight="1" thickBot="1" x14ac:dyDescent="0.35">
      <c r="G38" s="86"/>
      <c r="H38" s="86"/>
      <c r="I38" s="205" t="s">
        <v>27</v>
      </c>
      <c r="J38" s="206"/>
      <c r="K38" s="207">
        <f>SUM(K35:K37)</f>
        <v>192.96</v>
      </c>
      <c r="L38" s="208"/>
    </row>
    <row r="39" spans="2:15" ht="4.8" customHeight="1" thickTop="1" thickBot="1" x14ac:dyDescent="0.35">
      <c r="G39" s="86"/>
      <c r="H39" s="86"/>
      <c r="I39" s="86"/>
      <c r="J39" s="86"/>
      <c r="K39" s="53"/>
      <c r="L39" s="54"/>
    </row>
    <row r="40" spans="2:15" ht="18" customHeight="1" thickBot="1" x14ac:dyDescent="0.35">
      <c r="C40" s="120"/>
      <c r="D40" s="222" t="s">
        <v>66</v>
      </c>
      <c r="E40" s="223"/>
      <c r="F40" s="224">
        <v>0.5</v>
      </c>
      <c r="G40" s="225"/>
      <c r="H40" s="121" t="s">
        <v>126</v>
      </c>
      <c r="I40" s="220" t="s">
        <v>125</v>
      </c>
      <c r="J40" s="221"/>
      <c r="K40" s="191">
        <f>K35*F40</f>
        <v>80.400000000000006</v>
      </c>
      <c r="L40" s="209"/>
    </row>
    <row r="41" spans="2:15" ht="4.2" customHeight="1" thickBot="1" x14ac:dyDescent="0.35">
      <c r="C41" s="89"/>
      <c r="D41" s="90"/>
      <c r="E41" s="58"/>
      <c r="F41" s="55"/>
      <c r="G41" s="91"/>
      <c r="H41" s="92"/>
      <c r="I41" s="56"/>
      <c r="J41" s="56"/>
      <c r="K41" s="57"/>
      <c r="L41" s="54"/>
    </row>
    <row r="42" spans="2:15" ht="18" customHeight="1" thickTop="1" thickBot="1" x14ac:dyDescent="0.35">
      <c r="B42" s="210" t="s">
        <v>91</v>
      </c>
      <c r="C42" s="211"/>
      <c r="D42" s="211"/>
      <c r="E42" s="212"/>
      <c r="F42" s="213"/>
      <c r="G42" s="214"/>
      <c r="H42" s="217" t="s">
        <v>97</v>
      </c>
      <c r="I42" s="218"/>
      <c r="J42" s="219"/>
      <c r="K42" s="215">
        <f>K38-K40</f>
        <v>112.56</v>
      </c>
      <c r="L42" s="216"/>
    </row>
    <row r="43" spans="2:15" ht="18" customHeight="1" thickTop="1" thickBot="1" x14ac:dyDescent="0.35">
      <c r="B43" s="227" t="s">
        <v>94</v>
      </c>
      <c r="C43" s="210"/>
      <c r="D43" s="210"/>
      <c r="E43" s="228"/>
      <c r="F43" s="229"/>
      <c r="G43" s="230"/>
      <c r="H43" s="87"/>
      <c r="I43" s="93"/>
      <c r="J43" s="93"/>
      <c r="K43" s="53"/>
      <c r="L43" s="34"/>
    </row>
    <row r="44" spans="2:15" ht="9.6" customHeight="1" thickBot="1" x14ac:dyDescent="0.35"/>
    <row r="45" spans="2:15" ht="15" thickBot="1" x14ac:dyDescent="0.35">
      <c r="B45" s="199" t="s">
        <v>25</v>
      </c>
      <c r="C45" s="200"/>
      <c r="D45" s="200"/>
      <c r="E45" s="200"/>
      <c r="F45" s="200"/>
      <c r="G45" s="200"/>
      <c r="H45" s="200"/>
      <c r="I45" s="200"/>
      <c r="J45" s="200"/>
      <c r="K45" s="200"/>
      <c r="L45" s="201"/>
      <c r="O45" t="s">
        <v>95</v>
      </c>
    </row>
    <row r="46" spans="2:15" ht="15" thickBot="1" x14ac:dyDescent="0.35">
      <c r="B46" s="202"/>
      <c r="C46" s="203"/>
      <c r="D46" s="203"/>
      <c r="E46" s="203"/>
      <c r="F46" s="203"/>
      <c r="G46" s="203"/>
      <c r="H46" s="203"/>
      <c r="I46" s="203"/>
      <c r="J46" s="203"/>
      <c r="K46" s="203"/>
      <c r="L46" s="204"/>
    </row>
    <row r="47" spans="2:15" ht="15" thickBot="1" x14ac:dyDescent="0.35">
      <c r="B47" s="202"/>
      <c r="C47" s="203"/>
      <c r="D47" s="203"/>
      <c r="E47" s="203"/>
      <c r="F47" s="203"/>
      <c r="G47" s="203"/>
      <c r="H47" s="203"/>
      <c r="I47" s="203"/>
      <c r="J47" s="203"/>
      <c r="K47" s="203"/>
      <c r="L47" s="204"/>
    </row>
    <row r="48" spans="2:15" ht="15" thickBot="1" x14ac:dyDescent="0.35">
      <c r="B48" s="202"/>
      <c r="C48" s="203"/>
      <c r="D48" s="203"/>
      <c r="E48" s="203"/>
      <c r="F48" s="203"/>
      <c r="G48" s="203"/>
      <c r="H48" s="203"/>
      <c r="I48" s="203"/>
      <c r="J48" s="203"/>
      <c r="K48" s="203"/>
      <c r="L48" s="204"/>
    </row>
    <row r="49" spans="2:12" ht="15" thickBot="1" x14ac:dyDescent="0.35">
      <c r="B49" s="202"/>
      <c r="C49" s="203"/>
      <c r="D49" s="203"/>
      <c r="E49" s="203"/>
      <c r="F49" s="203"/>
      <c r="G49" s="203"/>
      <c r="H49" s="203"/>
      <c r="I49" s="203"/>
      <c r="J49" s="203"/>
      <c r="K49" s="203"/>
      <c r="L49" s="204"/>
    </row>
  </sheetData>
  <mergeCells count="60">
    <mergeCell ref="B12:E12"/>
    <mergeCell ref="B43:D43"/>
    <mergeCell ref="E43:G43"/>
    <mergeCell ref="B37:C37"/>
    <mergeCell ref="D37:E37"/>
    <mergeCell ref="B25:E25"/>
    <mergeCell ref="B26:E26"/>
    <mergeCell ref="B27:E27"/>
    <mergeCell ref="B28:E28"/>
    <mergeCell ref="B29:E29"/>
    <mergeCell ref="B30:E30"/>
    <mergeCell ref="B19:C19"/>
    <mergeCell ref="D19:L19"/>
    <mergeCell ref="K37:L37"/>
    <mergeCell ref="B31:E31"/>
    <mergeCell ref="B32:E32"/>
    <mergeCell ref="B45:L45"/>
    <mergeCell ref="B46:L49"/>
    <mergeCell ref="I38:J38"/>
    <mergeCell ref="K38:L38"/>
    <mergeCell ref="K40:L40"/>
    <mergeCell ref="B42:D42"/>
    <mergeCell ref="E42:G42"/>
    <mergeCell ref="K42:L42"/>
    <mergeCell ref="H42:J42"/>
    <mergeCell ref="I40:J40"/>
    <mergeCell ref="D40:E40"/>
    <mergeCell ref="F40:G40"/>
    <mergeCell ref="B33:E33"/>
    <mergeCell ref="B35:C35"/>
    <mergeCell ref="D35:E35"/>
    <mergeCell ref="I35:J35"/>
    <mergeCell ref="K35:L35"/>
    <mergeCell ref="B36:C36"/>
    <mergeCell ref="D36:E36"/>
    <mergeCell ref="I36:J36"/>
    <mergeCell ref="K36:L36"/>
    <mergeCell ref="I37:J37"/>
    <mergeCell ref="B21:C21"/>
    <mergeCell ref="D21:L21"/>
    <mergeCell ref="B23:E23"/>
    <mergeCell ref="B24:E24"/>
    <mergeCell ref="F13:K13"/>
    <mergeCell ref="F14:K14"/>
    <mergeCell ref="F15:K15"/>
    <mergeCell ref="F16:K16"/>
    <mergeCell ref="F17:G17"/>
    <mergeCell ref="H17:K17"/>
    <mergeCell ref="G10:H10"/>
    <mergeCell ref="A1:D1"/>
    <mergeCell ref="A2:D2"/>
    <mergeCell ref="A3:D3"/>
    <mergeCell ref="A4:D4"/>
    <mergeCell ref="A5:D5"/>
    <mergeCell ref="A6:D6"/>
    <mergeCell ref="E6:F7"/>
    <mergeCell ref="G6:G7"/>
    <mergeCell ref="H6:H7"/>
    <mergeCell ref="A7:D7"/>
    <mergeCell ref="A8:D8"/>
  </mergeCells>
  <conditionalFormatting sqref="N24:N33">
    <cfRule type="expression" dxfId="27" priority="2">
      <formula>AND(B24="")</formula>
    </cfRule>
  </conditionalFormatting>
  <conditionalFormatting sqref="H17 F14:F17">
    <cfRule type="cellIs" dxfId="26" priority="5" operator="equal">
      <formula>0</formula>
    </cfRule>
  </conditionalFormatting>
  <conditionalFormatting sqref="L24:L33">
    <cfRule type="expression" dxfId="25" priority="4">
      <formula>AND(B24="")</formula>
    </cfRule>
  </conditionalFormatting>
  <conditionalFormatting sqref="J24:J33">
    <cfRule type="expression" dxfId="24" priority="3">
      <formula>AND(B24="")</formula>
    </cfRule>
  </conditionalFormatting>
  <conditionalFormatting sqref="H24:H33">
    <cfRule type="cellIs" dxfId="23" priority="1" operator="equal">
      <formula>0</formula>
    </cfRule>
  </conditionalFormatting>
  <pageMargins left="0.19685039370078741" right="0" top="0.39370078740157483" bottom="0.39370078740157483" header="0.31496062992125984" footer="0.31496062992125984"/>
  <pageSetup paperSize="9" orientation="portrait" r:id="rId1"/>
  <ignoredErrors>
    <ignoredError sqref="L2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9" r:id="rId4" name="Button 3">
              <controlPr defaultSize="0" print="0" autoFill="0" autoPict="0" macro="[0]!Feuil4.ArchiverDevis">
                <anchor moveWithCells="1" sizeWithCells="1">
                  <from>
                    <xdr:col>14</xdr:col>
                    <xdr:colOff>259080</xdr:colOff>
                    <xdr:row>2</xdr:row>
                    <xdr:rowOff>15240</xdr:rowOff>
                  </from>
                  <to>
                    <xdr:col>16</xdr:col>
                    <xdr:colOff>266700</xdr:colOff>
                    <xdr:row>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Button 4">
              <controlPr defaultSize="0" print="0" autoFill="0" autoPict="0" macro="[0]!Feuil4.ExportDevisPDF">
                <anchor moveWithCells="1" sizeWithCells="1">
                  <from>
                    <xdr:col>14</xdr:col>
                    <xdr:colOff>312420</xdr:colOff>
                    <xdr:row>7</xdr:row>
                    <xdr:rowOff>129540</xdr:rowOff>
                  </from>
                  <to>
                    <xdr:col>16</xdr:col>
                    <xdr:colOff>243840</xdr:colOff>
                    <xdr:row>11</xdr:row>
                    <xdr:rowOff>83820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Paramètres!$S$2:$S$11</xm:f>
          </x14:formula1>
          <xm:sqref>I24:I33</xm:sqref>
        </x14:dataValidation>
        <x14:dataValidation type="list" allowBlank="1" showInputMessage="1" showErrorMessage="1">
          <x14:formula1>
            <xm:f>Paramètres!$E$2:$E$9</xm:f>
          </x14:formula1>
          <xm:sqref>F24:F33</xm:sqref>
        </x14:dataValidation>
        <x14:dataValidation type="list" allowBlank="1" showInputMessage="1" showErrorMessage="1">
          <x14:formula1>
            <xm:f>Paramètres!$M$2:$M$4</xm:f>
          </x14:formula1>
          <xm:sqref>G41 E42:G42 I40</xm:sqref>
        </x14:dataValidation>
        <x14:dataValidation type="list" allowBlank="1" showInputMessage="1" showErrorMessage="1">
          <x14:formula1>
            <xm:f>Paramètres!$G$2:$G$4</xm:f>
          </x14:formula1>
          <xm:sqref>K24:K34</xm:sqref>
        </x14:dataValidation>
        <x14:dataValidation type="list" allowBlank="1" showInputMessage="1" showErrorMessage="1">
          <x14:formula1>
            <xm:f>Paramètres!$K$2:$K$5</xm:f>
          </x14:formula1>
          <xm:sqref>D36:E37</xm:sqref>
        </x14:dataValidation>
        <x14:dataValidation type="list" allowBlank="1" showInputMessage="1" showErrorMessage="1">
          <x14:formula1>
            <xm:f>Paramètres!$I$2:$I$5</xm:f>
          </x14:formula1>
          <xm:sqref>D35:E35</xm:sqref>
        </x14:dataValidation>
        <x14:dataValidation type="list" allowBlank="1" showInputMessage="1" showErrorMessage="1">
          <x14:formula1>
            <xm:f>Paramètres!$A$2:$A$13</xm:f>
          </x14:formula1>
          <xm:sqref>F20:L20 D20</xm:sqref>
        </x14:dataValidation>
        <x14:dataValidation type="list" allowBlank="1" showInputMessage="1" showErrorMessage="1">
          <x14:formula1>
            <xm:f>Paramètres!$U$2:$U$5</xm:f>
          </x14:formula1>
          <xm:sqref>F40</xm:sqref>
        </x14:dataValidation>
        <x14:dataValidation type="list" allowBlank="1" showInputMessage="1" showErrorMessage="1">
          <x14:formula1>
            <xm:f>Paramètres!$A$2:$A$17</xm:f>
          </x14:formula1>
          <xm:sqref>D19:L19</xm:sqref>
        </x14:dataValidation>
        <x14:dataValidation type="list" allowBlank="1" showInputMessage="1" showErrorMessage="1">
          <x14:formula1>
            <xm:f>Prospects_Clients!$D$5:$D$500</xm:f>
          </x14:formula1>
          <xm:sqref>F13:K13</xm:sqref>
        </x14:dataValidation>
        <x14:dataValidation type="list" allowBlank="1" showInputMessage="1" showErrorMessage="1">
          <x14:formula1>
            <xm:f>'Matieres &amp; Stock'!$A$3:$A$28</xm:f>
          </x14:formula1>
          <xm:sqref>B24:E33</xm:sqref>
        </x14:dataValidation>
        <x14:dataValidation type="list" allowBlank="1" showInputMessage="1" showErrorMessage="1">
          <x14:formula1>
            <xm:f>Paramètres!$O$2:$O$11</xm:f>
          </x14:formula1>
          <xm:sqref>E43:G43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0"/>
  <sheetViews>
    <sheetView workbookViewId="0">
      <selection activeCell="C17" sqref="C17"/>
    </sheetView>
  </sheetViews>
  <sheetFormatPr baseColWidth="10" defaultRowHeight="13.2" x14ac:dyDescent="0.25"/>
  <cols>
    <col min="1" max="1" width="9.44140625" style="62" customWidth="1"/>
    <col min="2" max="2" width="13.6640625" style="59" customWidth="1"/>
    <col min="3" max="3" width="20.44140625" style="59" customWidth="1"/>
    <col min="4" max="4" width="21.6640625" style="59" customWidth="1"/>
    <col min="5" max="5" width="9.33203125" style="59" customWidth="1"/>
    <col min="6" max="6" width="10.33203125" style="59" customWidth="1"/>
    <col min="7" max="7" width="7.88671875" style="59" customWidth="1"/>
    <col min="8" max="8" width="10.33203125" style="59" customWidth="1"/>
    <col min="9" max="9" width="16.6640625" style="61" customWidth="1"/>
    <col min="10" max="10" width="12.88671875" style="60" customWidth="1"/>
    <col min="11" max="11" width="24.77734375" style="60" customWidth="1"/>
    <col min="12" max="12" width="15.33203125" style="60" bestFit="1" customWidth="1"/>
    <col min="13" max="16384" width="11.5546875" style="60"/>
  </cols>
  <sheetData>
    <row r="1" spans="1:12" ht="55.2" customHeight="1" x14ac:dyDescent="0.3">
      <c r="A1" s="240"/>
      <c r="B1" s="240"/>
      <c r="C1" s="241" t="s">
        <v>82</v>
      </c>
      <c r="D1" s="241"/>
      <c r="E1" s="241"/>
      <c r="F1" s="241"/>
      <c r="G1" s="241"/>
      <c r="H1" s="241"/>
      <c r="I1" s="241"/>
      <c r="J1" s="223"/>
      <c r="K1" s="223"/>
    </row>
    <row r="2" spans="1:12" ht="6.6" customHeight="1" x14ac:dyDescent="0.25"/>
    <row r="3" spans="1:12" ht="30" customHeight="1" thickBot="1" x14ac:dyDescent="0.3">
      <c r="A3" s="131" t="s">
        <v>19</v>
      </c>
      <c r="B3" s="125" t="s">
        <v>72</v>
      </c>
      <c r="C3" s="132" t="s">
        <v>83</v>
      </c>
      <c r="D3" s="132" t="s">
        <v>73</v>
      </c>
      <c r="E3" s="132" t="s">
        <v>26</v>
      </c>
      <c r="F3" s="132" t="s">
        <v>44</v>
      </c>
      <c r="G3" s="132" t="s">
        <v>71</v>
      </c>
      <c r="H3" s="132" t="s">
        <v>27</v>
      </c>
      <c r="I3" s="133" t="s">
        <v>101</v>
      </c>
      <c r="J3" s="132" t="s">
        <v>107</v>
      </c>
      <c r="K3" s="132" t="s">
        <v>112</v>
      </c>
      <c r="L3" s="132" t="s">
        <v>134</v>
      </c>
    </row>
    <row r="4" spans="1:12" ht="14.4" thickTop="1" x14ac:dyDescent="0.25">
      <c r="A4" s="126">
        <v>1</v>
      </c>
      <c r="B4" s="128">
        <v>43534</v>
      </c>
      <c r="C4" s="127" t="s">
        <v>190</v>
      </c>
      <c r="D4" s="127" t="s">
        <v>191</v>
      </c>
      <c r="E4" s="147">
        <v>408.35</v>
      </c>
      <c r="F4" s="147">
        <v>81.67</v>
      </c>
      <c r="G4" s="147">
        <v>25</v>
      </c>
      <c r="H4" s="147">
        <v>515.02</v>
      </c>
      <c r="I4" s="128"/>
      <c r="J4" s="129"/>
      <c r="K4" s="130"/>
      <c r="L4" s="130"/>
    </row>
    <row r="5" spans="1:12" x14ac:dyDescent="0.25">
      <c r="A5" s="63"/>
      <c r="B5" s="60"/>
      <c r="C5" s="60"/>
      <c r="D5" s="60"/>
      <c r="E5" s="60"/>
      <c r="F5" s="60"/>
      <c r="G5" s="60"/>
      <c r="H5" s="60"/>
      <c r="I5" s="60"/>
      <c r="J5" s="59"/>
      <c r="K5" s="59"/>
      <c r="L5" s="59"/>
    </row>
    <row r="6" spans="1:12" x14ac:dyDescent="0.25">
      <c r="A6" s="63"/>
      <c r="B6" s="60"/>
      <c r="C6" s="60"/>
      <c r="D6" s="60"/>
      <c r="E6" s="60"/>
      <c r="F6" s="60"/>
      <c r="G6" s="60"/>
      <c r="H6" s="60"/>
      <c r="I6" s="60"/>
      <c r="J6" s="59"/>
      <c r="K6" s="59"/>
      <c r="L6" s="59"/>
    </row>
    <row r="7" spans="1:12" x14ac:dyDescent="0.25">
      <c r="A7" s="63"/>
      <c r="B7" s="60"/>
      <c r="C7" s="60"/>
      <c r="D7" s="60"/>
      <c r="E7" s="60"/>
      <c r="F7" s="60"/>
      <c r="G7" s="60"/>
      <c r="H7" s="60"/>
      <c r="I7" s="60"/>
      <c r="J7" s="59"/>
      <c r="K7" s="59"/>
      <c r="L7" s="59"/>
    </row>
    <row r="8" spans="1:12" x14ac:dyDescent="0.25">
      <c r="A8" s="63"/>
      <c r="B8" s="60"/>
      <c r="C8" s="60"/>
      <c r="D8" s="60"/>
      <c r="E8" s="60"/>
      <c r="F8" s="60"/>
      <c r="G8" s="60"/>
      <c r="H8" s="60"/>
      <c r="I8" s="60"/>
      <c r="J8" s="59"/>
      <c r="K8" s="59"/>
      <c r="L8" s="59"/>
    </row>
    <row r="9" spans="1:12" x14ac:dyDescent="0.25">
      <c r="A9" s="63"/>
      <c r="B9" s="60"/>
      <c r="C9" s="60"/>
      <c r="D9" s="60"/>
      <c r="E9" s="60"/>
      <c r="F9" s="60"/>
      <c r="G9" s="60"/>
      <c r="H9" s="60"/>
      <c r="I9" s="60"/>
      <c r="J9" s="59"/>
      <c r="K9" s="59"/>
      <c r="L9" s="59"/>
    </row>
    <row r="10" spans="1:12" x14ac:dyDescent="0.25">
      <c r="A10" s="63"/>
      <c r="B10" s="60"/>
      <c r="C10" s="60"/>
      <c r="D10" s="60"/>
      <c r="E10" s="60"/>
      <c r="F10" s="60"/>
      <c r="G10" s="60"/>
      <c r="H10" s="60"/>
      <c r="I10" s="60"/>
      <c r="J10" s="59"/>
      <c r="K10" s="59"/>
      <c r="L10" s="59"/>
    </row>
    <row r="11" spans="1:12" x14ac:dyDescent="0.25">
      <c r="A11" s="63"/>
      <c r="B11" s="60"/>
      <c r="C11" s="60"/>
      <c r="D11" s="60"/>
      <c r="E11" s="60"/>
      <c r="F11" s="60"/>
      <c r="G11" s="60"/>
      <c r="H11" s="60"/>
      <c r="I11" s="60"/>
      <c r="J11" s="59"/>
      <c r="K11" s="59"/>
      <c r="L11" s="59"/>
    </row>
    <row r="12" spans="1:12" x14ac:dyDescent="0.25">
      <c r="A12" s="63"/>
      <c r="B12" s="60"/>
      <c r="C12" s="60"/>
      <c r="D12" s="60"/>
      <c r="E12" s="60"/>
      <c r="F12" s="60"/>
      <c r="G12" s="60"/>
      <c r="H12" s="60"/>
      <c r="I12" s="60"/>
      <c r="J12" s="59"/>
      <c r="K12" s="59"/>
      <c r="L12" s="59"/>
    </row>
    <row r="13" spans="1:12" x14ac:dyDescent="0.25">
      <c r="A13" s="63"/>
      <c r="B13" s="60"/>
      <c r="C13" s="60"/>
      <c r="D13" s="60"/>
      <c r="E13" s="60"/>
      <c r="F13" s="60"/>
      <c r="G13" s="60"/>
      <c r="H13" s="60"/>
      <c r="I13" s="60"/>
      <c r="J13" s="59"/>
      <c r="K13" s="59"/>
      <c r="L13" s="59"/>
    </row>
    <row r="14" spans="1:12" x14ac:dyDescent="0.25">
      <c r="A14" s="63"/>
      <c r="B14" s="60"/>
      <c r="C14" s="60"/>
      <c r="D14" s="60"/>
      <c r="E14" s="60"/>
      <c r="F14" s="60"/>
      <c r="G14" s="60"/>
      <c r="H14" s="60"/>
      <c r="I14" s="60"/>
      <c r="J14" s="59"/>
      <c r="K14" s="59"/>
      <c r="L14" s="59"/>
    </row>
    <row r="15" spans="1:12" x14ac:dyDescent="0.25">
      <c r="A15" s="63"/>
      <c r="B15" s="60"/>
      <c r="C15" s="60"/>
      <c r="D15" s="60"/>
      <c r="E15" s="60"/>
      <c r="F15" s="60"/>
      <c r="G15" s="60"/>
      <c r="H15" s="60"/>
      <c r="I15" s="60"/>
      <c r="J15" s="59"/>
      <c r="K15" s="59"/>
      <c r="L15" s="59"/>
    </row>
    <row r="16" spans="1:12" x14ac:dyDescent="0.25">
      <c r="A16" s="63"/>
      <c r="B16" s="60"/>
      <c r="C16" s="60"/>
      <c r="D16" s="60"/>
      <c r="E16" s="60"/>
      <c r="F16" s="60"/>
      <c r="G16" s="60"/>
      <c r="H16" s="60"/>
      <c r="I16" s="60"/>
      <c r="J16" s="59"/>
      <c r="K16" s="59"/>
      <c r="L16" s="59"/>
    </row>
    <row r="17" spans="1:12" x14ac:dyDescent="0.25">
      <c r="A17" s="63"/>
      <c r="B17" s="60"/>
      <c r="C17" s="60"/>
      <c r="D17" s="60"/>
      <c r="E17" s="60"/>
      <c r="F17" s="60"/>
      <c r="G17" s="60"/>
      <c r="H17" s="60"/>
      <c r="I17" s="60"/>
      <c r="J17" s="59"/>
      <c r="K17" s="59"/>
      <c r="L17" s="59"/>
    </row>
    <row r="18" spans="1:12" x14ac:dyDescent="0.25">
      <c r="A18" s="63"/>
      <c r="B18" s="60"/>
      <c r="C18" s="60"/>
      <c r="D18" s="60"/>
      <c r="E18" s="60"/>
      <c r="F18" s="60"/>
      <c r="G18" s="60"/>
      <c r="H18" s="60"/>
      <c r="I18" s="60"/>
      <c r="J18" s="59"/>
      <c r="K18" s="59"/>
      <c r="L18" s="59"/>
    </row>
    <row r="19" spans="1:12" x14ac:dyDescent="0.25">
      <c r="A19" s="63"/>
      <c r="B19" s="60"/>
      <c r="C19" s="60"/>
      <c r="D19" s="60"/>
      <c r="E19" s="60"/>
      <c r="F19" s="60"/>
      <c r="G19" s="60"/>
      <c r="H19" s="60"/>
      <c r="I19" s="60"/>
      <c r="J19" s="59"/>
      <c r="K19" s="59"/>
      <c r="L19" s="59"/>
    </row>
    <row r="20" spans="1:12" x14ac:dyDescent="0.25">
      <c r="A20" s="63"/>
      <c r="B20" s="60"/>
      <c r="C20" s="60"/>
      <c r="D20" s="60"/>
      <c r="E20" s="60"/>
      <c r="F20" s="60"/>
      <c r="G20" s="60"/>
      <c r="H20" s="60"/>
      <c r="I20" s="60"/>
      <c r="J20" s="59"/>
      <c r="K20" s="59"/>
      <c r="L20" s="59"/>
    </row>
    <row r="21" spans="1:12" x14ac:dyDescent="0.25">
      <c r="A21" s="63"/>
      <c r="B21" s="60"/>
      <c r="C21" s="60"/>
      <c r="D21" s="60"/>
      <c r="E21" s="60"/>
      <c r="F21" s="60"/>
      <c r="G21" s="60"/>
      <c r="H21" s="60"/>
      <c r="I21" s="60"/>
      <c r="J21" s="59"/>
      <c r="K21" s="59"/>
      <c r="L21" s="59"/>
    </row>
    <row r="22" spans="1:12" x14ac:dyDescent="0.25">
      <c r="A22" s="63"/>
      <c r="B22" s="60"/>
      <c r="C22" s="60"/>
      <c r="D22" s="60"/>
      <c r="E22" s="60"/>
      <c r="F22" s="60"/>
      <c r="G22" s="60"/>
      <c r="H22" s="60"/>
      <c r="I22" s="60"/>
      <c r="J22" s="59"/>
      <c r="K22" s="59"/>
      <c r="L22" s="59"/>
    </row>
    <row r="23" spans="1:12" x14ac:dyDescent="0.25">
      <c r="A23" s="63"/>
      <c r="B23" s="60"/>
      <c r="C23" s="60"/>
      <c r="D23" s="60"/>
      <c r="E23" s="60"/>
      <c r="F23" s="60"/>
      <c r="G23" s="60"/>
      <c r="H23" s="60"/>
      <c r="I23" s="60"/>
      <c r="J23" s="59"/>
      <c r="K23" s="59"/>
      <c r="L23" s="59"/>
    </row>
    <row r="24" spans="1:12" x14ac:dyDescent="0.25">
      <c r="A24" s="63"/>
      <c r="B24" s="60"/>
      <c r="C24" s="60"/>
      <c r="D24" s="60"/>
      <c r="E24" s="60"/>
      <c r="F24" s="60"/>
      <c r="G24" s="60"/>
      <c r="H24" s="60"/>
      <c r="I24" s="60"/>
      <c r="J24" s="59"/>
      <c r="K24" s="59"/>
      <c r="L24" s="59"/>
    </row>
    <row r="25" spans="1:12" x14ac:dyDescent="0.25">
      <c r="A25" s="63"/>
      <c r="B25" s="60"/>
      <c r="C25" s="60"/>
      <c r="D25" s="60"/>
      <c r="E25" s="60"/>
      <c r="F25" s="60"/>
      <c r="G25" s="60"/>
      <c r="H25" s="60"/>
      <c r="I25" s="60"/>
      <c r="J25" s="59"/>
      <c r="K25" s="59"/>
      <c r="L25" s="59"/>
    </row>
    <row r="26" spans="1:12" x14ac:dyDescent="0.25">
      <c r="A26" s="63"/>
      <c r="B26" s="60"/>
      <c r="C26" s="60"/>
      <c r="D26" s="60"/>
      <c r="E26" s="60"/>
      <c r="F26" s="60"/>
      <c r="G26" s="60"/>
      <c r="H26" s="60"/>
      <c r="I26" s="60"/>
      <c r="J26" s="59"/>
      <c r="K26" s="59"/>
      <c r="L26" s="59"/>
    </row>
    <row r="27" spans="1:12" x14ac:dyDescent="0.25">
      <c r="A27" s="63"/>
      <c r="B27" s="60"/>
      <c r="C27" s="60"/>
      <c r="D27" s="60"/>
      <c r="E27" s="60"/>
      <c r="F27" s="60"/>
      <c r="G27" s="60"/>
      <c r="H27" s="60"/>
      <c r="I27" s="60"/>
      <c r="J27" s="59"/>
      <c r="K27" s="59"/>
      <c r="L27" s="59"/>
    </row>
    <row r="28" spans="1:12" x14ac:dyDescent="0.25">
      <c r="A28" s="63"/>
      <c r="B28" s="60"/>
      <c r="C28" s="60"/>
      <c r="D28" s="60"/>
      <c r="E28" s="60"/>
      <c r="F28" s="60"/>
      <c r="G28" s="60"/>
      <c r="H28" s="60"/>
      <c r="I28" s="60"/>
      <c r="J28" s="59"/>
      <c r="K28" s="59"/>
      <c r="L28" s="59"/>
    </row>
    <row r="29" spans="1:12" x14ac:dyDescent="0.25">
      <c r="A29" s="63"/>
      <c r="B29" s="60"/>
      <c r="C29" s="60"/>
      <c r="D29" s="60"/>
      <c r="E29" s="60"/>
      <c r="F29" s="60"/>
      <c r="G29" s="60"/>
      <c r="H29" s="60"/>
      <c r="I29" s="60"/>
      <c r="J29" s="59"/>
      <c r="K29" s="59"/>
      <c r="L29" s="59"/>
    </row>
    <row r="30" spans="1:12" x14ac:dyDescent="0.25">
      <c r="A30" s="63"/>
      <c r="B30" s="60"/>
      <c r="C30" s="60"/>
      <c r="D30" s="60"/>
      <c r="E30" s="60"/>
      <c r="F30" s="60"/>
      <c r="G30" s="60"/>
      <c r="H30" s="60"/>
      <c r="I30" s="60"/>
      <c r="J30" s="59"/>
      <c r="K30" s="59"/>
      <c r="L30" s="59"/>
    </row>
  </sheetData>
  <mergeCells count="2">
    <mergeCell ref="A1:B1"/>
    <mergeCell ref="C1:K1"/>
  </mergeCells>
  <conditionalFormatting sqref="D3">
    <cfRule type="cellIs" dxfId="22" priority="6" operator="equal">
      <formula>0</formula>
    </cfRule>
  </conditionalFormatting>
  <conditionalFormatting sqref="J4">
    <cfRule type="containsText" dxfId="21" priority="1" operator="containsText" text="suspendu">
      <formula>NOT(ISERROR(SEARCH("suspendu",J4)))</formula>
    </cfRule>
    <cfRule type="containsText" dxfId="20" priority="2" operator="containsText" text="annulé">
      <formula>NOT(ISERROR(SEARCH("annulé",J4)))</formula>
    </cfRule>
    <cfRule type="containsText" dxfId="19" priority="3" operator="containsText" text="Transformé">
      <formula>NOT(ISERROR(SEARCH("Transformé",J4)))</formula>
    </cfRule>
    <cfRule type="containsText" dxfId="18" priority="4" operator="containsText" text="En attente">
      <formula>NOT(ISERROR(SEARCH("En attente",J4)))</formula>
    </cfRule>
    <cfRule type="containsText" dxfId="17" priority="5" operator="containsText" text="Perdu">
      <formula>NOT(ISERROR(SEARCH("Perdu",J4)))</formula>
    </cfRule>
  </conditionalFormatting>
  <pageMargins left="0.19685039370078741" right="0" top="0.39370078740157483" bottom="0.39370078740157483" header="0.31496062992125984" footer="0.31496062992125984"/>
  <pageSetup paperSize="9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Paramètres!$Y$2:$Y$12</xm:f>
          </x14:formula1>
          <xm:sqref>K4</xm:sqref>
        </x14:dataValidation>
        <x14:dataValidation type="list" allowBlank="1" showInputMessage="1" showErrorMessage="1">
          <x14:formula1>
            <xm:f>Paramètres!$W$2:$W$7</xm:f>
          </x14:formula1>
          <xm:sqref>J4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8"/>
  <sheetViews>
    <sheetView workbookViewId="0">
      <selection activeCell="H20" sqref="H20"/>
    </sheetView>
  </sheetViews>
  <sheetFormatPr baseColWidth="10" defaultRowHeight="14.4" x14ac:dyDescent="0.3"/>
  <cols>
    <col min="1" max="1" width="27.88671875" customWidth="1"/>
    <col min="2" max="2" width="17.21875" customWidth="1"/>
    <col min="3" max="4" width="8" customWidth="1"/>
    <col min="5" max="5" width="7.21875" bestFit="1" customWidth="1"/>
    <col min="6" max="6" width="8.77734375" bestFit="1" customWidth="1"/>
    <col min="7" max="7" width="10.33203125" customWidth="1"/>
    <col min="8" max="11" width="9.44140625" customWidth="1"/>
    <col min="12" max="12" width="24.109375" customWidth="1"/>
  </cols>
  <sheetData>
    <row r="1" spans="1:12" ht="15" thickBot="1" x14ac:dyDescent="0.35"/>
    <row r="2" spans="1:12" s="3" customFormat="1" ht="28.2" thickBot="1" x14ac:dyDescent="0.35">
      <c r="A2" s="7" t="s">
        <v>1</v>
      </c>
      <c r="B2" s="7" t="s">
        <v>29</v>
      </c>
      <c r="C2" s="7" t="s">
        <v>30</v>
      </c>
      <c r="D2" s="7" t="s">
        <v>36</v>
      </c>
      <c r="E2" s="7" t="s">
        <v>33</v>
      </c>
      <c r="F2" s="7" t="s">
        <v>34</v>
      </c>
      <c r="G2" s="7" t="s">
        <v>31</v>
      </c>
      <c r="H2" s="7" t="s">
        <v>32</v>
      </c>
      <c r="I2" s="7" t="s">
        <v>35</v>
      </c>
      <c r="J2" s="138" t="s">
        <v>156</v>
      </c>
      <c r="K2" s="7" t="s">
        <v>133</v>
      </c>
      <c r="L2" s="7" t="s">
        <v>25</v>
      </c>
    </row>
    <row r="3" spans="1:12" ht="16.05" customHeight="1" x14ac:dyDescent="0.3">
      <c r="A3" s="135" t="s">
        <v>153</v>
      </c>
      <c r="B3" s="8" t="s">
        <v>173</v>
      </c>
      <c r="C3" s="11">
        <v>0.05</v>
      </c>
      <c r="D3" s="11" t="s">
        <v>38</v>
      </c>
      <c r="E3" s="141">
        <v>0.2</v>
      </c>
      <c r="F3" s="12">
        <v>100</v>
      </c>
      <c r="G3" s="12">
        <v>45</v>
      </c>
      <c r="H3" s="12">
        <v>25</v>
      </c>
      <c r="I3" s="17" t="s">
        <v>161</v>
      </c>
      <c r="J3" s="17">
        <v>3</v>
      </c>
      <c r="K3" s="148">
        <f>C3*J3</f>
        <v>0.15000000000000002</v>
      </c>
      <c r="L3" s="20"/>
    </row>
    <row r="4" spans="1:12" ht="16.05" customHeight="1" x14ac:dyDescent="0.3">
      <c r="A4" s="137" t="s">
        <v>154</v>
      </c>
      <c r="B4" s="9" t="s">
        <v>173</v>
      </c>
      <c r="C4" s="13">
        <v>7.0000000000000007E-2</v>
      </c>
      <c r="D4" s="13" t="s">
        <v>38</v>
      </c>
      <c r="E4" s="142">
        <v>0.2</v>
      </c>
      <c r="F4" s="14">
        <v>100</v>
      </c>
      <c r="G4" s="14">
        <v>5</v>
      </c>
      <c r="H4" s="14">
        <v>10</v>
      </c>
      <c r="I4" s="18" t="s">
        <v>161</v>
      </c>
      <c r="J4" s="18">
        <v>3</v>
      </c>
      <c r="K4" s="149">
        <f t="shared" ref="K4:K28" si="0">C4*J4</f>
        <v>0.21000000000000002</v>
      </c>
      <c r="L4" s="21"/>
    </row>
    <row r="5" spans="1:12" ht="16.05" customHeight="1" x14ac:dyDescent="0.3">
      <c r="A5" s="137" t="s">
        <v>155</v>
      </c>
      <c r="B5" s="9" t="s">
        <v>173</v>
      </c>
      <c r="C5" s="13">
        <v>0.1</v>
      </c>
      <c r="D5" s="13" t="s">
        <v>38</v>
      </c>
      <c r="E5" s="142">
        <v>0.2</v>
      </c>
      <c r="F5" s="14">
        <v>50</v>
      </c>
      <c r="G5" s="14">
        <v>0</v>
      </c>
      <c r="H5" s="14">
        <v>25</v>
      </c>
      <c r="I5" s="18" t="s">
        <v>162</v>
      </c>
      <c r="J5" s="18">
        <v>2.5</v>
      </c>
      <c r="K5" s="13">
        <f t="shared" si="0"/>
        <v>0.25</v>
      </c>
      <c r="L5" s="21"/>
    </row>
    <row r="6" spans="1:12" ht="16.05" customHeight="1" x14ac:dyDescent="0.3">
      <c r="A6" s="136" t="s">
        <v>154</v>
      </c>
      <c r="B6" s="9" t="s">
        <v>173</v>
      </c>
      <c r="C6" s="13">
        <v>0.12</v>
      </c>
      <c r="D6" s="13" t="s">
        <v>38</v>
      </c>
      <c r="E6" s="142">
        <v>0.2</v>
      </c>
      <c r="F6" s="14">
        <v>50</v>
      </c>
      <c r="G6" s="14">
        <v>0</v>
      </c>
      <c r="H6" s="14">
        <v>25</v>
      </c>
      <c r="I6" s="18" t="s">
        <v>162</v>
      </c>
      <c r="J6" s="18">
        <v>2.5</v>
      </c>
      <c r="K6" s="150">
        <f t="shared" si="0"/>
        <v>0.3</v>
      </c>
      <c r="L6" s="21"/>
    </row>
    <row r="7" spans="1:12" ht="16.05" customHeight="1" x14ac:dyDescent="0.3">
      <c r="A7" s="9" t="s">
        <v>158</v>
      </c>
      <c r="B7" s="9" t="s">
        <v>174</v>
      </c>
      <c r="C7" s="13">
        <v>6.5</v>
      </c>
      <c r="D7" s="13" t="s">
        <v>159</v>
      </c>
      <c r="E7" s="142">
        <v>0.2</v>
      </c>
      <c r="F7" s="14">
        <v>5</v>
      </c>
      <c r="G7" s="14">
        <v>5</v>
      </c>
      <c r="H7" s="14">
        <v>5</v>
      </c>
      <c r="I7" s="18" t="s">
        <v>163</v>
      </c>
      <c r="J7" s="18">
        <v>2.2000000000000002</v>
      </c>
      <c r="K7" s="150">
        <f t="shared" si="0"/>
        <v>14.3</v>
      </c>
      <c r="L7" s="21"/>
    </row>
    <row r="8" spans="1:12" ht="16.05" customHeight="1" x14ac:dyDescent="0.3">
      <c r="A8" s="9" t="s">
        <v>160</v>
      </c>
      <c r="B8" s="9" t="s">
        <v>174</v>
      </c>
      <c r="C8" s="13">
        <v>6.5</v>
      </c>
      <c r="D8" s="13" t="s">
        <v>159</v>
      </c>
      <c r="E8" s="142">
        <v>0.2</v>
      </c>
      <c r="F8" s="14">
        <v>5</v>
      </c>
      <c r="G8" s="14">
        <v>5</v>
      </c>
      <c r="H8" s="14">
        <v>5</v>
      </c>
      <c r="I8" s="18" t="s">
        <v>163</v>
      </c>
      <c r="J8" s="18">
        <v>2.2000000000000002</v>
      </c>
      <c r="K8" s="150">
        <f t="shared" si="0"/>
        <v>14.3</v>
      </c>
      <c r="L8" s="21"/>
    </row>
    <row r="9" spans="1:12" ht="16.05" customHeight="1" x14ac:dyDescent="0.3">
      <c r="A9" s="9" t="s">
        <v>171</v>
      </c>
      <c r="B9" s="9" t="s">
        <v>172</v>
      </c>
      <c r="C9" s="13">
        <v>32</v>
      </c>
      <c r="D9" s="13" t="s">
        <v>37</v>
      </c>
      <c r="E9" s="142">
        <v>0.2</v>
      </c>
      <c r="F9" s="14">
        <v>0</v>
      </c>
      <c r="G9" s="14">
        <v>0</v>
      </c>
      <c r="H9" s="14">
        <v>0</v>
      </c>
      <c r="I9" s="18" t="s">
        <v>164</v>
      </c>
      <c r="J9" s="18">
        <v>2</v>
      </c>
      <c r="K9" s="150">
        <f t="shared" si="0"/>
        <v>64</v>
      </c>
      <c r="L9" s="21"/>
    </row>
    <row r="10" spans="1:12" ht="16.05" customHeight="1" x14ac:dyDescent="0.3">
      <c r="A10" s="9" t="s">
        <v>175</v>
      </c>
      <c r="B10" s="9" t="s">
        <v>176</v>
      </c>
      <c r="C10" s="13">
        <v>19</v>
      </c>
      <c r="D10" s="13" t="s">
        <v>37</v>
      </c>
      <c r="E10" s="142">
        <v>0.2</v>
      </c>
      <c r="F10" s="14">
        <v>0</v>
      </c>
      <c r="G10" s="14">
        <v>0</v>
      </c>
      <c r="H10" s="14">
        <v>0</v>
      </c>
      <c r="I10" s="18" t="s">
        <v>165</v>
      </c>
      <c r="J10" s="18">
        <v>2.1</v>
      </c>
      <c r="K10" s="150">
        <f t="shared" si="0"/>
        <v>39.9</v>
      </c>
      <c r="L10" s="21"/>
    </row>
    <row r="11" spans="1:12" ht="16.05" customHeight="1" x14ac:dyDescent="0.3">
      <c r="A11" s="9" t="s">
        <v>177</v>
      </c>
      <c r="B11" s="9" t="s">
        <v>178</v>
      </c>
      <c r="C11" s="13">
        <v>5</v>
      </c>
      <c r="D11" s="13" t="s">
        <v>40</v>
      </c>
      <c r="E11" s="142">
        <v>0.2</v>
      </c>
      <c r="F11" s="14">
        <v>10</v>
      </c>
      <c r="G11" s="14">
        <v>2</v>
      </c>
      <c r="H11" s="14">
        <v>1</v>
      </c>
      <c r="I11" s="18" t="s">
        <v>161</v>
      </c>
      <c r="J11" s="18">
        <v>2.2000000000000002</v>
      </c>
      <c r="K11" s="150">
        <f t="shared" si="0"/>
        <v>11</v>
      </c>
      <c r="L11" s="21"/>
    </row>
    <row r="12" spans="1:12" ht="16.05" customHeight="1" x14ac:dyDescent="0.3">
      <c r="A12" s="9" t="s">
        <v>193</v>
      </c>
      <c r="B12" s="9"/>
      <c r="C12" s="13">
        <v>40</v>
      </c>
      <c r="D12" s="13" t="s">
        <v>88</v>
      </c>
      <c r="E12" s="142">
        <v>0.2</v>
      </c>
      <c r="F12" s="14">
        <v>0</v>
      </c>
      <c r="G12" s="14">
        <v>0</v>
      </c>
      <c r="H12" s="14">
        <v>0</v>
      </c>
      <c r="I12" s="18" t="s">
        <v>163</v>
      </c>
      <c r="J12" s="18">
        <v>1</v>
      </c>
      <c r="K12" s="150">
        <f t="shared" si="0"/>
        <v>40</v>
      </c>
      <c r="L12" s="21"/>
    </row>
    <row r="13" spans="1:12" ht="16.05" customHeight="1" x14ac:dyDescent="0.3">
      <c r="A13" s="9" t="s">
        <v>194</v>
      </c>
      <c r="B13" s="9"/>
      <c r="C13" s="13">
        <v>50</v>
      </c>
      <c r="D13" s="13" t="s">
        <v>88</v>
      </c>
      <c r="E13" s="142">
        <v>0.2</v>
      </c>
      <c r="F13" s="14">
        <v>0</v>
      </c>
      <c r="G13" s="14">
        <v>0</v>
      </c>
      <c r="H13" s="14">
        <v>0</v>
      </c>
      <c r="I13" s="18" t="s">
        <v>163</v>
      </c>
      <c r="J13" s="18">
        <v>1</v>
      </c>
      <c r="K13" s="150">
        <f t="shared" si="0"/>
        <v>50</v>
      </c>
      <c r="L13" s="21"/>
    </row>
    <row r="14" spans="1:12" ht="16.05" customHeight="1" x14ac:dyDescent="0.3">
      <c r="A14" s="9" t="s">
        <v>195</v>
      </c>
      <c r="B14" s="9"/>
      <c r="C14" s="13">
        <v>60</v>
      </c>
      <c r="D14" s="13" t="s">
        <v>88</v>
      </c>
      <c r="E14" s="142">
        <v>0.2</v>
      </c>
      <c r="F14" s="14">
        <v>0</v>
      </c>
      <c r="G14" s="14">
        <v>0</v>
      </c>
      <c r="H14" s="14">
        <v>0</v>
      </c>
      <c r="I14" s="18" t="s">
        <v>163</v>
      </c>
      <c r="J14" s="18">
        <v>1</v>
      </c>
      <c r="K14" s="150">
        <f t="shared" si="0"/>
        <v>60</v>
      </c>
      <c r="L14" s="21"/>
    </row>
    <row r="15" spans="1:12" ht="16.05" customHeight="1" x14ac:dyDescent="0.3">
      <c r="A15" s="9" t="s">
        <v>196</v>
      </c>
      <c r="B15" s="9"/>
      <c r="C15" s="13">
        <v>40</v>
      </c>
      <c r="D15" s="13" t="s">
        <v>88</v>
      </c>
      <c r="E15" s="142">
        <v>0.2</v>
      </c>
      <c r="F15" s="14"/>
      <c r="G15" s="14"/>
      <c r="H15" s="14"/>
      <c r="I15" s="18"/>
      <c r="J15" s="18">
        <v>1</v>
      </c>
      <c r="K15" s="150">
        <f t="shared" si="0"/>
        <v>40</v>
      </c>
      <c r="L15" s="21"/>
    </row>
    <row r="16" spans="1:12" ht="16.05" customHeight="1" x14ac:dyDescent="0.3">
      <c r="A16" s="9"/>
      <c r="B16" s="9"/>
      <c r="C16" s="13"/>
      <c r="D16" s="13"/>
      <c r="E16" s="142"/>
      <c r="F16" s="14"/>
      <c r="G16" s="14"/>
      <c r="H16" s="14"/>
      <c r="I16" s="18"/>
      <c r="J16" s="18"/>
      <c r="K16" s="150">
        <f t="shared" si="0"/>
        <v>0</v>
      </c>
      <c r="L16" s="21"/>
    </row>
    <row r="17" spans="1:12" ht="16.05" customHeight="1" x14ac:dyDescent="0.3">
      <c r="A17" s="9"/>
      <c r="B17" s="9"/>
      <c r="C17" s="13"/>
      <c r="D17" s="13"/>
      <c r="E17" s="142"/>
      <c r="F17" s="14"/>
      <c r="G17" s="14"/>
      <c r="H17" s="14"/>
      <c r="I17" s="18"/>
      <c r="J17" s="18"/>
      <c r="K17" s="150">
        <f t="shared" si="0"/>
        <v>0</v>
      </c>
      <c r="L17" s="21"/>
    </row>
    <row r="18" spans="1:12" ht="16.05" customHeight="1" x14ac:dyDescent="0.3">
      <c r="A18" s="9"/>
      <c r="B18" s="9"/>
      <c r="C18" s="13"/>
      <c r="D18" s="13"/>
      <c r="E18" s="142"/>
      <c r="F18" s="14"/>
      <c r="G18" s="14"/>
      <c r="H18" s="14"/>
      <c r="I18" s="18"/>
      <c r="J18" s="18"/>
      <c r="K18" s="150">
        <f t="shared" si="0"/>
        <v>0</v>
      </c>
      <c r="L18" s="21"/>
    </row>
    <row r="19" spans="1:12" ht="16.05" customHeight="1" x14ac:dyDescent="0.3">
      <c r="A19" s="9"/>
      <c r="B19" s="9"/>
      <c r="C19" s="13"/>
      <c r="D19" s="13"/>
      <c r="E19" s="142"/>
      <c r="F19" s="14"/>
      <c r="G19" s="14"/>
      <c r="H19" s="14"/>
      <c r="I19" s="18"/>
      <c r="J19" s="18"/>
      <c r="K19" s="150">
        <f t="shared" si="0"/>
        <v>0</v>
      </c>
      <c r="L19" s="21"/>
    </row>
    <row r="20" spans="1:12" ht="16.05" customHeight="1" x14ac:dyDescent="0.3">
      <c r="A20" s="9"/>
      <c r="B20" s="9"/>
      <c r="C20" s="13"/>
      <c r="D20" s="13"/>
      <c r="E20" s="142"/>
      <c r="F20" s="14"/>
      <c r="G20" s="14"/>
      <c r="H20" s="14"/>
      <c r="I20" s="18"/>
      <c r="J20" s="18"/>
      <c r="K20" s="150">
        <f t="shared" si="0"/>
        <v>0</v>
      </c>
      <c r="L20" s="21"/>
    </row>
    <row r="21" spans="1:12" ht="16.05" customHeight="1" x14ac:dyDescent="0.3">
      <c r="A21" s="9"/>
      <c r="B21" s="9"/>
      <c r="C21" s="13"/>
      <c r="D21" s="13"/>
      <c r="E21" s="142"/>
      <c r="F21" s="14"/>
      <c r="G21" s="14"/>
      <c r="H21" s="14"/>
      <c r="I21" s="18"/>
      <c r="J21" s="18"/>
      <c r="K21" s="150">
        <f t="shared" si="0"/>
        <v>0</v>
      </c>
      <c r="L21" s="21"/>
    </row>
    <row r="22" spans="1:12" ht="16.05" customHeight="1" x14ac:dyDescent="0.3">
      <c r="A22" s="9"/>
      <c r="B22" s="9"/>
      <c r="C22" s="13"/>
      <c r="D22" s="13"/>
      <c r="E22" s="142"/>
      <c r="F22" s="14"/>
      <c r="G22" s="14"/>
      <c r="H22" s="14"/>
      <c r="I22" s="18"/>
      <c r="J22" s="18"/>
      <c r="K22" s="150">
        <f t="shared" si="0"/>
        <v>0</v>
      </c>
      <c r="L22" s="21"/>
    </row>
    <row r="23" spans="1:12" ht="16.05" customHeight="1" x14ac:dyDescent="0.3">
      <c r="A23" s="9"/>
      <c r="B23" s="9"/>
      <c r="C23" s="13"/>
      <c r="D23" s="13"/>
      <c r="E23" s="142"/>
      <c r="F23" s="14"/>
      <c r="G23" s="14"/>
      <c r="H23" s="14"/>
      <c r="I23" s="18"/>
      <c r="J23" s="18"/>
      <c r="K23" s="150">
        <f t="shared" si="0"/>
        <v>0</v>
      </c>
      <c r="L23" s="21"/>
    </row>
    <row r="24" spans="1:12" ht="16.05" customHeight="1" x14ac:dyDescent="0.3">
      <c r="A24" s="9"/>
      <c r="B24" s="9"/>
      <c r="C24" s="13"/>
      <c r="D24" s="13"/>
      <c r="E24" s="142"/>
      <c r="F24" s="14"/>
      <c r="G24" s="14"/>
      <c r="H24" s="14"/>
      <c r="I24" s="18"/>
      <c r="J24" s="18"/>
      <c r="K24" s="150">
        <f t="shared" si="0"/>
        <v>0</v>
      </c>
      <c r="L24" s="21"/>
    </row>
    <row r="25" spans="1:12" ht="16.05" customHeight="1" x14ac:dyDescent="0.3">
      <c r="A25" s="9"/>
      <c r="B25" s="9"/>
      <c r="C25" s="13"/>
      <c r="D25" s="13"/>
      <c r="E25" s="142"/>
      <c r="F25" s="14"/>
      <c r="G25" s="14"/>
      <c r="H25" s="14"/>
      <c r="I25" s="18"/>
      <c r="J25" s="18"/>
      <c r="K25" s="150">
        <f t="shared" si="0"/>
        <v>0</v>
      </c>
      <c r="L25" s="21"/>
    </row>
    <row r="26" spans="1:12" ht="16.05" customHeight="1" x14ac:dyDescent="0.3">
      <c r="A26" s="9"/>
      <c r="B26" s="9"/>
      <c r="C26" s="13"/>
      <c r="D26" s="13"/>
      <c r="E26" s="142"/>
      <c r="F26" s="14"/>
      <c r="G26" s="14"/>
      <c r="H26" s="14"/>
      <c r="I26" s="18"/>
      <c r="J26" s="18"/>
      <c r="K26" s="150">
        <f t="shared" si="0"/>
        <v>0</v>
      </c>
      <c r="L26" s="21"/>
    </row>
    <row r="27" spans="1:12" ht="16.05" customHeight="1" x14ac:dyDescent="0.3">
      <c r="A27" s="9"/>
      <c r="B27" s="9"/>
      <c r="C27" s="13"/>
      <c r="D27" s="13"/>
      <c r="E27" s="142"/>
      <c r="F27" s="14"/>
      <c r="G27" s="14"/>
      <c r="H27" s="14"/>
      <c r="I27" s="18"/>
      <c r="J27" s="18"/>
      <c r="K27" s="150">
        <f t="shared" si="0"/>
        <v>0</v>
      </c>
      <c r="L27" s="21"/>
    </row>
    <row r="28" spans="1:12" ht="16.05" customHeight="1" thickBot="1" x14ac:dyDescent="0.35">
      <c r="A28" s="10"/>
      <c r="B28" s="10"/>
      <c r="C28" s="15"/>
      <c r="D28" s="15"/>
      <c r="E28" s="143"/>
      <c r="F28" s="16"/>
      <c r="G28" s="16"/>
      <c r="H28" s="16"/>
      <c r="I28" s="19"/>
      <c r="J28" s="19"/>
      <c r="K28" s="150">
        <f t="shared" si="0"/>
        <v>0</v>
      </c>
      <c r="L28" s="22"/>
    </row>
  </sheetData>
  <conditionalFormatting sqref="K8:K28">
    <cfRule type="cellIs" dxfId="0" priority="1" operator="equal">
      <formula>0</formula>
    </cfRule>
  </conditionalFormatting>
  <pageMargins left="0.39370078740157483" right="0.39370078740157483" top="0.39370078740157483" bottom="0.3937007874015748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xWindow="1094" yWindow="285" count="4">
        <x14:dataValidation type="list" allowBlank="1" showInputMessage="1" showErrorMessage="1">
          <x14:formula1>
            <xm:f>Paramètres!$E$2:$E$500</xm:f>
          </x14:formula1>
          <xm:sqref>D3:D28</xm:sqref>
        </x14:dataValidation>
        <x14:dataValidation type="list" allowBlank="1" showInputMessage="1" showErrorMessage="1" promptTitle="Vous êtes sur ?" prompt="Vous avez bien vérifié les coefficients appliqués sur les articles de la même famille">
          <x14:formula1>
            <xm:f>Paramètres!$AA$2:$AA$12</xm:f>
          </x14:formula1>
          <xm:sqref>J3:J28</xm:sqref>
        </x14:dataValidation>
        <x14:dataValidation type="list" allowBlank="1" showInputMessage="1" showErrorMessage="1">
          <x14:formula1>
            <xm:f>Paramètres!$G$2:$G$4</xm:f>
          </x14:formula1>
          <xm:sqref>E3:E28</xm:sqref>
        </x14:dataValidation>
        <x14:dataValidation type="list" allowBlank="1" showInputMessage="1" showErrorMessage="1">
          <x14:formula1>
            <xm:f>Paramètres!$AC$2:$AC$9</xm:f>
          </x14:formula1>
          <xm:sqref>I3:I28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C17"/>
  <sheetViews>
    <sheetView workbookViewId="0">
      <selection activeCell="AA18" sqref="AA18"/>
    </sheetView>
  </sheetViews>
  <sheetFormatPr baseColWidth="10" defaultRowHeight="14.4" x14ac:dyDescent="0.3"/>
  <cols>
    <col min="1" max="1" width="31.6640625" style="4" bestFit="1" customWidth="1"/>
    <col min="2" max="2" width="4.88671875" style="4" customWidth="1"/>
    <col min="3" max="3" width="7.6640625" style="4" bestFit="1" customWidth="1"/>
    <col min="4" max="4" width="3" style="4" customWidth="1"/>
    <col min="5" max="5" width="7.5546875" style="4" bestFit="1" customWidth="1"/>
    <col min="6" max="6" width="3.88671875" style="4" customWidth="1"/>
    <col min="7" max="7" width="11.5546875" style="4"/>
    <col min="8" max="8" width="4.21875" style="4" customWidth="1"/>
    <col min="9" max="9" width="17.109375" style="4" customWidth="1"/>
    <col min="10" max="10" width="3.44140625" style="4" customWidth="1"/>
    <col min="11" max="11" width="14" style="4" customWidth="1"/>
    <col min="12" max="12" width="4.88671875" style="4" customWidth="1"/>
    <col min="13" max="13" width="11.5546875" style="4"/>
    <col min="14" max="14" width="4.109375" style="46" customWidth="1"/>
    <col min="15" max="15" width="24.77734375" style="46" customWidth="1"/>
    <col min="16" max="16" width="2.88671875" style="4" customWidth="1"/>
    <col min="17" max="17" width="14.5546875" style="4" bestFit="1" customWidth="1"/>
    <col min="18" max="18" width="2.77734375" style="4" customWidth="1"/>
    <col min="19" max="19" width="7.6640625" style="4" bestFit="1" customWidth="1"/>
    <col min="20" max="20" width="2.44140625" style="4" customWidth="1"/>
    <col min="21" max="21" width="11.5546875" style="4"/>
    <col min="22" max="22" width="3.33203125" style="4" customWidth="1"/>
    <col min="23" max="23" width="13.5546875" style="4" bestFit="1" customWidth="1"/>
    <col min="24" max="24" width="1.77734375" style="4" customWidth="1"/>
    <col min="25" max="25" width="19.109375" style="4" bestFit="1" customWidth="1"/>
    <col min="26" max="26" width="1.77734375" style="4" customWidth="1"/>
    <col min="27" max="27" width="14" style="4" bestFit="1" customWidth="1"/>
    <col min="28" max="28" width="3.109375" style="4" customWidth="1"/>
    <col min="29" max="16384" width="11.5546875" style="4"/>
  </cols>
  <sheetData>
    <row r="1" spans="1:29" x14ac:dyDescent="0.3">
      <c r="A1" s="5" t="s">
        <v>4</v>
      </c>
      <c r="B1" s="33"/>
      <c r="C1" s="5" t="s">
        <v>20</v>
      </c>
      <c r="D1" s="33"/>
      <c r="E1" s="5" t="s">
        <v>36</v>
      </c>
      <c r="F1" s="33"/>
      <c r="G1" s="5" t="s">
        <v>33</v>
      </c>
      <c r="H1" s="33"/>
      <c r="I1" s="47" t="s">
        <v>51</v>
      </c>
      <c r="J1" s="33"/>
      <c r="K1" s="47" t="s">
        <v>58</v>
      </c>
      <c r="L1" s="33"/>
      <c r="M1" s="47" t="s">
        <v>67</v>
      </c>
      <c r="N1" s="81"/>
      <c r="O1" s="47" t="s">
        <v>91</v>
      </c>
      <c r="Q1" s="47" t="s">
        <v>74</v>
      </c>
      <c r="S1" s="47" t="s">
        <v>85</v>
      </c>
      <c r="U1" s="47" t="s">
        <v>90</v>
      </c>
      <c r="W1" s="47" t="s">
        <v>108</v>
      </c>
      <c r="Y1" s="47" t="s">
        <v>116</v>
      </c>
      <c r="AA1" s="47" t="s">
        <v>157</v>
      </c>
      <c r="AC1" s="47" t="s">
        <v>35</v>
      </c>
    </row>
    <row r="2" spans="1:29" x14ac:dyDescent="0.3">
      <c r="A2" s="23" t="s">
        <v>8</v>
      </c>
      <c r="C2" s="25" t="s">
        <v>21</v>
      </c>
      <c r="E2" s="25" t="s">
        <v>37</v>
      </c>
      <c r="G2" s="28">
        <v>5.5E-2</v>
      </c>
      <c r="I2" s="50" t="s">
        <v>54</v>
      </c>
      <c r="K2" s="50" t="s">
        <v>59</v>
      </c>
      <c r="M2" s="49" t="s">
        <v>135</v>
      </c>
      <c r="N2" s="34"/>
      <c r="O2" s="49" t="s">
        <v>100</v>
      </c>
      <c r="Q2" s="48" t="s">
        <v>79</v>
      </c>
      <c r="S2" s="72">
        <v>0.02</v>
      </c>
      <c r="U2" s="72">
        <v>0.15</v>
      </c>
      <c r="W2" s="47"/>
      <c r="Y2" s="118" t="s">
        <v>122</v>
      </c>
      <c r="AA2" s="139">
        <v>1</v>
      </c>
      <c r="AC2" s="139" t="s">
        <v>163</v>
      </c>
    </row>
    <row r="3" spans="1:29" x14ac:dyDescent="0.3">
      <c r="A3" s="24" t="s">
        <v>7</v>
      </c>
      <c r="C3" s="26" t="s">
        <v>22</v>
      </c>
      <c r="E3" s="26" t="s">
        <v>38</v>
      </c>
      <c r="G3" s="29">
        <v>0.1</v>
      </c>
      <c r="I3" s="51" t="s">
        <v>55</v>
      </c>
      <c r="K3" s="51" t="s">
        <v>60</v>
      </c>
      <c r="M3" s="49" t="s">
        <v>68</v>
      </c>
      <c r="N3" s="34"/>
      <c r="O3" s="49" t="s">
        <v>146</v>
      </c>
      <c r="Q3" s="48" t="s">
        <v>81</v>
      </c>
      <c r="S3" s="72">
        <v>0.03</v>
      </c>
      <c r="U3" s="72">
        <v>0.3</v>
      </c>
      <c r="W3" s="118" t="s">
        <v>109</v>
      </c>
      <c r="Y3" s="118" t="s">
        <v>123</v>
      </c>
      <c r="AA3" s="139">
        <v>1.1499999999999999</v>
      </c>
      <c r="AC3" s="139" t="s">
        <v>161</v>
      </c>
    </row>
    <row r="4" spans="1:29" x14ac:dyDescent="0.3">
      <c r="A4" s="24" t="s">
        <v>128</v>
      </c>
      <c r="C4" s="26" t="s">
        <v>23</v>
      </c>
      <c r="E4" s="26" t="s">
        <v>39</v>
      </c>
      <c r="G4" s="30">
        <v>0.2</v>
      </c>
      <c r="I4" s="52" t="s">
        <v>53</v>
      </c>
      <c r="K4" s="51" t="s">
        <v>61</v>
      </c>
      <c r="M4" s="49" t="s">
        <v>69</v>
      </c>
      <c r="N4" s="34"/>
      <c r="O4" s="49" t="s">
        <v>92</v>
      </c>
      <c r="Q4" s="48" t="s">
        <v>78</v>
      </c>
      <c r="S4" s="72">
        <v>0.05</v>
      </c>
      <c r="U4" s="72">
        <v>0.5</v>
      </c>
      <c r="W4" s="118" t="s">
        <v>131</v>
      </c>
      <c r="Y4" s="118" t="s">
        <v>117</v>
      </c>
      <c r="AA4" s="139">
        <v>1.5</v>
      </c>
      <c r="AC4" s="139" t="s">
        <v>162</v>
      </c>
    </row>
    <row r="5" spans="1:29" x14ac:dyDescent="0.3">
      <c r="A5" s="24" t="s">
        <v>127</v>
      </c>
      <c r="C5" s="27" t="s">
        <v>24</v>
      </c>
      <c r="E5" s="26" t="s">
        <v>40</v>
      </c>
      <c r="I5" s="52" t="s">
        <v>53</v>
      </c>
      <c r="K5" s="52" t="s">
        <v>62</v>
      </c>
      <c r="N5" s="43"/>
      <c r="O5" s="49" t="s">
        <v>93</v>
      </c>
      <c r="Q5" s="48" t="s">
        <v>77</v>
      </c>
      <c r="S5" s="72">
        <v>7.0000000000000007E-2</v>
      </c>
      <c r="U5" s="72"/>
      <c r="W5" s="118" t="s">
        <v>110</v>
      </c>
      <c r="Y5" s="118" t="s">
        <v>115</v>
      </c>
      <c r="AA5" s="139">
        <v>1.8</v>
      </c>
      <c r="AC5" s="139" t="s">
        <v>164</v>
      </c>
    </row>
    <row r="6" spans="1:29" x14ac:dyDescent="0.3">
      <c r="A6" s="24" t="s">
        <v>129</v>
      </c>
      <c r="E6" s="26" t="s">
        <v>86</v>
      </c>
      <c r="O6" s="49"/>
      <c r="Q6" s="48" t="s">
        <v>75</v>
      </c>
      <c r="S6" s="72">
        <v>0.1</v>
      </c>
      <c r="W6" s="118" t="s">
        <v>113</v>
      </c>
      <c r="Y6" s="118" t="s">
        <v>114</v>
      </c>
      <c r="AA6" s="139">
        <v>2</v>
      </c>
      <c r="AC6" s="139" t="s">
        <v>165</v>
      </c>
    </row>
    <row r="7" spans="1:29" x14ac:dyDescent="0.3">
      <c r="A7" s="24" t="s">
        <v>130</v>
      </c>
      <c r="E7" s="26" t="s">
        <v>87</v>
      </c>
      <c r="O7" s="49"/>
      <c r="Q7" s="48" t="s">
        <v>76</v>
      </c>
      <c r="S7" s="72">
        <v>0.15</v>
      </c>
      <c r="W7" s="118" t="s">
        <v>111</v>
      </c>
      <c r="Y7" s="118" t="s">
        <v>121</v>
      </c>
      <c r="AA7" s="139">
        <v>2.1</v>
      </c>
      <c r="AC7" s="139" t="s">
        <v>166</v>
      </c>
    </row>
    <row r="8" spans="1:29" x14ac:dyDescent="0.3">
      <c r="A8" s="24" t="s">
        <v>6</v>
      </c>
      <c r="E8" s="26" t="s">
        <v>88</v>
      </c>
      <c r="O8" s="49"/>
      <c r="Q8" s="48" t="s">
        <v>80</v>
      </c>
      <c r="S8" s="72">
        <v>0.2</v>
      </c>
      <c r="Y8" s="118" t="s">
        <v>120</v>
      </c>
      <c r="AA8" s="139">
        <v>2.2000000000000002</v>
      </c>
      <c r="AC8" s="139"/>
    </row>
    <row r="9" spans="1:29" x14ac:dyDescent="0.3">
      <c r="A9" s="24" t="s">
        <v>12</v>
      </c>
      <c r="E9" s="140" t="s">
        <v>159</v>
      </c>
      <c r="O9" s="49"/>
      <c r="S9" s="72">
        <v>0.25</v>
      </c>
      <c r="Y9" s="118" t="s">
        <v>118</v>
      </c>
      <c r="AA9" s="139">
        <v>2.5</v>
      </c>
      <c r="AC9" s="139"/>
    </row>
    <row r="10" spans="1:29" x14ac:dyDescent="0.3">
      <c r="A10" s="24" t="s">
        <v>5</v>
      </c>
      <c r="E10" s="26" t="s">
        <v>41</v>
      </c>
      <c r="O10" s="49"/>
      <c r="S10" s="72">
        <v>0.3</v>
      </c>
      <c r="Y10" s="118" t="s">
        <v>119</v>
      </c>
      <c r="AA10" s="139">
        <v>3</v>
      </c>
      <c r="AC10" s="139"/>
    </row>
    <row r="11" spans="1:29" x14ac:dyDescent="0.3">
      <c r="A11" s="24" t="s">
        <v>16</v>
      </c>
      <c r="O11" s="49"/>
      <c r="S11" s="72">
        <v>0.35</v>
      </c>
      <c r="Y11" s="118" t="s">
        <v>124</v>
      </c>
      <c r="AA11" s="139">
        <v>4</v>
      </c>
      <c r="AC11" s="139"/>
    </row>
    <row r="12" spans="1:29" x14ac:dyDescent="0.3">
      <c r="A12" s="24" t="s">
        <v>15</v>
      </c>
      <c r="O12" s="49"/>
      <c r="S12" s="72"/>
      <c r="Y12" s="118"/>
      <c r="AA12" s="139">
        <v>5</v>
      </c>
      <c r="AC12" s="139"/>
    </row>
    <row r="13" spans="1:29" x14ac:dyDescent="0.3">
      <c r="A13" s="144" t="s">
        <v>13</v>
      </c>
      <c r="O13" s="49"/>
      <c r="S13" s="72"/>
    </row>
    <row r="14" spans="1:29" x14ac:dyDescent="0.3">
      <c r="A14" s="24" t="s">
        <v>9</v>
      </c>
      <c r="S14" s="72"/>
    </row>
    <row r="15" spans="1:29" x14ac:dyDescent="0.3">
      <c r="A15" s="24" t="s">
        <v>11</v>
      </c>
      <c r="S15" s="72"/>
    </row>
    <row r="16" spans="1:29" x14ac:dyDescent="0.3">
      <c r="A16" s="24" t="s">
        <v>10</v>
      </c>
      <c r="S16" s="72"/>
    </row>
    <row r="17" spans="1:1" x14ac:dyDescent="0.3">
      <c r="A17" s="145" t="s">
        <v>14</v>
      </c>
    </row>
  </sheetData>
  <sortState ref="A3:A17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Sommaire</vt:lpstr>
      <vt:lpstr>Prospects_Clients</vt:lpstr>
      <vt:lpstr>Devis</vt:lpstr>
      <vt:lpstr>Historique_devis</vt:lpstr>
      <vt:lpstr>Matieres &amp; Stock</vt:lpstr>
      <vt:lpstr>Paramètres</vt:lpstr>
      <vt:lpstr>Devis!Zone_d_impression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2019-03-02T14:01:32Z</cp:lastPrinted>
  <dcterms:created xsi:type="dcterms:W3CDTF">2018-08-19T14:06:08Z</dcterms:created>
  <dcterms:modified xsi:type="dcterms:W3CDTF">2019-03-10T14:27:43Z</dcterms:modified>
</cp:coreProperties>
</file>