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Europ'Raid 2018\"/>
    </mc:Choice>
  </mc:AlternateContent>
  <bookViews>
    <workbookView xWindow="0" yWindow="0" windowWidth="23040" windowHeight="8808" activeTab="3"/>
  </bookViews>
  <sheets>
    <sheet name="Bilan Mécanique" sheetId="5" r:id="rId1"/>
    <sheet name="Incidents" sheetId="2" r:id="rId2"/>
    <sheet name="Vente" sheetId="8" r:id="rId3"/>
    <sheet name="Équipages" sheetId="1" r:id="rId4"/>
    <sheet name="Pièces mécaniques" sheetId="6" r:id="rId5"/>
    <sheet name="Listes" sheetId="9" r:id="rId6"/>
  </sheets>
  <definedNames>
    <definedName name="ListeDates">TableauDates[[#All],[Date]]</definedName>
    <definedName name="ListeEquipages">TableauÉquipages[[#All],[Équipage]]</definedName>
    <definedName name="ListeHeures">TableauHeures[[#All],[Heure]]</definedName>
    <definedName name="ListeMécaniciens">TableauMécaniciens[[#All],[Mécanicien]]</definedName>
    <definedName name="ListePièces">TableauPièces[[#All],[Vente de pièces mécaniques]]</definedName>
    <definedName name="ListeQuantités">TableauQuantités[[#All],[Quantité]]</definedName>
    <definedName name="ListeStatuts">TableauStatuts[[#All],[Statut]]</definedName>
    <definedName name="ListeTypes">TableauTypes[[#All],[Type]]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8" l="1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" i="8"/>
  <c r="G27" i="5" l="1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5" i="5"/>
  <c r="G6" i="5"/>
  <c r="C2" i="6" l="1"/>
  <c r="C15" i="5"/>
  <c r="C14" i="5"/>
  <c r="C9" i="5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" i="1"/>
  <c r="C10" i="5"/>
  <c r="C11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  <c r="H11" i="5"/>
  <c r="H9" i="5"/>
  <c r="H10" i="5"/>
  <c r="H8" i="5"/>
  <c r="H7" i="5"/>
  <c r="H6" i="5"/>
  <c r="H5" i="5"/>
  <c r="C8" i="5"/>
  <c r="C6" i="5"/>
  <c r="C5" i="5"/>
  <c r="C4" i="5"/>
  <c r="C16" i="5" l="1"/>
</calcChain>
</file>

<file path=xl/sharedStrings.xml><?xml version="1.0" encoding="utf-8"?>
<sst xmlns="http://schemas.openxmlformats.org/spreadsheetml/2006/main" count="1012" uniqueCount="676">
  <si>
    <t>Essence</t>
  </si>
  <si>
    <t>Diesel</t>
  </si>
  <si>
    <t>Panne</t>
  </si>
  <si>
    <t>Accident</t>
  </si>
  <si>
    <t>Normandy'Team</t>
  </si>
  <si>
    <t>Raid' y</t>
  </si>
  <si>
    <t>Crik' Team</t>
  </si>
  <si>
    <t>Les Raid Dingues</t>
  </si>
  <si>
    <t>Human' raid</t>
  </si>
  <si>
    <t>Road Trip Solidaire</t>
  </si>
  <si>
    <t>Totally Raid</t>
  </si>
  <si>
    <t>Europ'Trotteuses</t>
  </si>
  <si>
    <t>Jékatrelle</t>
  </si>
  <si>
    <t>Europ'Addict</t>
  </si>
  <si>
    <t>MJCTeam</t>
  </si>
  <si>
    <t>Centr'Raid</t>
  </si>
  <si>
    <t>Raid Comme La Breizh !</t>
  </si>
  <si>
    <t>Les filles à l'Ouest</t>
  </si>
  <si>
    <t>ESCEM Victory</t>
  </si>
  <si>
    <t>Com'Raiders</t>
  </si>
  <si>
    <t>Raid'Berry</t>
  </si>
  <si>
    <t>Pimp my 205</t>
  </si>
  <si>
    <t>Fraid'&amp;amp;Co</t>
  </si>
  <si>
    <t>Les Phares Bretons</t>
  </si>
  <si>
    <t>iRAIDistibles</t>
  </si>
  <si>
    <t>Raid Trip GEA</t>
  </si>
  <si>
    <t>Romba'Raid</t>
  </si>
  <si>
    <t>Les Vadrouilleuses</t>
  </si>
  <si>
    <t>Wonder'raid</t>
  </si>
  <si>
    <t>LMC Ent'raid</t>
  </si>
  <si>
    <t>RAID' TRIP 17</t>
  </si>
  <si>
    <t>Jamais 205 !</t>
  </si>
  <si>
    <t>West Coast</t>
  </si>
  <si>
    <t>Apothic'raid</t>
  </si>
  <si>
    <t>Les Moules Marinières</t>
  </si>
  <si>
    <t>Motiv'Raid</t>
  </si>
  <si>
    <t>Les 3Mousk'Raid</t>
  </si>
  <si>
    <t>T2L Raid by Les Chouchous</t>
  </si>
  <si>
    <t>Europ'Trooper</t>
  </si>
  <si>
    <t>entRaid'53</t>
  </si>
  <si>
    <t>EuroPEA</t>
  </si>
  <si>
    <t>Les Int'Raidpid</t>
  </si>
  <si>
    <t>Chabl'Raid</t>
  </si>
  <si>
    <t>Let's Raid</t>
  </si>
  <si>
    <t>Raid'y To Go.</t>
  </si>
  <si>
    <t>Les Belettes Furtives</t>
  </si>
  <si>
    <t>Les Raid'bymen</t>
  </si>
  <si>
    <t>Power'Raid</t>
  </si>
  <si>
    <t>Tacot Tac</t>
  </si>
  <si>
    <t>Maupertuis</t>
  </si>
  <si>
    <t>205% Europ</t>
  </si>
  <si>
    <t>Gorilla'OnTheRoad</t>
  </si>
  <si>
    <t>Team Michel Vaillant</t>
  </si>
  <si>
    <t>Gentlemen Raiders 41</t>
  </si>
  <si>
    <t>La Belle et les 2 bêtes</t>
  </si>
  <si>
    <t>Team Presqu'ile</t>
  </si>
  <si>
    <t>Ent'Raid 44</t>
  </si>
  <si>
    <t>à l'aise raid</t>
  </si>
  <si>
    <t>La 205 GTL</t>
  </si>
  <si>
    <t>Les Mar M'Arts</t>
  </si>
  <si>
    <t>Raid&amp;amp;Ergo</t>
  </si>
  <si>
    <t>NOT TEAM</t>
  </si>
  <si>
    <t>LA 205 EN FAMILLE</t>
  </si>
  <si>
    <t>Highway To Raid</t>
  </si>
  <si>
    <t>4 roues pour 205 sourires</t>
  </si>
  <si>
    <t>Jamais 2 sans 5</t>
  </si>
  <si>
    <t>Les Carburateurs</t>
  </si>
  <si>
    <t>The Raid'Emption</t>
  </si>
  <si>
    <t>Le raid de l'hermine</t>
  </si>
  <si>
    <t>Raid-ies</t>
  </si>
  <si>
    <t>Junior's</t>
  </si>
  <si>
    <t>205 Motorshop Factory</t>
  </si>
  <si>
    <t>IGR Eur'Hope 2</t>
  </si>
  <si>
    <t>IGR Eur'Hope 1</t>
  </si>
  <si>
    <t>Raiddy ?!</t>
  </si>
  <si>
    <t>Les Compas d'abord !</t>
  </si>
  <si>
    <t>AgroTeam205</t>
  </si>
  <si>
    <t>Breizh'n raid</t>
  </si>
  <si>
    <t>Pour Ne Rien Regretter</t>
  </si>
  <si>
    <t>PLUME</t>
  </si>
  <si>
    <t>RAID'Y 2 HELP !</t>
  </si>
  <si>
    <t>LENTE RAID 2</t>
  </si>
  <si>
    <t>Berry Good Trip</t>
  </si>
  <si>
    <t>Raid Nose Team</t>
  </si>
  <si>
    <t>Over the raidbow</t>
  </si>
  <si>
    <t>Castel'R'aid</t>
  </si>
  <si>
    <t>Les Power Raid'Gers</t>
  </si>
  <si>
    <t>Hop'Raid</t>
  </si>
  <si>
    <t>AZU'RAID'euses</t>
  </si>
  <si>
    <t>Grande Vadrouille</t>
  </si>
  <si>
    <t>Easy Road</t>
  </si>
  <si>
    <t>Rider'Zines</t>
  </si>
  <si>
    <t>TC Express</t>
  </si>
  <si>
    <t>Are U Raidy 2017</t>
  </si>
  <si>
    <t>Normand'solidaires</t>
  </si>
  <si>
    <t>Euroentr'Raid</t>
  </si>
  <si>
    <t>Les Bananavengers</t>
  </si>
  <si>
    <t>TAM</t>
  </si>
  <si>
    <t>B'Raidy</t>
  </si>
  <si>
    <t>PolyDreams</t>
  </si>
  <si>
    <t>Trotro'RAID</t>
  </si>
  <si>
    <t>Les Catastrop'Raid</t>
  </si>
  <si>
    <t>Raid by RLS</t>
  </si>
  <si>
    <t>Les Raid'outables</t>
  </si>
  <si>
    <t>les raideurs dé-tournai</t>
  </si>
  <si>
    <t>JoemaX</t>
  </si>
  <si>
    <t>Men in Raid</t>
  </si>
  <si>
    <t>Raid'Elweiss</t>
  </si>
  <si>
    <t>MécaRaid</t>
  </si>
  <si>
    <t>the inc'raid'ibles</t>
  </si>
  <si>
    <t>Rackham the raid’</t>
  </si>
  <si>
    <t>Les Cerfs Volant</t>
  </si>
  <si>
    <t>Raid Panda Team 2</t>
  </si>
  <si>
    <t>Raid Panda Team 1</t>
  </si>
  <si>
    <t>les barbatus</t>
  </si>
  <si>
    <t>Raid Hot</t>
  </si>
  <si>
    <t>Chili Helpers</t>
  </si>
  <si>
    <t>Europ'Team</t>
  </si>
  <si>
    <t>Ergo Raid'Y</t>
  </si>
  <si>
    <t>Sacré Numé'Raid</t>
  </si>
  <si>
    <t>Raid'Ytogo</t>
  </si>
  <si>
    <t>team RMS</t>
  </si>
  <si>
    <t>Child'Run</t>
  </si>
  <si>
    <t>Raid'Aid 2017</t>
  </si>
  <si>
    <t>TSAE</t>
  </si>
  <si>
    <t>Solid'Est</t>
  </si>
  <si>
    <t>205 Euro'Trip</t>
  </si>
  <si>
    <t>JAI'Raid</t>
  </si>
  <si>
    <t>Les iRaiductibles</t>
  </si>
  <si>
    <t>mes amours</t>
  </si>
  <si>
    <t>Les joe bar 2.5</t>
  </si>
  <si>
    <t>Motor'Raid</t>
  </si>
  <si>
    <t>SoldiEurop</t>
  </si>
  <si>
    <t>BNTeam205</t>
  </si>
  <si>
    <t>Alti' Raid</t>
  </si>
  <si>
    <t>Equipage IMTA</t>
  </si>
  <si>
    <t>Rally'Mans</t>
  </si>
  <si>
    <t>Color'Raid</t>
  </si>
  <si>
    <t>Raid Lyon de soleil</t>
  </si>
  <si>
    <t>Jamais  205</t>
  </si>
  <si>
    <t>Iceberg ADN</t>
  </si>
  <si>
    <t>les raidbulls</t>
  </si>
  <si>
    <t>AX-833-PQ</t>
  </si>
  <si>
    <t>EK-517-SH</t>
  </si>
  <si>
    <t>EA-381-KE</t>
  </si>
  <si>
    <t>CA 332 PB</t>
  </si>
  <si>
    <t>BQ-551-EY</t>
  </si>
  <si>
    <t>CD-507-WK</t>
  </si>
  <si>
    <t>963 VK 49</t>
  </si>
  <si>
    <t>AJ-649-HT</t>
  </si>
  <si>
    <t>EG-708-GA</t>
  </si>
  <si>
    <t>DR-207-AN</t>
  </si>
  <si>
    <t>1071 SR 49</t>
  </si>
  <si>
    <t>CH-960-RG</t>
  </si>
  <si>
    <t>BW966HE</t>
  </si>
  <si>
    <t>AX-765-TX</t>
  </si>
  <si>
    <t>EH813AW</t>
  </si>
  <si>
    <t>BV-235-TL</t>
  </si>
  <si>
    <t>EL-239-EE</t>
  </si>
  <si>
    <t>EJ-391-EH</t>
  </si>
  <si>
    <t>CS-520-PA</t>
  </si>
  <si>
    <t>DQ-128-LH</t>
  </si>
  <si>
    <t>CL-369-EA</t>
  </si>
  <si>
    <t>CH 307 QZ</t>
  </si>
  <si>
    <t>EL-291-TK</t>
  </si>
  <si>
    <t>EL736AL</t>
  </si>
  <si>
    <t>EL-636-NN</t>
  </si>
  <si>
    <t>EP-840-FC</t>
  </si>
  <si>
    <t>BV-974-FX</t>
  </si>
  <si>
    <t>AM-282-NK</t>
  </si>
  <si>
    <t>CF-945-GP</t>
  </si>
  <si>
    <t>1647WD49</t>
  </si>
  <si>
    <t>CN-183-QW</t>
  </si>
  <si>
    <t>BC-049-WH</t>
  </si>
  <si>
    <t>EE - 859 - DN</t>
  </si>
  <si>
    <t>DG-064-QF</t>
  </si>
  <si>
    <t>AK-731-WE</t>
  </si>
  <si>
    <t>CM-716-PA</t>
  </si>
  <si>
    <t>CN-116-PP</t>
  </si>
  <si>
    <t>DT-987-XE</t>
  </si>
  <si>
    <t>EM-353-MB</t>
  </si>
  <si>
    <t>DS-138-DW</t>
  </si>
  <si>
    <t>ED-397-RG</t>
  </si>
  <si>
    <t>EK-411-GR</t>
  </si>
  <si>
    <t>BM-657-DG</t>
  </si>
  <si>
    <t>EM-718-PZ</t>
  </si>
  <si>
    <t>DA065HW</t>
  </si>
  <si>
    <t>EC-582-TT</t>
  </si>
  <si>
    <t>BS454AL</t>
  </si>
  <si>
    <t>CX-978-PS</t>
  </si>
  <si>
    <t>3922PN41</t>
  </si>
  <si>
    <t>CS014QQ</t>
  </si>
  <si>
    <t>ED-024-RN</t>
  </si>
  <si>
    <t>AP-491-NA</t>
  </si>
  <si>
    <t>EN 403 JD</t>
  </si>
  <si>
    <t>BY526XP</t>
  </si>
  <si>
    <t>DJ-356-ES</t>
  </si>
  <si>
    <t>AZ 202 QD</t>
  </si>
  <si>
    <t>CA-152-QK</t>
  </si>
  <si>
    <t>DA-010-YL</t>
  </si>
  <si>
    <t>AE-707-EF</t>
  </si>
  <si>
    <t>DV-346-DR</t>
  </si>
  <si>
    <t>EF-027-YH</t>
  </si>
  <si>
    <t>DD-433-NJ</t>
  </si>
  <si>
    <t>DH-620-ZB</t>
  </si>
  <si>
    <t>DN-944-VM</t>
  </si>
  <si>
    <t>CK-379-SW</t>
  </si>
  <si>
    <t>0AAL502</t>
  </si>
  <si>
    <t>EK 500 DK</t>
  </si>
  <si>
    <t>EL 383 ZA</t>
  </si>
  <si>
    <t>BW574BP</t>
  </si>
  <si>
    <t>5634YF85</t>
  </si>
  <si>
    <t>EG-776-XF</t>
  </si>
  <si>
    <t>EL-851-DF</t>
  </si>
  <si>
    <t>EH-305-XQ</t>
  </si>
  <si>
    <t>DJ-414-WX</t>
  </si>
  <si>
    <t>EA-516-HR</t>
  </si>
  <si>
    <t>DK-392-BE</t>
  </si>
  <si>
    <t>CL542PS</t>
  </si>
  <si>
    <t>1919 QN 36</t>
  </si>
  <si>
    <t>BA-185-RK</t>
  </si>
  <si>
    <t>EM 050 SW</t>
  </si>
  <si>
    <t>Cw533vt</t>
  </si>
  <si>
    <t>AK-014-YL</t>
  </si>
  <si>
    <t>CH702EG</t>
  </si>
  <si>
    <t>DT431GH</t>
  </si>
  <si>
    <t>DQ252VZ</t>
  </si>
  <si>
    <t>DW271VX</t>
  </si>
  <si>
    <t>DN-702-BN</t>
  </si>
  <si>
    <t>BS-316-ZH</t>
  </si>
  <si>
    <t>DE 554 RY</t>
  </si>
  <si>
    <t>BB-006-XC</t>
  </si>
  <si>
    <t>BR644EF</t>
  </si>
  <si>
    <t>DN-067-XX</t>
  </si>
  <si>
    <t>AK-975-JN</t>
  </si>
  <si>
    <t>AE-370-YV</t>
  </si>
  <si>
    <t>EL-597-QW</t>
  </si>
  <si>
    <t>EN673PQ</t>
  </si>
  <si>
    <t>EE946EZ</t>
  </si>
  <si>
    <t>DQ-788-VX</t>
  </si>
  <si>
    <t>BR-407-XE</t>
  </si>
  <si>
    <t>1-ACU-731</t>
  </si>
  <si>
    <t>DA-547-FC</t>
  </si>
  <si>
    <t>BH-571-KK</t>
  </si>
  <si>
    <t>DM-575-KP</t>
  </si>
  <si>
    <t>718 CKG 31</t>
  </si>
  <si>
    <t/>
  </si>
  <si>
    <t>BM-096-TF</t>
  </si>
  <si>
    <t>499AVB92</t>
  </si>
  <si>
    <t>DM-210-JD</t>
  </si>
  <si>
    <t>BR-152-WG</t>
  </si>
  <si>
    <t>bx133xc</t>
  </si>
  <si>
    <t>433VB56</t>
  </si>
  <si>
    <t>8404 TR 86</t>
  </si>
  <si>
    <t>EN-805-AP</t>
  </si>
  <si>
    <t>DV-747-WN</t>
  </si>
  <si>
    <t>DY 641 LA</t>
  </si>
  <si>
    <t>DV-346-GB</t>
  </si>
  <si>
    <t>4699ke33</t>
  </si>
  <si>
    <t>CQ-101-TL</t>
  </si>
  <si>
    <t>CJ-271-NP</t>
  </si>
  <si>
    <t>CB-451-HT</t>
  </si>
  <si>
    <t>DD903GZ</t>
  </si>
  <si>
    <t>EH - 163 - KS</t>
  </si>
  <si>
    <t>BD-768-KH</t>
  </si>
  <si>
    <t>23CLP95</t>
  </si>
  <si>
    <t>2235 TQ 85</t>
  </si>
  <si>
    <t>BE-462-PS</t>
  </si>
  <si>
    <t>EP-501-DK</t>
  </si>
  <si>
    <t>3840ZL42</t>
  </si>
  <si>
    <t>AP-441-YK</t>
  </si>
  <si>
    <t>CB107LK</t>
  </si>
  <si>
    <t>DH-425-NB</t>
  </si>
  <si>
    <t>CX-654-EC</t>
  </si>
  <si>
    <t>DL 909 FY</t>
  </si>
  <si>
    <t>CJ-139-LM</t>
  </si>
  <si>
    <t xml:space="preserve">06 83 86 52 79 </t>
  </si>
  <si>
    <t xml:space="preserve">06 77 90 69 88 </t>
  </si>
  <si>
    <t xml:space="preserve">06 62 35 89 26 </t>
  </si>
  <si>
    <t>En cours de réparation</t>
  </si>
  <si>
    <t>À réparer au bivouac</t>
  </si>
  <si>
    <t>Ne peut être réparé</t>
  </si>
  <si>
    <t>Réparé</t>
  </si>
  <si>
    <t>ÉQUIPAGE</t>
  </si>
  <si>
    <t>DESCRIPTION</t>
  </si>
  <si>
    <t>STATUT</t>
  </si>
  <si>
    <t>ÉQUIPAGES</t>
  </si>
  <si>
    <t>IMMATRICULATION</t>
  </si>
  <si>
    <t>MOTORISATION</t>
  </si>
  <si>
    <t>KILOMÉTRAGE</t>
  </si>
  <si>
    <t>TEL 1</t>
  </si>
  <si>
    <t>TEL 2</t>
  </si>
  <si>
    <t>TEL 3</t>
  </si>
  <si>
    <t>TYPE</t>
  </si>
  <si>
    <t>SUIVI J+1</t>
  </si>
  <si>
    <t>SUIVI J+3</t>
  </si>
  <si>
    <t>Véhicule abandonné</t>
  </si>
  <si>
    <t>En cours</t>
  </si>
  <si>
    <t>Abandons</t>
  </si>
  <si>
    <t>Pannes</t>
  </si>
  <si>
    <t>Accidents</t>
  </si>
  <si>
    <t>Incidents</t>
  </si>
  <si>
    <t>Jour</t>
  </si>
  <si>
    <t>Jour 1 - 28/07</t>
  </si>
  <si>
    <t>Jour 2 - 29/07</t>
  </si>
  <si>
    <t>Jour 4 - 31/07</t>
  </si>
  <si>
    <t>Jour 3 - 30/07</t>
  </si>
  <si>
    <t>Jour 5 - 01/07</t>
  </si>
  <si>
    <t>Jour 6 - 02/08</t>
  </si>
  <si>
    <t>Jour 7 - 03/08</t>
  </si>
  <si>
    <t>Jour 8 - 04/08</t>
  </si>
  <si>
    <t>Jour 9 - 05/08</t>
  </si>
  <si>
    <t>Jour 10 - 06/08</t>
  </si>
  <si>
    <t>Jour 11 - 07/08</t>
  </si>
  <si>
    <t>Jour 12 - 08/08</t>
  </si>
  <si>
    <t>Jour 13 - 09/08</t>
  </si>
  <si>
    <t>Jour 14 - 10/08</t>
  </si>
  <si>
    <t>Jour 15 - 11/08</t>
  </si>
  <si>
    <t>Jour 16 - 12/08</t>
  </si>
  <si>
    <t>Jour 17 - 13/08</t>
  </si>
  <si>
    <t>Jour 18 - 14/08</t>
  </si>
  <si>
    <t>Jour 19 - 15/08</t>
  </si>
  <si>
    <t>Jour 20 - 16/08</t>
  </si>
  <si>
    <t>Jour 21 - 17/08</t>
  </si>
  <si>
    <t>Jour 22 - 18/08</t>
  </si>
  <si>
    <t>Jour 23 - 19/08</t>
  </si>
  <si>
    <t>À réparer</t>
  </si>
  <si>
    <t>BILAN MÉCANIQUE</t>
  </si>
  <si>
    <t>1 Normandy'Team</t>
  </si>
  <si>
    <t>2 Raid' y</t>
  </si>
  <si>
    <t>3 Crik' Team</t>
  </si>
  <si>
    <t>4 Les Raid Dingues</t>
  </si>
  <si>
    <t>5 Human' raid</t>
  </si>
  <si>
    <t>6 Road Trip Solidaire</t>
  </si>
  <si>
    <t>7 Totally Raid</t>
  </si>
  <si>
    <t>8 Europ'Trotteuses</t>
  </si>
  <si>
    <t>9 Jékatrelle</t>
  </si>
  <si>
    <t>10 Europ'Addict</t>
  </si>
  <si>
    <t>11 MJCTeam</t>
  </si>
  <si>
    <t>12 Centr'Raid</t>
  </si>
  <si>
    <t>13 Raid Comme La Breizh !</t>
  </si>
  <si>
    <t>14 Les filles à l'Ouest</t>
  </si>
  <si>
    <t>15 ESCEM Victory</t>
  </si>
  <si>
    <t>16 Com'Raiders</t>
  </si>
  <si>
    <t>17 Raid'Berry</t>
  </si>
  <si>
    <t>18 Pimp my 205</t>
  </si>
  <si>
    <t>19 Fraid'&amp;amp;Co</t>
  </si>
  <si>
    <t>20 Les Phares Bretons</t>
  </si>
  <si>
    <t>21 iRAIDistibles</t>
  </si>
  <si>
    <t>22 Raid Trip GEA</t>
  </si>
  <si>
    <t>23 Romba'Raid</t>
  </si>
  <si>
    <t>24 Les Vadrouilleuses</t>
  </si>
  <si>
    <t>25 Wonder'raid</t>
  </si>
  <si>
    <t>26 LMC Ent'raid</t>
  </si>
  <si>
    <t>27 RAID' TRIP 17</t>
  </si>
  <si>
    <t>28 Jamais 205 !</t>
  </si>
  <si>
    <t>29 West Coast</t>
  </si>
  <si>
    <t>30 Apothic'raid</t>
  </si>
  <si>
    <t>31 Les Moules Marinières</t>
  </si>
  <si>
    <t>32 Motiv'Raid</t>
  </si>
  <si>
    <t>33 Les 3Mousk'Raid</t>
  </si>
  <si>
    <t>34 T2L Raid by Les Chouchous</t>
  </si>
  <si>
    <t>35 Europ'Trooper</t>
  </si>
  <si>
    <t>36 entRaid'53</t>
  </si>
  <si>
    <t>37 EuroPEA</t>
  </si>
  <si>
    <t>38 Les Int'Raidpid</t>
  </si>
  <si>
    <t>39 Chabl'Raid</t>
  </si>
  <si>
    <t>40 Let's Raid</t>
  </si>
  <si>
    <t>41 Raid'y To Go.</t>
  </si>
  <si>
    <t>42 Les Belettes Furtives</t>
  </si>
  <si>
    <t>43 Les Raid'bymen</t>
  </si>
  <si>
    <t>44 Power'Raid</t>
  </si>
  <si>
    <t>45 Tacot Tac</t>
  </si>
  <si>
    <t>46 Maupertuis</t>
  </si>
  <si>
    <t>47 205% Europ</t>
  </si>
  <si>
    <t>48 Gorilla'OnTheRoad</t>
  </si>
  <si>
    <t>49 Team Michel Vaillant</t>
  </si>
  <si>
    <t>50 Gentlemen Raiders 41</t>
  </si>
  <si>
    <t>51 La Belle et les 2 bêtes</t>
  </si>
  <si>
    <t>52 Team Presqu'ile</t>
  </si>
  <si>
    <t>53 Ent'Raid 44</t>
  </si>
  <si>
    <t>54 à l'aise raid</t>
  </si>
  <si>
    <t>55 La 205 GTL</t>
  </si>
  <si>
    <t>56 Les Mar M'Arts</t>
  </si>
  <si>
    <t>57 Raid&amp;amp;Ergo</t>
  </si>
  <si>
    <t>58 NOT TEAM</t>
  </si>
  <si>
    <t>59 LA 205 EN FAMILLE</t>
  </si>
  <si>
    <t>60 Highway To Raid</t>
  </si>
  <si>
    <t>61 4 roues pour 205 sourires</t>
  </si>
  <si>
    <t>62 Jamais 2 sans 5</t>
  </si>
  <si>
    <t>63 Les Carburateurs</t>
  </si>
  <si>
    <t>64 The Raid'Emption</t>
  </si>
  <si>
    <t>65 Le raid de l'hermine</t>
  </si>
  <si>
    <t>66 Raid-ies</t>
  </si>
  <si>
    <t>67 Junior's</t>
  </si>
  <si>
    <t>68 205 Motorshop Factory</t>
  </si>
  <si>
    <t>69 IGR Eur'Hope 2</t>
  </si>
  <si>
    <t>70 IGR Eur'Hope 1</t>
  </si>
  <si>
    <t>73 AgroTeam205</t>
  </si>
  <si>
    <t>78 LENTE RAID 2</t>
  </si>
  <si>
    <t>90 Are U Raidy 2017</t>
  </si>
  <si>
    <t>109 Raid Panda Team 2</t>
  </si>
  <si>
    <t>110 Raid Panda Team 1</t>
  </si>
  <si>
    <t>120 Raid'Aid 2017</t>
  </si>
  <si>
    <t>130 BNTeam205</t>
  </si>
  <si>
    <t>87 Easy Road</t>
  </si>
  <si>
    <t>93 Les Bananavengers</t>
  </si>
  <si>
    <t>INTITULÉ</t>
  </si>
  <si>
    <t>QUANTITÉ</t>
  </si>
  <si>
    <t>PRIX UNITAIRE</t>
  </si>
  <si>
    <t>COÛT TOTAL</t>
  </si>
  <si>
    <t>Non payé</t>
  </si>
  <si>
    <t>Payé</t>
  </si>
  <si>
    <t>Vente de pièces</t>
  </si>
  <si>
    <t>Quantité</t>
  </si>
  <si>
    <t>Prix total</t>
  </si>
  <si>
    <t>KIT FREIN ARRIERE PRE-MONTE</t>
  </si>
  <si>
    <t>JEU DE PLAQUETTES AVANT</t>
  </si>
  <si>
    <t>KIT DISTRIBUTION + POMPE A EAU TU</t>
  </si>
  <si>
    <t>KIT DISTRIBUTION + POMPE A EAU XUD</t>
  </si>
  <si>
    <t>COURROIE ACCESSOIRE</t>
  </si>
  <si>
    <t>COURROIE ACCESSOIRE  TU (arr,)</t>
  </si>
  <si>
    <t>COURROIE ACCESSOIRE  XV</t>
  </si>
  <si>
    <t>FILTRE A HUILE TU et XUD</t>
  </si>
  <si>
    <t>FILTRE A HUILE XV</t>
  </si>
  <si>
    <t>BOUGIE ALLUMAGE TU</t>
  </si>
  <si>
    <t>BOUGIE ALLUMAGE XV</t>
  </si>
  <si>
    <t>JOINT DE CULASSE TU</t>
  </si>
  <si>
    <t>JOINT DE CULASSE XUD7T</t>
  </si>
  <si>
    <t>JOINT DE CULASSE XUD 1,36mm</t>
  </si>
  <si>
    <t>JOINT DE CULASSE XUD 1,40mm</t>
  </si>
  <si>
    <t xml:space="preserve">JOINT DE CULASSE XUD 1,44mm </t>
  </si>
  <si>
    <t xml:space="preserve">JOINT DE CULASSE XUD 1,48mm </t>
  </si>
  <si>
    <t xml:space="preserve">JOINT DE CULASSE XUD 1,52mm </t>
  </si>
  <si>
    <t>JOINT DE CACHE CULBUTEUR XUD</t>
  </si>
  <si>
    <t>JOINT DE CACHE CULBUTEUR TU</t>
  </si>
  <si>
    <t>TETE ALLUMEUR XV</t>
  </si>
  <si>
    <t>TETE ALLUMEUR TU 1988&gt;</t>
  </si>
  <si>
    <t>KIT EMBRAYAGE 3 PIECES TU</t>
  </si>
  <si>
    <t>KIT EMBRAYAGE 3 PIECES XUD 1989&gt;</t>
  </si>
  <si>
    <t>KIT EMBRAYAGE 3 PIECES XV</t>
  </si>
  <si>
    <t>KIT EMBRAYAGE 3 PIECES XUD7TV</t>
  </si>
  <si>
    <t>KIT EMBRAYAGE 3 PIECES XUD &gt;01/07/89</t>
  </si>
  <si>
    <t>DEMARREUR  TU</t>
  </si>
  <si>
    <t xml:space="preserve">DEMARREUR  XUD </t>
  </si>
  <si>
    <t>DEMARREUR  XV</t>
  </si>
  <si>
    <t>ALTERNATEUR TU</t>
  </si>
  <si>
    <t>ALTERNATEUR XUD</t>
  </si>
  <si>
    <t xml:space="preserve">ALTERNATEUR XV </t>
  </si>
  <si>
    <t>TRANSMISSION DROITE TU</t>
  </si>
  <si>
    <t>TRANSMISSION GAUCHE TU</t>
  </si>
  <si>
    <t>TRANSMISSION DROITE XUD</t>
  </si>
  <si>
    <t>TRANSMISSION GAUCHE XUD</t>
  </si>
  <si>
    <t>TRANSMISSION XV</t>
  </si>
  <si>
    <t>BRAS DE SUSPENSION INF. DROIT</t>
  </si>
  <si>
    <t>BRAS DE SUSPENSION INF. GAUCHE</t>
  </si>
  <si>
    <t>JEU AMORTISSEURS AVANT</t>
  </si>
  <si>
    <t>JEU AMORTISSEURS ARRIERE</t>
  </si>
  <si>
    <t>HUILE BIDON DE 5L 10W40</t>
  </si>
  <si>
    <t>HUILE BIDON DE 5L 15W40</t>
  </si>
  <si>
    <t>PNEU 155x70x13 75T</t>
  </si>
  <si>
    <t>101.10</t>
  </si>
  <si>
    <t>68.42</t>
  </si>
  <si>
    <t>97.74</t>
  </si>
  <si>
    <t>83.16 (+ 60€ ttc CONSIGNE)</t>
  </si>
  <si>
    <t>81.02</t>
  </si>
  <si>
    <t>105.73</t>
  </si>
  <si>
    <t>74.41 ( + 60€ ttc CONSIGNE)</t>
  </si>
  <si>
    <t>72.00</t>
  </si>
  <si>
    <t>82.08</t>
  </si>
  <si>
    <t>78.48</t>
  </si>
  <si>
    <t>78.49</t>
  </si>
  <si>
    <t>71.28</t>
  </si>
  <si>
    <t>26.65</t>
  </si>
  <si>
    <t>86.22</t>
  </si>
  <si>
    <t>67.36</t>
  </si>
  <si>
    <t>15.35</t>
  </si>
  <si>
    <t>14.90</t>
  </si>
  <si>
    <t>LIEU GPS</t>
  </si>
  <si>
    <t>96 PolyDreams</t>
  </si>
  <si>
    <t>INCIDENTS</t>
  </si>
  <si>
    <t>PIÈCES MÉCANIQUES</t>
  </si>
  <si>
    <t>VOITURES ÉQUIPAGES</t>
  </si>
  <si>
    <t>VENTE DE PIÈCES</t>
  </si>
  <si>
    <t>Ajouter une intervention</t>
  </si>
  <si>
    <t>Date</t>
  </si>
  <si>
    <t>Heure</t>
  </si>
  <si>
    <t>Équipage</t>
  </si>
  <si>
    <t>Description</t>
  </si>
  <si>
    <t>Vente de pièces mécaniques</t>
  </si>
  <si>
    <t>Mécanicien</t>
  </si>
  <si>
    <t>MÉCANICIEN</t>
  </si>
  <si>
    <t>Statut</t>
  </si>
  <si>
    <t>Type</t>
  </si>
  <si>
    <t>Lieu</t>
  </si>
  <si>
    <t>71 Raiddy ?!</t>
  </si>
  <si>
    <t>72 Les Compas d'abord !</t>
  </si>
  <si>
    <t>74 Breizh'n raid</t>
  </si>
  <si>
    <t>75 Pour Ne Rien Regretter</t>
  </si>
  <si>
    <t>76 PLUME</t>
  </si>
  <si>
    <t>77 RAID'Y 2 HELP !</t>
  </si>
  <si>
    <t>79 Berry Good Trip</t>
  </si>
  <si>
    <t>80 Raid Nose Team</t>
  </si>
  <si>
    <t>81 Over the raidbow</t>
  </si>
  <si>
    <t>82 Castel'R'aid</t>
  </si>
  <si>
    <t>83 Les Power Raid'Gers</t>
  </si>
  <si>
    <t>84 Hop'Raid</t>
  </si>
  <si>
    <t>85 AZU'RAID'euses</t>
  </si>
  <si>
    <t>86 Grande Vadrouille</t>
  </si>
  <si>
    <t>88 Rider'Zines</t>
  </si>
  <si>
    <t>89 TC Express</t>
  </si>
  <si>
    <t>91 Normand'solidaires</t>
  </si>
  <si>
    <t>92 Euroentr'Raid</t>
  </si>
  <si>
    <t>94 TAM</t>
  </si>
  <si>
    <t>95 B'Raidy</t>
  </si>
  <si>
    <t>97 Trotro'RAID</t>
  </si>
  <si>
    <t>98 Les Catastrop'Raid</t>
  </si>
  <si>
    <t>99 Raid by RLS</t>
  </si>
  <si>
    <t>100 Les Raid'outables</t>
  </si>
  <si>
    <t>101 les raideurs dé-tournai</t>
  </si>
  <si>
    <t>102 JoemaX</t>
  </si>
  <si>
    <t>103 Men in Raid</t>
  </si>
  <si>
    <t>104 Raid'Elweiss</t>
  </si>
  <si>
    <t>105 MécaRaid</t>
  </si>
  <si>
    <t>106 the inc'raid'ibles</t>
  </si>
  <si>
    <t>107 Rackham the raid’</t>
  </si>
  <si>
    <t>108 Les Cerfs Volant</t>
  </si>
  <si>
    <t>111 les barbatus</t>
  </si>
  <si>
    <t>112 Raid Hot</t>
  </si>
  <si>
    <t>113 Chili Helpers</t>
  </si>
  <si>
    <t>114 Europ'Team</t>
  </si>
  <si>
    <t>115 Ergo Raid'Y</t>
  </si>
  <si>
    <t>116 Sacré Numé'Raid</t>
  </si>
  <si>
    <t>117 Raid'Ytogo</t>
  </si>
  <si>
    <t>118 team RMS</t>
  </si>
  <si>
    <t>119 Child'Run</t>
  </si>
  <si>
    <t>121 TSAE</t>
  </si>
  <si>
    <t>122 Solid'Est</t>
  </si>
  <si>
    <t>123 205 Euro'Trip</t>
  </si>
  <si>
    <t>124 JAI'Raid</t>
  </si>
  <si>
    <t>125 Les iRaiductibles</t>
  </si>
  <si>
    <t>126 mes amours</t>
  </si>
  <si>
    <t>127 Les joe bar 2.5</t>
  </si>
  <si>
    <t>128 Motor'Raid</t>
  </si>
  <si>
    <t>129 SoldiEurop</t>
  </si>
  <si>
    <t>131 Alti' Raid</t>
  </si>
  <si>
    <t>132 Equipage IMTA</t>
  </si>
  <si>
    <t>133 Rally'Mans</t>
  </si>
  <si>
    <t>134 Color'Raid</t>
  </si>
  <si>
    <t>135 Raid Lyon de soleil</t>
  </si>
  <si>
    <t>136 Jamais  205</t>
  </si>
  <si>
    <t>137 Iceberg ADN</t>
  </si>
  <si>
    <t>138 les raidbulls</t>
  </si>
  <si>
    <t xml:space="preserve">139 </t>
  </si>
  <si>
    <t xml:space="preserve">140 </t>
  </si>
  <si>
    <t xml:space="preserve">141 </t>
  </si>
  <si>
    <t xml:space="preserve">142 </t>
  </si>
  <si>
    <t xml:space="preserve">143 </t>
  </si>
  <si>
    <t xml:space="preserve">144 </t>
  </si>
  <si>
    <t xml:space="preserve">145 </t>
  </si>
  <si>
    <t xml:space="preserve">146 </t>
  </si>
  <si>
    <t xml:space="preserve">147 </t>
  </si>
  <si>
    <t xml:space="preserve">148 </t>
  </si>
  <si>
    <t xml:space="preserve">149 </t>
  </si>
  <si>
    <t xml:space="preserve">150 </t>
  </si>
  <si>
    <t xml:space="preserve">151 </t>
  </si>
  <si>
    <t xml:space="preserve">152 </t>
  </si>
  <si>
    <t xml:space="preserve">153 </t>
  </si>
  <si>
    <t xml:space="preserve">154 </t>
  </si>
  <si>
    <t xml:space="preserve">155 </t>
  </si>
  <si>
    <t xml:space="preserve">156 </t>
  </si>
  <si>
    <t xml:space="preserve">157 </t>
  </si>
  <si>
    <t xml:space="preserve">158 </t>
  </si>
  <si>
    <t xml:space="preserve">159 </t>
  </si>
  <si>
    <t xml:space="preserve">160 </t>
  </si>
  <si>
    <t xml:space="preserve">161 </t>
  </si>
  <si>
    <t xml:space="preserve">162 </t>
  </si>
  <si>
    <t xml:space="preserve">163 </t>
  </si>
  <si>
    <t xml:space="preserve">164 </t>
  </si>
  <si>
    <t xml:space="preserve">165 </t>
  </si>
  <si>
    <t xml:space="preserve">166 </t>
  </si>
  <si>
    <t xml:space="preserve">167 </t>
  </si>
  <si>
    <t xml:space="preserve">168 </t>
  </si>
  <si>
    <t xml:space="preserve">169 </t>
  </si>
  <si>
    <t xml:space="preserve">170 </t>
  </si>
  <si>
    <t xml:space="preserve">171 </t>
  </si>
  <si>
    <t xml:space="preserve">172 </t>
  </si>
  <si>
    <t xml:space="preserve">173 </t>
  </si>
  <si>
    <t xml:space="preserve">174 </t>
  </si>
  <si>
    <t xml:space="preserve">175 </t>
  </si>
  <si>
    <t xml:space="preserve">176 </t>
  </si>
  <si>
    <t xml:space="preserve">177 </t>
  </si>
  <si>
    <t xml:space="preserve">178 </t>
  </si>
  <si>
    <t xml:space="preserve">179 </t>
  </si>
  <si>
    <t xml:space="preserve">180 </t>
  </si>
  <si>
    <t xml:space="preserve">181 </t>
  </si>
  <si>
    <t xml:space="preserve">182 </t>
  </si>
  <si>
    <t xml:space="preserve">183 </t>
  </si>
  <si>
    <t xml:space="preserve">184 </t>
  </si>
  <si>
    <t xml:space="preserve">185 </t>
  </si>
  <si>
    <t xml:space="preserve">186 </t>
  </si>
  <si>
    <t xml:space="preserve">187 </t>
  </si>
  <si>
    <t xml:space="preserve">188 </t>
  </si>
  <si>
    <t xml:space="preserve">189 </t>
  </si>
  <si>
    <t xml:space="preserve">190 </t>
  </si>
  <si>
    <t xml:space="preserve">191 </t>
  </si>
  <si>
    <t xml:space="preserve">192 </t>
  </si>
  <si>
    <t xml:space="preserve">193 </t>
  </si>
  <si>
    <t xml:space="preserve">194 </t>
  </si>
  <si>
    <t xml:space="preserve">195 </t>
  </si>
  <si>
    <t xml:space="preserve">196 </t>
  </si>
  <si>
    <t xml:space="preserve">197 </t>
  </si>
  <si>
    <t xml:space="preserve">198 </t>
  </si>
  <si>
    <t xml:space="preserve">199 </t>
  </si>
  <si>
    <t xml:space="preserve">200 </t>
  </si>
  <si>
    <t xml:space="preserve">201 </t>
  </si>
  <si>
    <t xml:space="preserve">202 </t>
  </si>
  <si>
    <t xml:space="preserve">203 </t>
  </si>
  <si>
    <t xml:space="preserve">204 </t>
  </si>
  <si>
    <t xml:space="preserve">205 </t>
  </si>
  <si>
    <t xml:space="preserve">206 </t>
  </si>
  <si>
    <t xml:space="preserve">207 </t>
  </si>
  <si>
    <t xml:space="preserve">208 </t>
  </si>
  <si>
    <t xml:space="preserve">209 </t>
  </si>
  <si>
    <t xml:space="preserve">210 </t>
  </si>
  <si>
    <t xml:space="preserve">211 </t>
  </si>
  <si>
    <t xml:space="preserve">212 </t>
  </si>
  <si>
    <t xml:space="preserve">213 </t>
  </si>
  <si>
    <t xml:space="preserve">214 </t>
  </si>
  <si>
    <t xml:space="preserve">215 </t>
  </si>
  <si>
    <t xml:space="preserve">216 </t>
  </si>
  <si>
    <t xml:space="preserve">217 </t>
  </si>
  <si>
    <t xml:space="preserve">218 </t>
  </si>
  <si>
    <t xml:space="preserve">219 </t>
  </si>
  <si>
    <t xml:space="preserve">220 </t>
  </si>
  <si>
    <t xml:space="preserve">221 </t>
  </si>
  <si>
    <t xml:space="preserve">222 </t>
  </si>
  <si>
    <t xml:space="preserve">223 </t>
  </si>
  <si>
    <t xml:space="preserve">224 </t>
  </si>
  <si>
    <t xml:space="preserve">225 </t>
  </si>
  <si>
    <t xml:space="preserve">226 </t>
  </si>
  <si>
    <t xml:space="preserve">227 </t>
  </si>
  <si>
    <t xml:space="preserve">228 </t>
  </si>
  <si>
    <t xml:space="preserve">229 </t>
  </si>
  <si>
    <t xml:space="preserve">230 </t>
  </si>
  <si>
    <t xml:space="preserve">231 </t>
  </si>
  <si>
    <t xml:space="preserve">232 </t>
  </si>
  <si>
    <t xml:space="preserve">233 </t>
  </si>
  <si>
    <t xml:space="preserve">234 </t>
  </si>
  <si>
    <t xml:space="preserve">235 </t>
  </si>
  <si>
    <t xml:space="preserve">236 </t>
  </si>
  <si>
    <t xml:space="preserve">237 </t>
  </si>
  <si>
    <t xml:space="preserve">238 </t>
  </si>
  <si>
    <t xml:space="preserve">239 </t>
  </si>
  <si>
    <t xml:space="preserve">240 </t>
  </si>
  <si>
    <t xml:space="preserve">241 </t>
  </si>
  <si>
    <t xml:space="preserve">242 </t>
  </si>
  <si>
    <t xml:space="preserve">243 </t>
  </si>
  <si>
    <t xml:space="preserve">244 </t>
  </si>
  <si>
    <t xml:space="preserve">245 </t>
  </si>
  <si>
    <t xml:space="preserve">246 </t>
  </si>
  <si>
    <t xml:space="preserve">247 </t>
  </si>
  <si>
    <t xml:space="preserve">248 </t>
  </si>
  <si>
    <t xml:space="preserve">249 </t>
  </si>
  <si>
    <t xml:space="preserve">250 </t>
  </si>
  <si>
    <t>Baptiste</t>
  </si>
  <si>
    <t>Philippe</t>
  </si>
  <si>
    <t>Yannick</t>
  </si>
  <si>
    <t>Bruno</t>
  </si>
  <si>
    <t>Rémi</t>
  </si>
  <si>
    <t>DATE</t>
  </si>
  <si>
    <t>HEURE</t>
  </si>
  <si>
    <t>0,354166666666667</t>
  </si>
  <si>
    <t>Statut de paiement</t>
  </si>
  <si>
    <t>PIECE</t>
  </si>
  <si>
    <t>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</si>
</sst>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h:mm;@"/>
    <numFmt numFmtId="165" formatCode="dd/mm/yy;@"/>
    <numFmt numFmtId="166" formatCode="_-* #,##0\ &quot;€&quot;_-;\-* #,##0\ &quot;€&quot;_-;_-* &quot;-&quot;??\ &quot;€&quot;_-;_-@_-"/>
    <numFmt numFmtId="167" formatCode="mm/dd/yy;@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20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8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0" fillId="0" borderId="0" xfId="0" applyAlignment="1">
      <alignment horizontal="center"/>
    </xf>
    <xf numFmtId="14" fontId="1" fillId="0" borderId="0" xfId="0" applyNumberFormat="1" applyFont="1"/>
    <xf numFmtId="0" fontId="1" fillId="0" borderId="0" xfId="0" applyFont="1"/>
    <xf numFmtId="0" fontId="4" fillId="0" borderId="0" xfId="0" applyFont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5" fillId="2" borderId="0" xfId="0" applyFont="1" applyFill="1" applyAlignment="1">
      <alignment horizontal="center"/>
    </xf>
    <xf numFmtId="0" fontId="6" fillId="2" borderId="0" xfId="0" applyFont="1" applyFill="1"/>
    <xf numFmtId="0" fontId="5" fillId="2" borderId="0" xfId="0" applyFont="1" applyFill="1"/>
    <xf numFmtId="0" fontId="2" fillId="2" borderId="0" xfId="0" applyFont="1" applyFill="1" applyAlignment="1">
      <alignment horizontal="center"/>
    </xf>
    <xf numFmtId="0" fontId="0" fillId="2" borderId="0" xfId="0" applyFill="1"/>
    <xf numFmtId="0" fontId="7" fillId="0" borderId="0" xfId="0" applyFont="1"/>
    <xf numFmtId="0" fontId="7" fillId="0" borderId="0" xfId="0" applyFont="1" applyFill="1"/>
    <xf numFmtId="0" fontId="6" fillId="2" borderId="0" xfId="0" applyFont="1" applyFill="1" applyAlignment="1">
      <alignment horizontal="center"/>
    </xf>
    <xf numFmtId="0" fontId="10" fillId="2" borderId="0" xfId="0" applyFont="1" applyFill="1"/>
    <xf numFmtId="0" fontId="0" fillId="0" borderId="0" xfId="0" applyFill="1"/>
    <xf numFmtId="14" fontId="0" fillId="0" borderId="0" xfId="0" applyNumberFormat="1"/>
    <xf numFmtId="165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/>
    <xf numFmtId="0" fontId="7" fillId="0" borderId="0" xfId="0" applyFont="1" applyBorder="1"/>
    <xf numFmtId="0" fontId="11" fillId="0" borderId="0" xfId="0" applyFont="1" applyBorder="1"/>
    <xf numFmtId="166" fontId="0" fillId="0" borderId="0" xfId="0" applyNumberFormat="1" applyBorder="1" applyAlignment="1">
      <alignment horizontal="left"/>
    </xf>
    <xf numFmtId="166" fontId="0" fillId="0" borderId="0" xfId="0" applyNumberFormat="1" applyBorder="1" applyAlignment="1">
      <alignment horizontal="left" vertical="top" wrapText="1"/>
    </xf>
    <xf numFmtId="166" fontId="11" fillId="0" borderId="0" xfId="0" applyNumberFormat="1" applyFont="1" applyBorder="1"/>
    <xf numFmtId="166" fontId="0" fillId="0" borderId="0" xfId="0" applyNumberFormat="1" applyBorder="1"/>
    <xf numFmtId="166" fontId="11" fillId="0" borderId="0" xfId="2" applyNumberFormat="1" applyFont="1" applyBorder="1" applyAlignment="1" applyProtection="1"/>
    <xf numFmtId="166" fontId="0" fillId="0" borderId="0" xfId="1" applyNumberFormat="1" applyFont="1" applyBorder="1" applyAlignment="1">
      <alignment horizontal="center"/>
    </xf>
    <xf numFmtId="44" fontId="6" fillId="2" borderId="0" xfId="1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6" fillId="4" borderId="0" xfId="0" applyFont="1" applyFill="1"/>
    <xf numFmtId="0" fontId="5" fillId="4" borderId="0" xfId="0" applyFont="1" applyFill="1"/>
    <xf numFmtId="0" fontId="13" fillId="4" borderId="0" xfId="0" applyFont="1" applyFill="1" applyBorder="1" applyAlignment="1">
      <alignment vertical="center" textRotation="255"/>
    </xf>
    <xf numFmtId="0" fontId="6" fillId="4" borderId="0" xfId="0" applyFont="1" applyFill="1" applyBorder="1"/>
    <xf numFmtId="0" fontId="3" fillId="4" borderId="0" xfId="0" applyFont="1" applyFill="1" applyAlignment="1">
      <alignment horizontal="center"/>
    </xf>
    <xf numFmtId="0" fontId="4" fillId="4" borderId="0" xfId="0" applyFont="1" applyFill="1"/>
    <xf numFmtId="0" fontId="1" fillId="4" borderId="0" xfId="0" applyFont="1" applyFill="1"/>
    <xf numFmtId="0" fontId="0" fillId="6" borderId="0" xfId="0" applyFill="1" applyAlignment="1">
      <alignment horizontal="center"/>
    </xf>
    <xf numFmtId="0" fontId="5" fillId="6" borderId="0" xfId="0" applyFont="1" applyFill="1" applyAlignment="1">
      <alignment horizontal="center"/>
    </xf>
    <xf numFmtId="166" fontId="5" fillId="6" borderId="0" xfId="1" applyNumberFormat="1" applyFont="1" applyFill="1" applyBorder="1" applyAlignment="1">
      <alignment horizontal="center"/>
    </xf>
    <xf numFmtId="0" fontId="0" fillId="6" borderId="0" xfId="0" applyFill="1" applyAlignment="1">
      <alignment horizontal="left"/>
    </xf>
    <xf numFmtId="0" fontId="14" fillId="6" borderId="0" xfId="0" applyFont="1" applyFill="1"/>
    <xf numFmtId="164" fontId="7" fillId="0" borderId="0" xfId="0" applyNumberFormat="1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10" fillId="5" borderId="0" xfId="0" applyFont="1" applyFill="1" applyAlignment="1" applyProtection="1">
      <alignment textRotation="255"/>
    </xf>
    <xf numFmtId="0" fontId="0" fillId="5" borderId="0" xfId="0" applyFill="1" applyProtection="1"/>
    <xf numFmtId="44" fontId="0" fillId="0" borderId="0" xfId="1" applyFont="1" applyAlignment="1" applyProtection="1">
      <alignment horizontal="center"/>
    </xf>
    <xf numFmtId="0" fontId="6" fillId="5" borderId="0" xfId="0" applyFont="1" applyFill="1" applyProtection="1"/>
    <xf numFmtId="0" fontId="6" fillId="3" borderId="0" xfId="0" applyFont="1" applyFill="1" applyProtection="1">
      <protection locked="0"/>
    </xf>
    <xf numFmtId="0" fontId="0" fillId="0" borderId="0" xfId="0" applyProtection="1">
      <protection locked="0"/>
    </xf>
    <xf numFmtId="20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0" fillId="3" borderId="0" xfId="0" applyFill="1" applyProtection="1"/>
    <xf numFmtId="0" fontId="5" fillId="3" borderId="0" xfId="0" applyFont="1" applyFill="1" applyAlignment="1" applyProtection="1">
      <alignment horizontal="center"/>
    </xf>
    <xf numFmtId="0" fontId="9" fillId="0" borderId="0" xfId="0" applyFont="1"/>
    <xf numFmtId="0" fontId="15" fillId="0" borderId="0" xfId="0" applyFont="1" applyFill="1" applyProtection="1">
      <protection locked="0"/>
    </xf>
    <xf numFmtId="0" fontId="5" fillId="3" borderId="0" xfId="0" applyFont="1" applyFill="1" applyAlignment="1" applyProtection="1">
      <alignment horizontal="center"/>
    </xf>
    <xf numFmtId="167" fontId="0" fillId="0" borderId="0" xfId="0" applyNumberFormat="1" applyAlignment="1" applyProtection="1">
      <alignment horizontal="center"/>
      <protection locked="0"/>
    </xf>
    <xf numFmtId="164" fontId="5" fillId="3" borderId="0" xfId="0" applyNumberFormat="1" applyFont="1" applyFill="1" applyAlignment="1" applyProtection="1">
      <alignment horizontal="center"/>
    </xf>
    <xf numFmtId="165" fontId="5" fillId="3" borderId="0" xfId="0" applyNumberFormat="1" applyFont="1" applyFill="1" applyAlignment="1" applyProtection="1">
      <alignment horizontal="center"/>
    </xf>
    <xf numFmtId="164" fontId="16" fillId="0" borderId="0" xfId="0" applyNumberFormat="1" applyFont="1" applyAlignment="1" applyProtection="1">
      <alignment horizontal="center"/>
      <protection locked="0"/>
    </xf>
    <xf numFmtId="0" fontId="5" fillId="5" borderId="0" xfId="0" applyFont="1" applyFill="1" applyAlignment="1" applyProtection="1">
      <alignment horizontal="center"/>
    </xf>
    <xf numFmtId="165" fontId="5" fillId="5" borderId="0" xfId="0" applyNumberFormat="1" applyFont="1" applyFill="1" applyAlignment="1" applyProtection="1">
      <alignment horizontal="center"/>
    </xf>
    <xf numFmtId="164" fontId="5" fillId="5" borderId="0" xfId="0" applyNumberFormat="1" applyFont="1" applyFill="1" applyAlignment="1" applyProtection="1">
      <alignment horizontal="center"/>
    </xf>
    <xf numFmtId="0" fontId="5" fillId="5" borderId="0" xfId="0" applyFont="1" applyFill="1" applyProtection="1"/>
    <xf numFmtId="0" fontId="0" fillId="0" borderId="0" xfId="0" applyFill="1" applyAlignment="1" applyProtection="1">
      <alignment horizontal="center"/>
      <protection locked="0"/>
    </xf>
    <xf numFmtId="44" fontId="0" fillId="0" borderId="0" xfId="1" applyFont="1"/>
    <xf numFmtId="0" fontId="0" fillId="0" borderId="0" xfId="0" applyNumberFormat="1" applyAlignment="1" applyProtection="1">
      <alignment horizontal="center"/>
      <protection locked="0"/>
    </xf>
    <xf numFmtId="14" fontId="10" fillId="3" borderId="0" xfId="0" applyNumberFormat="1" applyFont="1" applyFill="1" applyAlignment="1" applyProtection="1">
      <alignment horizontal="center" vertical="center" textRotation="255"/>
    </xf>
    <xf numFmtId="0" fontId="6" fillId="3" borderId="0" xfId="0" applyFont="1" applyFill="1" applyAlignment="1" applyProtection="1">
      <alignment horizontal="center" vertical="center" textRotation="255"/>
    </xf>
    <xf numFmtId="0" fontId="10" fillId="5" borderId="0" xfId="0" applyFont="1" applyFill="1" applyAlignment="1" applyProtection="1">
      <alignment horizontal="center" vertical="center" textRotation="255"/>
    </xf>
    <xf numFmtId="0" fontId="10" fillId="4" borderId="0" xfId="0" applyFont="1" applyFill="1" applyBorder="1" applyAlignment="1">
      <alignment horizontal="center" vertical="center" textRotation="255"/>
    </xf>
    <xf numFmtId="0" fontId="5" fillId="2" borderId="0" xfId="0" applyFont="1" applyFill="1" applyAlignment="1">
      <alignment horizontal="center"/>
    </xf>
    <xf numFmtId="0" fontId="10" fillId="6" borderId="0" xfId="0" applyFont="1" applyFill="1" applyBorder="1" applyAlignment="1">
      <alignment horizontal="center" vertical="center" textRotation="255"/>
    </xf>
  </cellXfs>
  <cellStyles count="3">
    <cellStyle name="Lien hypertexte" xfId="2" builtinId="8"/>
    <cellStyle name="Monétaire" xfId="1" builtinId="4"/>
    <cellStyle name="Normal" xfId="0" builtinId="0"/>
  </cellStyles>
  <dxfs count="42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h:mm;@"/>
      <alignment horizontal="center" vertical="bottom" textRotation="0" wrapText="0" indent="0" justifyLastLine="0" shrinkToFit="0" readingOrder="0"/>
      <protection locked="0" hidden="0"/>
    </dxf>
    <dxf>
      <numFmt numFmtId="164" formatCode="h:mm;@"/>
      <alignment horizontal="center" vertical="bottom" textRotation="0" wrapText="0" indent="0" justifyLastLine="0" shrinkToFit="0" readingOrder="0"/>
      <protection locked="0" hidden="0"/>
    </dxf>
    <dxf>
      <numFmt numFmtId="165" formatCode="dd/mm/yy;@"/>
      <alignment horizontal="center" vertical="bottom" textRotation="0" wrapText="0" indent="0" justifyLastLine="0" shrinkToFit="0" readingOrder="0"/>
      <protection locked="0" hidden="0"/>
    </dxf>
    <dxf>
      <numFmt numFmtId="165" formatCode="dd/mm/yy;@"/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  <protection locked="0" hidden="0"/>
    </dxf>
    <dxf>
      <numFmt numFmtId="165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h:mm;@"/>
      <alignment horizontal="center" vertical="bottom" textRotation="0" wrapText="0" indent="0" justifyLastLine="0" shrinkToFit="0" readingOrder="0"/>
      <protection locked="0" hidden="0"/>
    </dxf>
    <dxf>
      <numFmt numFmtId="165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>
          <bgColor theme="0"/>
        </patternFill>
      </fill>
    </dxf>
    <dxf>
      <fill>
        <patternFill>
          <bgColor rgb="FFFF9696"/>
        </patternFill>
      </fill>
    </dxf>
  </dxfs>
  <tableStyles count="1" defaultTableStyle="TableStyleMedium2" defaultPivotStyle="PivotStyleLight16">
    <tableStyle name="Style de tableau 1" pivot="0" count="2">
      <tableStyleElement type="firstRowStripe" dxfId="41"/>
      <tableStyleElement type="secondRowStripe" dxfId="40"/>
    </tableStyle>
  </tableStyles>
  <colors>
    <mruColors>
      <color rgb="FFFF9696"/>
      <color rgb="FFFF737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latin typeface="Open Sans Condensed" panose="020B0806030504020204" pitchFamily="34" charset="0"/>
                <a:ea typeface="Open Sans Condensed" panose="020B0806030504020204" pitchFamily="34" charset="0"/>
                <a:cs typeface="Open Sans Condensed" panose="020B0806030504020204" pitchFamily="34" charset="0"/>
              </a:rPr>
              <a:t>INCIDENTS MÉCANIQUES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Pannes</c:v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'Bilan Mécanique'!$F$5:$F$27</c:f>
              <c:strCache>
                <c:ptCount val="23"/>
                <c:pt idx="0">
                  <c:v>Jour 1 - 28/07</c:v>
                </c:pt>
                <c:pt idx="1">
                  <c:v>Jour 2 - 29/07</c:v>
                </c:pt>
                <c:pt idx="2">
                  <c:v>Jour 3 - 30/07</c:v>
                </c:pt>
                <c:pt idx="3">
                  <c:v>Jour 4 - 31/07</c:v>
                </c:pt>
                <c:pt idx="4">
                  <c:v>Jour 5 - 01/07</c:v>
                </c:pt>
                <c:pt idx="5">
                  <c:v>Jour 6 - 02/08</c:v>
                </c:pt>
                <c:pt idx="6">
                  <c:v>Jour 7 - 03/08</c:v>
                </c:pt>
                <c:pt idx="7">
                  <c:v>Jour 8 - 04/08</c:v>
                </c:pt>
                <c:pt idx="8">
                  <c:v>Jour 9 - 05/08</c:v>
                </c:pt>
                <c:pt idx="9">
                  <c:v>Jour 10 - 06/08</c:v>
                </c:pt>
                <c:pt idx="10">
                  <c:v>Jour 11 - 07/08</c:v>
                </c:pt>
                <c:pt idx="11">
                  <c:v>Jour 12 - 08/08</c:v>
                </c:pt>
                <c:pt idx="12">
                  <c:v>Jour 13 - 09/08</c:v>
                </c:pt>
                <c:pt idx="13">
                  <c:v>Jour 14 - 10/08</c:v>
                </c:pt>
                <c:pt idx="14">
                  <c:v>Jour 15 - 11/08</c:v>
                </c:pt>
                <c:pt idx="15">
                  <c:v>Jour 16 - 12/08</c:v>
                </c:pt>
                <c:pt idx="16">
                  <c:v>Jour 17 - 13/08</c:v>
                </c:pt>
                <c:pt idx="17">
                  <c:v>Jour 18 - 14/08</c:v>
                </c:pt>
                <c:pt idx="18">
                  <c:v>Jour 19 - 15/08</c:v>
                </c:pt>
                <c:pt idx="19">
                  <c:v>Jour 20 - 16/08</c:v>
                </c:pt>
                <c:pt idx="20">
                  <c:v>Jour 21 - 17/08</c:v>
                </c:pt>
                <c:pt idx="21">
                  <c:v>Jour 22 - 18/08</c:v>
                </c:pt>
                <c:pt idx="22">
                  <c:v>Jour 23 - 19/08</c:v>
                </c:pt>
              </c:strCache>
            </c:strRef>
          </c:cat>
          <c:val>
            <c:numRef>
              <c:f>'Bilan Mécanique'!$G$5:$G$27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v>Accidents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'Bilan Mécanique'!$H$5:$H$27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1776696656"/>
        <c:axId val="-1776696112"/>
      </c:barChart>
      <c:catAx>
        <c:axId val="-1776696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76696112"/>
        <c:crosses val="autoZero"/>
        <c:auto val="1"/>
        <c:lblAlgn val="ctr"/>
        <c:lblOffset val="100"/>
        <c:noMultiLvlLbl val="0"/>
      </c:catAx>
      <c:valAx>
        <c:axId val="-1776696112"/>
        <c:scaling>
          <c:orientation val="minMax"/>
          <c:max val="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7669665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17</xdr:col>
      <xdr:colOff>403860</xdr:colOff>
      <xdr:row>22</xdr:row>
      <xdr:rowOff>175260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15240</xdr:colOff>
          <xdr:row>25</xdr:row>
          <xdr:rowOff>144780</xdr:rowOff>
        </xdr:from>
        <xdr:to>
          <xdr:col>11</xdr:col>
          <xdr:colOff>586740</xdr:colOff>
          <xdr:row>27</xdr:row>
          <xdr:rowOff>175260</xdr:rowOff>
        </xdr:to>
        <xdr:sp macro="" textlink="">
          <xdr:nvSpPr>
            <xdr:cNvPr id="1028" name="BoutonIntervention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</xdr:colOff>
          <xdr:row>25</xdr:row>
          <xdr:rowOff>152400</xdr:rowOff>
        </xdr:from>
        <xdr:to>
          <xdr:col>14</xdr:col>
          <xdr:colOff>754380</xdr:colOff>
          <xdr:row>28</xdr:row>
          <xdr:rowOff>0</xdr:rowOff>
        </xdr:to>
        <xdr:sp macro="" textlink="">
          <xdr:nvSpPr>
            <xdr:cNvPr id="1029" name="BoutonVent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1:I199" totalsRowShown="0" headerRowDxfId="39">
  <autoFilter ref="B1:I199"/>
  <tableColumns count="8">
    <tableColumn id="1" name="DATE" dataDxfId="38"/>
    <tableColumn id="9" name="HEURE" dataDxfId="37"/>
    <tableColumn id="3" name="LIEU GPS"/>
    <tableColumn id="4" name="ÉQUIPAGE"/>
    <tableColumn id="5" name="TYPE"/>
    <tableColumn id="6" name="DESCRIPTION"/>
    <tableColumn id="7" name="MÉCANICIEN"/>
    <tableColumn id="8" name="STATUT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5" name="Tableau36" displayName="Tableau36" ref="B1:I25" totalsRowShown="0" headerRowDxfId="36">
  <autoFilter ref="B1:I25"/>
  <tableColumns count="8">
    <tableColumn id="1" name="DATE" dataDxfId="35"/>
    <tableColumn id="9" name="HEURE" dataDxfId="34"/>
    <tableColumn id="4" name="ÉQUIPAGE"/>
    <tableColumn id="5" name="PIECE"/>
    <tableColumn id="10" name="QUANTITÉ" dataDxfId="33"/>
    <tableColumn id="6" name="DESCRIPTION"/>
    <tableColumn id="7" name="MÉCANICIEN"/>
    <tableColumn id="8" name="STATUT" dataDxfId="32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1" name="TableauDates" displayName="TableauDates" ref="A1:A24" totalsRowShown="0" dataDxfId="31">
  <autoFilter ref="A1:A24"/>
  <tableColumns count="1">
    <tableColumn id="1" name="Date" dataDxfId="30"/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id="2" name="TableauHeures" displayName="TableauHeures" ref="B1:B30" totalsRowShown="0" dataDxfId="29">
  <autoFilter ref="B1:B30"/>
  <tableColumns count="1">
    <tableColumn id="1" name="Heure" dataDxfId="28"/>
  </tableColumns>
  <tableStyleInfo name="TableStyleLight7" showFirstColumn="0" showLastColumn="0" showRowStripes="1" showColumnStripes="0"/>
</table>
</file>

<file path=xl/tables/table5.xml><?xml version="1.0" encoding="utf-8"?>
<table xmlns="http://schemas.openxmlformats.org/spreadsheetml/2006/main" id="6" name="TableauÉquipages" displayName="TableauÉquipages" ref="C1:C251" totalsRowShown="0" dataDxfId="27">
  <autoFilter ref="C1:C251"/>
  <tableColumns count="1">
    <tableColumn id="1" name="Équipage" dataDxfId="26"/>
  </tableColumns>
  <tableStyleInfo name="TableStyleLight7" showFirstColumn="0" showLastColumn="0" showRowStripes="1" showColumnStripes="0"/>
</table>
</file>

<file path=xl/tables/table6.xml><?xml version="1.0" encoding="utf-8"?>
<table xmlns="http://schemas.openxmlformats.org/spreadsheetml/2006/main" id="7" name="TableauTypes" displayName="TableauTypes" ref="D1:D3" totalsRowShown="0">
  <autoFilter ref="D1:D3"/>
  <tableColumns count="1">
    <tableColumn id="1" name="Type"/>
  </tableColumns>
  <tableStyleInfo name="TableStyleLight7" showFirstColumn="0" showLastColumn="0" showRowStripes="1" showColumnStripes="0"/>
</table>
</file>

<file path=xl/tables/table7.xml><?xml version="1.0" encoding="utf-8"?>
<table xmlns="http://schemas.openxmlformats.org/spreadsheetml/2006/main" id="8" name="TableauPièces" displayName="TableauPièces" ref="G1:G53" totalsRowShown="0" dataDxfId="25">
  <autoFilter ref="G1:G53"/>
  <tableColumns count="1">
    <tableColumn id="1" name="Vente de pièces mécaniques" dataDxfId="24"/>
  </tableColumns>
  <tableStyleInfo name="TableStyleLight7" showFirstColumn="0" showLastColumn="0" showRowStripes="1" showColumnStripes="0"/>
</table>
</file>

<file path=xl/tables/table8.xml><?xml version="1.0" encoding="utf-8"?>
<table xmlns="http://schemas.openxmlformats.org/spreadsheetml/2006/main" id="9" name="TableauMécaniciens" displayName="TableauMécaniciens" ref="H1:H6" totalsRowShown="0">
  <autoFilter ref="H1:H6"/>
  <tableColumns count="1">
    <tableColumn id="1" name="Mécanicien"/>
  </tableColumns>
  <tableStyleInfo name="TableStyleLight7" showFirstColumn="0" showLastColumn="0" showRowStripes="1" showColumnStripes="0"/>
</table>
</file>

<file path=xl/tables/table9.xml><?xml version="1.0" encoding="utf-8"?>
<table xmlns="http://schemas.openxmlformats.org/spreadsheetml/2006/main" id="10" name="TableauStatuts" displayName="TableauStatuts" ref="I1:I6" totalsRowShown="0" dataDxfId="23">
  <autoFilter ref="I1:I6"/>
  <tableColumns count="1">
    <tableColumn id="1" name="Statut" dataDxfId="22"/>
  </tableColumns>
  <tableStyleInfo name="TableStyleLight7" showFirstColumn="0" showLastColumn="0" showRowStripes="1" showColumnStripes="0"/>
</table>
</file>

<file path=xl/tables/table10.xml><?xml version="1.0" encoding="utf-8"?>
<table xmlns="http://schemas.openxmlformats.org/spreadsheetml/2006/main" id="4" name="TableauPaiement" displayName="TableauPaiement" ref="J1:J3" totalsRowShown="0">
  <autoFilter ref="J1:J3"/>
  <tableColumns count="1">
    <tableColumn id="1" name="Statut de paiement"/>
  </tableColumns>
  <tableStyleInfo name="TableStyleLight7" showFirstColumn="0" showLastColumn="0" showRowStripes="1" showColumnStripes="0"/>
</table>
</file>

<file path=xl/tables/table11.xml><?xml version="1.0" encoding="utf-8"?>
<table xmlns="http://schemas.openxmlformats.org/spreadsheetml/2006/main" id="11" name="TableauQuantités" displayName="TableauQuantités" ref="K1:K11" totalsRowShown="0" headerRowDxfId="21" dataDxfId="20">
  <autoFilter ref="K1:K11"/>
  <tableColumns count="1">
    <tableColumn id="1" name="Quantité" dataDxfId="19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2:H27"/>
  <sheetViews>
    <sheetView showGridLines="0" workbookViewId="0">
      <selection activeCell="M33" sqref="M33"/>
    </sheetView>
  </sheetViews>
  <sheetFormatPr baseColWidth="10" defaultRowHeight="14.4"/>
  <cols>
    <col min="1" max="1" width="5.77734375" style="12" customWidth="1"/>
    <col min="2" max="2" width="15.77734375" style="12" customWidth="1"/>
    <col min="3" max="3" width="10.77734375" style="12" customWidth="1"/>
    <col min="4" max="4" width="5.77734375" style="12" customWidth="1"/>
    <col min="5" max="5" width="5.77734375" style="17" customWidth="1"/>
    <col min="6" max="6" width="13.21875" bestFit="1" customWidth="1"/>
    <col min="7" max="8" width="8.77734375" style="1" customWidth="1"/>
  </cols>
  <sheetData>
    <row r="2" spans="2:8" ht="19.8">
      <c r="B2" s="16" t="s">
        <v>327</v>
      </c>
    </row>
    <row r="4" spans="2:8">
      <c r="B4" s="10" t="s">
        <v>301</v>
      </c>
      <c r="C4" s="8">
        <f>COUNTA(Incidents!B2:B691)</f>
        <v>0</v>
      </c>
      <c r="F4" s="21" t="s">
        <v>302</v>
      </c>
      <c r="G4" s="22" t="s">
        <v>299</v>
      </c>
      <c r="H4" s="22" t="s">
        <v>300</v>
      </c>
    </row>
    <row r="5" spans="2:8">
      <c r="B5" s="9" t="s">
        <v>299</v>
      </c>
      <c r="C5" s="15">
        <f>COUNTIF(Incidents!E:E,"Panne")</f>
        <v>0</v>
      </c>
      <c r="F5" s="18" t="s">
        <v>303</v>
      </c>
      <c r="G5" s="1">
        <f>COUNTIFS(Incidents!B:B,"28/07/2018",Incidents!F:F,"Panne")</f>
        <v>0</v>
      </c>
      <c r="H5" s="1">
        <f>COUNTIFS(Incidents!B:B,"28/07/2018",Incidents!E:E,"Accident")</f>
        <v>0</v>
      </c>
    </row>
    <row r="6" spans="2:8">
      <c r="B6" s="9" t="s">
        <v>300</v>
      </c>
      <c r="C6" s="15">
        <f>COUNTIF(Incidents!E:E,"Accident")</f>
        <v>0</v>
      </c>
      <c r="F6" s="18" t="s">
        <v>304</v>
      </c>
      <c r="G6" s="1">
        <f>COUNTIFS(Incidents!B:B,"29/07/2018",Incidents!F:F,"Panne")</f>
        <v>0</v>
      </c>
      <c r="H6" s="1">
        <f>COUNTIFS(Incidents!B:B,"29/07/2018",Incidents!E:E,"Accident")</f>
        <v>0</v>
      </c>
    </row>
    <row r="7" spans="2:8">
      <c r="F7" s="18" t="s">
        <v>306</v>
      </c>
      <c r="G7" s="1">
        <f>COUNTIFS(Incidents!B:B,"30/07/2018",Incidents!F:F,"Panne")</f>
        <v>0</v>
      </c>
      <c r="H7" s="1">
        <f>COUNTIFS(Incidents!B:B,"30/07/2018",Incidents!E:E,"Accident")</f>
        <v>0</v>
      </c>
    </row>
    <row r="8" spans="2:8">
      <c r="B8" s="9" t="s">
        <v>297</v>
      </c>
      <c r="C8" s="15">
        <f>COUNTIF(Incidents!I:I,"En cours de réparation"&amp;"À réparer au bivouac")</f>
        <v>0</v>
      </c>
      <c r="F8" s="18" t="s">
        <v>305</v>
      </c>
      <c r="G8" s="1">
        <f>COUNTIFS(Incidents!B:B,"31/07/2018",Incidents!F:F,"Panne")</f>
        <v>0</v>
      </c>
      <c r="H8" s="1">
        <f>COUNTIFS(Incidents!B:B,"31/07/2018",Incidents!E:E,"Accident")</f>
        <v>0</v>
      </c>
    </row>
    <row r="9" spans="2:8">
      <c r="B9" s="9" t="s">
        <v>326</v>
      </c>
      <c r="C9" s="15">
        <f>COUNTIF(Incidents!I:I,"À réparer")</f>
        <v>0</v>
      </c>
      <c r="F9" s="18" t="s">
        <v>307</v>
      </c>
      <c r="G9" s="1">
        <f>COUNTIFS(Incidents!B:B,"01/08/2018",Incidents!F:F,"Panne")</f>
        <v>0</v>
      </c>
      <c r="H9" s="1">
        <f>COUNTIFS(Incidents!B:B,"01/08/2018",Incidents!E:E,"Accident")</f>
        <v>0</v>
      </c>
    </row>
    <row r="10" spans="2:8">
      <c r="B10" s="9" t="s">
        <v>282</v>
      </c>
      <c r="C10" s="15">
        <f>COUNTIF(Incidents!I:I,"Réparé")</f>
        <v>0</v>
      </c>
      <c r="F10" s="18" t="s">
        <v>308</v>
      </c>
      <c r="G10" s="1">
        <f>COUNTIFS(Incidents!B:B,"02/08/2018",Incidents!F:F,"Panne")</f>
        <v>0</v>
      </c>
      <c r="H10" s="1">
        <f>COUNTIFS(Incidents!B:B,"02/08/2018",Incidents!E:E,"Accident")</f>
        <v>0</v>
      </c>
    </row>
    <row r="11" spans="2:8">
      <c r="B11" s="9" t="s">
        <v>298</v>
      </c>
      <c r="C11" s="15">
        <f>COUNTIF(Incidents!I:I,"Véhicule abandonné")</f>
        <v>0</v>
      </c>
      <c r="F11" s="18" t="s">
        <v>309</v>
      </c>
      <c r="G11" s="1">
        <f>COUNTIFS(Incidents!B:B,"03/08/2018",Incidents!F:F,"Panne")</f>
        <v>0</v>
      </c>
      <c r="H11" s="1">
        <f>COUNTIFS(Incidents!B:B,"03/08/2018",Incidents!E:E,"Accident")</f>
        <v>0</v>
      </c>
    </row>
    <row r="12" spans="2:8">
      <c r="F12" s="18" t="s">
        <v>310</v>
      </c>
      <c r="G12" s="1">
        <f>COUNTIFS(Incidents!B:B,"04/08/2018",Incidents!F:F,"Panne")</f>
        <v>0</v>
      </c>
      <c r="H12" s="1">
        <f>COUNTIFS(Incidents!B:B,"04/08/2018",Incidents!E:E,"Accident")</f>
        <v>0</v>
      </c>
    </row>
    <row r="13" spans="2:8">
      <c r="F13" s="18" t="s">
        <v>311</v>
      </c>
      <c r="G13" s="1">
        <f>COUNTIFS(Incidents!B:B,"05/08/2018",Incidents!F:F,"Panne")</f>
        <v>0</v>
      </c>
      <c r="H13" s="1">
        <f>COUNTIFS(Incidents!B:B,"05/08/2018",Incidents!E:E,"Accident")</f>
        <v>0</v>
      </c>
    </row>
    <row r="14" spans="2:8">
      <c r="B14" s="10" t="s">
        <v>413</v>
      </c>
      <c r="C14" s="8">
        <f>COUNTA(Vente!B2:B203)</f>
        <v>1</v>
      </c>
      <c r="F14" s="18" t="s">
        <v>312</v>
      </c>
      <c r="G14" s="1">
        <f>COUNTIFS(Incidents!B:B,"06/08/2018",Incidents!F:F,"Panne")</f>
        <v>0</v>
      </c>
      <c r="H14" s="1">
        <f>COUNTIFS(Incidents!B:B,"06/08/2018",Incidents!E:E,"Accident")</f>
        <v>0</v>
      </c>
    </row>
    <row r="15" spans="2:8">
      <c r="B15" s="9" t="s">
        <v>414</v>
      </c>
      <c r="C15" s="15">
        <f>SUM(Vente!E2:E203)</f>
        <v>0</v>
      </c>
      <c r="F15" s="18" t="s">
        <v>313</v>
      </c>
      <c r="G15" s="1">
        <f>COUNTIFS(Incidents!B:B,"07/08/2018",Incidents!F:F,"Panne")</f>
        <v>0</v>
      </c>
      <c r="H15" s="1">
        <f>COUNTIFS(Incidents!B:B,"07/08/2018",Incidents!E:E,"Accident")</f>
        <v>0</v>
      </c>
    </row>
    <row r="16" spans="2:8">
      <c r="B16" s="9" t="s">
        <v>415</v>
      </c>
      <c r="C16" s="34">
        <f>SUM(Vente!G2:G203)</f>
        <v>0</v>
      </c>
      <c r="F16" s="18" t="s">
        <v>314</v>
      </c>
      <c r="G16" s="1">
        <f>COUNTIFS(Incidents!B:B,"08/08/2018",Incidents!F:F,"Panne")</f>
        <v>0</v>
      </c>
      <c r="H16" s="1">
        <f>COUNTIFS(Incidents!B:B,"08/08/2018",Incidents!E:E,"Accident")</f>
        <v>0</v>
      </c>
    </row>
    <row r="17" spans="6:8">
      <c r="F17" s="18" t="s">
        <v>315</v>
      </c>
      <c r="G17" s="1">
        <f>COUNTIFS(Incidents!B:B,"09/08/2018",Incidents!F:F,"Panne")</f>
        <v>0</v>
      </c>
      <c r="H17" s="1">
        <f>COUNTIFS(Incidents!B:B,"09/08/2018",Incidents!E:E,"Accident")</f>
        <v>0</v>
      </c>
    </row>
    <row r="18" spans="6:8">
      <c r="F18" s="18" t="s">
        <v>316</v>
      </c>
      <c r="G18" s="1">
        <f>COUNTIFS(Incidents!B:B,"10/08/2018",Incidents!F:F,"Panne")</f>
        <v>0</v>
      </c>
      <c r="H18" s="1">
        <f>COUNTIFS(Incidents!B:B,"10/08/2018",Incidents!E:E,"Accident")</f>
        <v>0</v>
      </c>
    </row>
    <row r="19" spans="6:8">
      <c r="F19" s="18" t="s">
        <v>317</v>
      </c>
      <c r="G19" s="1">
        <f>COUNTIFS(Incidents!B:B,"11/08/2018",Incidents!F:F,"Panne")</f>
        <v>0</v>
      </c>
      <c r="H19" s="1">
        <f>COUNTIFS(Incidents!B:B,"11/08/2018",Incidents!E:E,"Accident")</f>
        <v>0</v>
      </c>
    </row>
    <row r="20" spans="6:8">
      <c r="F20" s="18" t="s">
        <v>318</v>
      </c>
      <c r="G20" s="1">
        <f>COUNTIFS(Incidents!B:B,"12/08/2018",Incidents!F:F,"Panne")</f>
        <v>0</v>
      </c>
      <c r="H20" s="1">
        <f>COUNTIFS(Incidents!B:B,"12/08/2018",Incidents!E:E,"Accident")</f>
        <v>0</v>
      </c>
    </row>
    <row r="21" spans="6:8">
      <c r="F21" s="18" t="s">
        <v>319</v>
      </c>
      <c r="G21" s="1">
        <f>COUNTIFS(Incidents!B:B,"13/08/2018",Incidents!F:F,"Panne")</f>
        <v>0</v>
      </c>
      <c r="H21" s="1">
        <f>COUNTIFS(Incidents!B:B,"13/08/2018",Incidents!E:E,"Accident")</f>
        <v>0</v>
      </c>
    </row>
    <row r="22" spans="6:8">
      <c r="F22" s="18" t="s">
        <v>320</v>
      </c>
      <c r="G22" s="1">
        <f>COUNTIFS(Incidents!B:B,"14/08/2018",Incidents!F:F,"Panne")</f>
        <v>0</v>
      </c>
      <c r="H22" s="1">
        <f>COUNTIFS(Incidents!B:B,"14/08/2018",Incidents!E:E,"Accident")</f>
        <v>0</v>
      </c>
    </row>
    <row r="23" spans="6:8">
      <c r="F23" s="18" t="s">
        <v>321</v>
      </c>
      <c r="G23" s="1">
        <f>COUNTIFS(Incidents!B:B,"15/08/2018",Incidents!F:F,"Panne")</f>
        <v>0</v>
      </c>
      <c r="H23" s="1">
        <f>COUNTIFS(Incidents!B:B,"15/08/2018",Incidents!E:E,"Accident")</f>
        <v>0</v>
      </c>
    </row>
    <row r="24" spans="6:8">
      <c r="F24" s="18" t="s">
        <v>322</v>
      </c>
      <c r="G24" s="1">
        <f>COUNTIFS(Incidents!B:B,"16/08/2018",Incidents!F:F,"Panne")</f>
        <v>0</v>
      </c>
      <c r="H24" s="1">
        <f>COUNTIFS(Incidents!B:B,"16/08/2018",Incidents!E:E,"Accident")</f>
        <v>0</v>
      </c>
    </row>
    <row r="25" spans="6:8">
      <c r="F25" s="18" t="s">
        <v>323</v>
      </c>
      <c r="G25" s="1">
        <f>COUNTIFS(Incidents!B:B,"17/08/2018",Incidents!F:F,"Panne")</f>
        <v>0</v>
      </c>
      <c r="H25" s="1">
        <f>COUNTIFS(Incidents!B:B,"17/08/2018",Incidents!E:E,"Accident")</f>
        <v>0</v>
      </c>
    </row>
    <row r="26" spans="6:8">
      <c r="F26" s="18" t="s">
        <v>324</v>
      </c>
      <c r="G26" s="1">
        <f>COUNTIFS(Incidents!B:B,"18/08/2018",Incidents!F:F,"Panne")</f>
        <v>0</v>
      </c>
      <c r="H26" s="1">
        <f>COUNTIFS(Incidents!B:B,"18/08/2018",Incidents!E:E,"Accident")</f>
        <v>0</v>
      </c>
    </row>
    <row r="27" spans="6:8">
      <c r="F27" s="18" t="s">
        <v>325</v>
      </c>
      <c r="G27" s="1">
        <f>COUNTIFS(Incidents!B:B,"19/08/2018",Incidents!F:F,"Panne")</f>
        <v>0</v>
      </c>
      <c r="H27" s="1">
        <f>COUNTIFS(Incidents!B:B,"19/08/2018",Incidents!E:E,"Accident")</f>
        <v>0</v>
      </c>
    </row>
  </sheetData>
  <sheetProtection selectLockedCells="1" selectUnlockedCells="1"/>
  <conditionalFormatting sqref="G5:H27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BoutonIntervention">
          <controlPr defaultSize="0" autoLine="0" r:id="rId5">
            <anchor moveWithCells="1">
              <from>
                <xdr:col>9</xdr:col>
                <xdr:colOff>15240</xdr:colOff>
                <xdr:row>25</xdr:row>
                <xdr:rowOff>144780</xdr:rowOff>
              </from>
              <to>
                <xdr:col>11</xdr:col>
                <xdr:colOff>586740</xdr:colOff>
                <xdr:row>27</xdr:row>
                <xdr:rowOff>175260</xdr:rowOff>
              </to>
            </anchor>
          </controlPr>
        </control>
      </mc:Choice>
      <mc:Fallback>
        <control shapeId="1028" r:id="rId4" name="BoutonIntervention"/>
      </mc:Fallback>
    </mc:AlternateContent>
    <mc:AlternateContent xmlns:mc="http://schemas.openxmlformats.org/markup-compatibility/2006">
      <mc:Choice Requires="x14">
        <control shapeId="1029" r:id="rId6" name="BoutonVente">
          <controlPr defaultSize="0" autoLine="0" autoPict="0" r:id="rId7">
            <anchor moveWithCells="1">
              <from>
                <xdr:col>12</xdr:col>
                <xdr:colOff>53340</xdr:colOff>
                <xdr:row>25</xdr:row>
                <xdr:rowOff>152400</xdr:rowOff>
              </from>
              <to>
                <xdr:col>14</xdr:col>
                <xdr:colOff>754380</xdr:colOff>
                <xdr:row>28</xdr:row>
                <xdr:rowOff>0</xdr:rowOff>
              </to>
            </anchor>
          </controlPr>
        </control>
      </mc:Choice>
      <mc:Fallback>
        <control shapeId="1029" r:id="rId6" name="BoutonVen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Y396"/>
  <sheetViews>
    <sheetView workbookViewId="0">
      <selection activeCell="B2" sqref="B2"/>
    </sheetView>
  </sheetViews>
  <sheetFormatPr baseColWidth="10" defaultColWidth="11.5546875" defaultRowHeight="14.4"/>
  <cols>
    <col min="1" max="1" width="10.77734375" style="61" customWidth="1"/>
    <col min="2" max="2" width="10.77734375" style="51" customWidth="1"/>
    <col min="3" max="3" width="10.77734375" style="52" customWidth="1"/>
    <col min="4" max="4" width="20.77734375" style="49" customWidth="1"/>
    <col min="5" max="5" width="20.77734375" style="50" customWidth="1"/>
    <col min="6" max="6" width="15.77734375" style="50" customWidth="1"/>
    <col min="7" max="7" width="46.21875" style="50" customWidth="1"/>
    <col min="8" max="8" width="15.77734375" style="50" customWidth="1"/>
    <col min="9" max="9" width="20.77734375" style="50" customWidth="1"/>
    <col min="10" max="10" width="15.77734375" style="50" customWidth="1"/>
    <col min="11" max="11" width="15.77734375" style="58" customWidth="1"/>
    <col min="12" max="16382" width="11.5546875" style="58"/>
    <col min="16383" max="16384" width="1.77734375" style="58" customWidth="1"/>
  </cols>
  <sheetData>
    <row r="1" spans="1:25" s="57" customFormat="1">
      <c r="A1" s="77" t="s">
        <v>480</v>
      </c>
      <c r="B1" s="68" t="s">
        <v>670</v>
      </c>
      <c r="C1" s="67" t="s">
        <v>671</v>
      </c>
      <c r="D1" s="65" t="s">
        <v>478</v>
      </c>
      <c r="E1" s="65" t="s">
        <v>283</v>
      </c>
      <c r="F1" s="65" t="s">
        <v>293</v>
      </c>
      <c r="G1" s="65" t="s">
        <v>284</v>
      </c>
      <c r="H1" s="65" t="s">
        <v>491</v>
      </c>
      <c r="I1" s="65" t="s">
        <v>285</v>
      </c>
      <c r="J1" s="62" t="s">
        <v>294</v>
      </c>
      <c r="K1" s="62" t="s">
        <v>295</v>
      </c>
    </row>
    <row r="2" spans="1:25">
      <c r="A2" s="78"/>
      <c r="C2" s="48"/>
      <c r="V2" s="59">
        <v>0.33333333333333331</v>
      </c>
      <c r="W2" s="60">
        <v>43311</v>
      </c>
      <c r="Y2" s="58" t="s">
        <v>282</v>
      </c>
    </row>
    <row r="3" spans="1:25">
      <c r="A3" s="78"/>
      <c r="C3" s="48"/>
      <c r="V3" s="59">
        <v>0.35416666666666669</v>
      </c>
      <c r="W3" s="60">
        <v>43312</v>
      </c>
      <c r="Y3" s="58" t="s">
        <v>281</v>
      </c>
    </row>
    <row r="4" spans="1:25">
      <c r="A4" s="78"/>
      <c r="C4" s="48"/>
      <c r="V4" s="59">
        <v>0.375</v>
      </c>
      <c r="W4" s="60">
        <v>43313</v>
      </c>
      <c r="Y4" s="58" t="s">
        <v>296</v>
      </c>
    </row>
    <row r="5" spans="1:25">
      <c r="A5" s="78"/>
      <c r="C5" s="69"/>
      <c r="V5" s="59">
        <v>0.39583333333333298</v>
      </c>
      <c r="W5" s="60">
        <v>43314</v>
      </c>
    </row>
    <row r="6" spans="1:25">
      <c r="A6" s="78"/>
      <c r="C6" s="69"/>
      <c r="V6" s="59">
        <v>0.41666666666666702</v>
      </c>
      <c r="W6" s="60">
        <v>43315</v>
      </c>
    </row>
    <row r="7" spans="1:25">
      <c r="A7" s="78"/>
      <c r="C7" s="69"/>
      <c r="V7" s="59">
        <v>0.4375</v>
      </c>
      <c r="W7" s="60">
        <v>43316</v>
      </c>
    </row>
    <row r="8" spans="1:25">
      <c r="A8" s="78"/>
      <c r="C8" s="69"/>
      <c r="V8" s="59">
        <v>0.45833333333333298</v>
      </c>
      <c r="W8" s="60">
        <v>43317</v>
      </c>
    </row>
    <row r="9" spans="1:25">
      <c r="A9" s="78"/>
      <c r="C9" s="69"/>
      <c r="V9" s="59">
        <v>0.47916666666666702</v>
      </c>
      <c r="W9" s="60">
        <v>43318</v>
      </c>
    </row>
    <row r="10" spans="1:25">
      <c r="A10" s="78"/>
      <c r="C10" s="69"/>
      <c r="V10" s="59">
        <v>0.5</v>
      </c>
      <c r="W10" s="60">
        <v>43319</v>
      </c>
    </row>
    <row r="11" spans="1:25">
      <c r="A11" s="78"/>
      <c r="C11" s="69"/>
      <c r="V11" s="59">
        <v>0.52083333333333304</v>
      </c>
      <c r="W11" s="60">
        <v>43320</v>
      </c>
    </row>
    <row r="12" spans="1:25">
      <c r="A12" s="78"/>
      <c r="C12" s="69"/>
      <c r="V12" s="59">
        <v>0.54166666666666696</v>
      </c>
      <c r="W12" s="60">
        <v>43321</v>
      </c>
    </row>
    <row r="13" spans="1:25">
      <c r="A13" s="78"/>
      <c r="C13" s="69"/>
      <c r="V13" s="59">
        <v>0.5625</v>
      </c>
      <c r="W13" s="60">
        <v>43322</v>
      </c>
    </row>
    <row r="14" spans="1:25">
      <c r="A14" s="78"/>
      <c r="C14" s="69"/>
      <c r="V14" s="59">
        <v>0.58333333333333304</v>
      </c>
      <c r="W14" s="60">
        <v>43323</v>
      </c>
    </row>
    <row r="15" spans="1:25">
      <c r="A15" s="78"/>
      <c r="C15" s="69"/>
      <c r="V15" s="59">
        <v>0.60416666666666696</v>
      </c>
      <c r="W15" s="60">
        <v>43324</v>
      </c>
    </row>
    <row r="16" spans="1:25">
      <c r="A16" s="78"/>
      <c r="C16" s="69"/>
      <c r="V16" s="59">
        <v>0.625</v>
      </c>
      <c r="W16" s="60">
        <v>43325</v>
      </c>
    </row>
    <row r="17" spans="1:23">
      <c r="A17" s="78"/>
      <c r="C17" s="69"/>
      <c r="V17" s="59">
        <v>0.64583333333333404</v>
      </c>
      <c r="W17" s="60">
        <v>43326</v>
      </c>
    </row>
    <row r="18" spans="1:23">
      <c r="A18" s="78"/>
      <c r="C18" s="69"/>
      <c r="V18" s="59">
        <v>0.66666666666666696</v>
      </c>
      <c r="W18" s="60">
        <v>43327</v>
      </c>
    </row>
    <row r="19" spans="1:23">
      <c r="A19" s="78"/>
      <c r="C19" s="69"/>
      <c r="V19" s="59">
        <v>0.6875</v>
      </c>
      <c r="W19" s="60">
        <v>43328</v>
      </c>
    </row>
    <row r="20" spans="1:23">
      <c r="A20" s="78"/>
      <c r="C20" s="69"/>
      <c r="V20" s="59">
        <v>0.70833333333333404</v>
      </c>
      <c r="W20" s="60">
        <v>43329</v>
      </c>
    </row>
    <row r="21" spans="1:23">
      <c r="A21" s="78"/>
      <c r="C21" s="69"/>
      <c r="V21" s="59">
        <v>0.72916666666666696</v>
      </c>
      <c r="W21" s="60">
        <v>43330</v>
      </c>
    </row>
    <row r="22" spans="1:23">
      <c r="A22" s="78"/>
      <c r="C22" s="69"/>
      <c r="V22" s="59">
        <v>0.75</v>
      </c>
      <c r="W22" s="60">
        <v>43331</v>
      </c>
    </row>
    <row r="23" spans="1:23">
      <c r="A23" s="78"/>
      <c r="C23" s="69"/>
      <c r="V23" s="59">
        <v>0.77083333333333404</v>
      </c>
    </row>
    <row r="24" spans="1:23">
      <c r="C24" s="69"/>
      <c r="V24" s="59">
        <v>0.79166666666666696</v>
      </c>
    </row>
    <row r="25" spans="1:23">
      <c r="C25" s="69"/>
      <c r="V25" s="59">
        <v>0.812500000000001</v>
      </c>
    </row>
    <row r="26" spans="1:23">
      <c r="C26" s="69"/>
      <c r="V26" s="59">
        <v>0.83333333333333404</v>
      </c>
    </row>
    <row r="27" spans="1:23">
      <c r="C27" s="69"/>
      <c r="V27" s="59">
        <v>0.85416666666666696</v>
      </c>
    </row>
    <row r="28" spans="1:23">
      <c r="C28" s="69"/>
      <c r="V28" s="59">
        <v>0.875000000000001</v>
      </c>
    </row>
    <row r="29" spans="1:23">
      <c r="C29" s="69"/>
    </row>
    <row r="30" spans="1:23">
      <c r="C30" s="69"/>
    </row>
    <row r="31" spans="1:23">
      <c r="C31" s="69"/>
    </row>
    <row r="32" spans="1:23">
      <c r="C32" s="69"/>
    </row>
    <row r="33" spans="3:3">
      <c r="C33" s="69"/>
    </row>
    <row r="34" spans="3:3">
      <c r="C34" s="69"/>
    </row>
    <row r="35" spans="3:3">
      <c r="C35" s="69"/>
    </row>
    <row r="36" spans="3:3">
      <c r="C36" s="69"/>
    </row>
    <row r="37" spans="3:3">
      <c r="C37" s="69"/>
    </row>
    <row r="38" spans="3:3">
      <c r="C38" s="69"/>
    </row>
    <row r="39" spans="3:3">
      <c r="C39" s="69"/>
    </row>
    <row r="40" spans="3:3">
      <c r="C40" s="69"/>
    </row>
    <row r="41" spans="3:3">
      <c r="C41" s="69"/>
    </row>
    <row r="42" spans="3:3">
      <c r="C42" s="69"/>
    </row>
    <row r="43" spans="3:3">
      <c r="C43" s="69"/>
    </row>
    <row r="44" spans="3:3">
      <c r="C44" s="69"/>
    </row>
    <row r="45" spans="3:3">
      <c r="C45" s="69"/>
    </row>
    <row r="46" spans="3:3">
      <c r="C46" s="69"/>
    </row>
    <row r="47" spans="3:3">
      <c r="C47" s="69"/>
    </row>
    <row r="48" spans="3:3">
      <c r="C48" s="69"/>
    </row>
    <row r="49" spans="3:3">
      <c r="C49" s="69"/>
    </row>
    <row r="50" spans="3:3">
      <c r="C50" s="69"/>
    </row>
    <row r="51" spans="3:3">
      <c r="C51" s="69"/>
    </row>
    <row r="52" spans="3:3">
      <c r="C52" s="69"/>
    </row>
    <row r="53" spans="3:3">
      <c r="C53" s="69"/>
    </row>
    <row r="54" spans="3:3">
      <c r="C54" s="69"/>
    </row>
    <row r="55" spans="3:3">
      <c r="C55" s="69"/>
    </row>
    <row r="56" spans="3:3">
      <c r="C56" s="69"/>
    </row>
    <row r="57" spans="3:3">
      <c r="C57" s="69"/>
    </row>
    <row r="58" spans="3:3">
      <c r="C58" s="69"/>
    </row>
    <row r="59" spans="3:3">
      <c r="C59" s="69"/>
    </row>
    <row r="60" spans="3:3">
      <c r="C60" s="69"/>
    </row>
    <row r="61" spans="3:3">
      <c r="C61" s="69"/>
    </row>
    <row r="62" spans="3:3">
      <c r="C62" s="69"/>
    </row>
    <row r="63" spans="3:3">
      <c r="C63" s="69"/>
    </row>
    <row r="64" spans="3:3">
      <c r="C64" s="69"/>
    </row>
    <row r="65" spans="3:3">
      <c r="C65" s="69"/>
    </row>
    <row r="66" spans="3:3">
      <c r="C66" s="69"/>
    </row>
    <row r="67" spans="3:3">
      <c r="C67" s="69"/>
    </row>
    <row r="68" spans="3:3">
      <c r="C68" s="69"/>
    </row>
    <row r="69" spans="3:3">
      <c r="C69" s="69"/>
    </row>
    <row r="70" spans="3:3">
      <c r="C70" s="69"/>
    </row>
    <row r="71" spans="3:3">
      <c r="C71" s="69"/>
    </row>
    <row r="72" spans="3:3">
      <c r="C72" s="69"/>
    </row>
    <row r="73" spans="3:3">
      <c r="C73" s="69"/>
    </row>
    <row r="74" spans="3:3">
      <c r="C74" s="69"/>
    </row>
    <row r="75" spans="3:3">
      <c r="C75" s="69"/>
    </row>
    <row r="76" spans="3:3">
      <c r="C76" s="69"/>
    </row>
    <row r="77" spans="3:3">
      <c r="C77" s="69"/>
    </row>
    <row r="78" spans="3:3">
      <c r="C78" s="69"/>
    </row>
    <row r="79" spans="3:3">
      <c r="C79" s="69"/>
    </row>
    <row r="80" spans="3:3">
      <c r="C80" s="69"/>
    </row>
    <row r="81" spans="3:3">
      <c r="C81" s="69"/>
    </row>
    <row r="82" spans="3:3">
      <c r="C82" s="69"/>
    </row>
    <row r="83" spans="3:3">
      <c r="C83" s="69"/>
    </row>
    <row r="84" spans="3:3">
      <c r="C84" s="69"/>
    </row>
    <row r="85" spans="3:3">
      <c r="C85" s="69"/>
    </row>
    <row r="86" spans="3:3">
      <c r="C86" s="69"/>
    </row>
    <row r="87" spans="3:3">
      <c r="C87" s="69"/>
    </row>
    <row r="88" spans="3:3">
      <c r="C88" s="69"/>
    </row>
    <row r="89" spans="3:3">
      <c r="C89" s="69"/>
    </row>
    <row r="90" spans="3:3">
      <c r="C90" s="69"/>
    </row>
    <row r="91" spans="3:3">
      <c r="C91" s="69"/>
    </row>
    <row r="92" spans="3:3">
      <c r="C92" s="69"/>
    </row>
    <row r="93" spans="3:3">
      <c r="C93" s="69"/>
    </row>
    <row r="94" spans="3:3">
      <c r="C94" s="69"/>
    </row>
    <row r="95" spans="3:3">
      <c r="C95" s="69"/>
    </row>
    <row r="96" spans="3:3">
      <c r="C96" s="69"/>
    </row>
    <row r="97" spans="3:3">
      <c r="C97" s="69"/>
    </row>
    <row r="98" spans="3:3">
      <c r="C98" s="69"/>
    </row>
    <row r="99" spans="3:3">
      <c r="C99" s="69"/>
    </row>
    <row r="100" spans="3:3">
      <c r="C100" s="69"/>
    </row>
    <row r="101" spans="3:3">
      <c r="C101" s="69"/>
    </row>
    <row r="102" spans="3:3">
      <c r="C102" s="69"/>
    </row>
    <row r="103" spans="3:3">
      <c r="C103" s="69"/>
    </row>
    <row r="104" spans="3:3">
      <c r="C104" s="69"/>
    </row>
    <row r="105" spans="3:3">
      <c r="C105" s="69"/>
    </row>
    <row r="106" spans="3:3">
      <c r="C106" s="69"/>
    </row>
    <row r="107" spans="3:3">
      <c r="C107" s="69"/>
    </row>
    <row r="108" spans="3:3">
      <c r="C108" s="69"/>
    </row>
    <row r="109" spans="3:3">
      <c r="C109" s="69"/>
    </row>
    <row r="110" spans="3:3">
      <c r="C110" s="69"/>
    </row>
    <row r="111" spans="3:3">
      <c r="C111" s="69"/>
    </row>
    <row r="112" spans="3:3">
      <c r="C112" s="69"/>
    </row>
    <row r="113" spans="3:3">
      <c r="C113" s="69"/>
    </row>
    <row r="114" spans="3:3">
      <c r="C114" s="69"/>
    </row>
    <row r="115" spans="3:3">
      <c r="C115" s="69"/>
    </row>
    <row r="116" spans="3:3">
      <c r="C116" s="69"/>
    </row>
    <row r="117" spans="3:3">
      <c r="C117" s="69"/>
    </row>
    <row r="118" spans="3:3">
      <c r="C118" s="69"/>
    </row>
    <row r="119" spans="3:3">
      <c r="C119" s="69"/>
    </row>
    <row r="120" spans="3:3">
      <c r="C120" s="69"/>
    </row>
    <row r="121" spans="3:3">
      <c r="C121" s="69"/>
    </row>
    <row r="122" spans="3:3">
      <c r="C122" s="69"/>
    </row>
    <row r="123" spans="3:3">
      <c r="C123" s="69"/>
    </row>
    <row r="124" spans="3:3">
      <c r="C124" s="69"/>
    </row>
    <row r="125" spans="3:3">
      <c r="C125" s="69"/>
    </row>
    <row r="126" spans="3:3">
      <c r="C126" s="69"/>
    </row>
    <row r="127" spans="3:3">
      <c r="C127" s="69"/>
    </row>
    <row r="128" spans="3:3">
      <c r="C128" s="69"/>
    </row>
    <row r="129" spans="3:3">
      <c r="C129" s="69"/>
    </row>
    <row r="130" spans="3:3">
      <c r="C130" s="69"/>
    </row>
    <row r="131" spans="3:3">
      <c r="C131" s="69"/>
    </row>
    <row r="132" spans="3:3">
      <c r="C132" s="69"/>
    </row>
    <row r="133" spans="3:3">
      <c r="C133" s="69"/>
    </row>
    <row r="134" spans="3:3">
      <c r="C134" s="69"/>
    </row>
    <row r="135" spans="3:3">
      <c r="C135" s="69"/>
    </row>
    <row r="136" spans="3:3">
      <c r="C136" s="69"/>
    </row>
    <row r="137" spans="3:3">
      <c r="C137" s="69"/>
    </row>
    <row r="138" spans="3:3">
      <c r="C138" s="69"/>
    </row>
    <row r="139" spans="3:3">
      <c r="C139" s="69"/>
    </row>
    <row r="140" spans="3:3">
      <c r="C140" s="69"/>
    </row>
    <row r="141" spans="3:3">
      <c r="C141" s="69"/>
    </row>
    <row r="142" spans="3:3">
      <c r="C142" s="69"/>
    </row>
    <row r="143" spans="3:3">
      <c r="C143" s="69"/>
    </row>
    <row r="144" spans="3:3">
      <c r="C144" s="69"/>
    </row>
    <row r="145" spans="3:3">
      <c r="C145" s="69"/>
    </row>
    <row r="146" spans="3:3">
      <c r="C146" s="69"/>
    </row>
    <row r="147" spans="3:3">
      <c r="C147" s="69"/>
    </row>
    <row r="148" spans="3:3">
      <c r="C148" s="69"/>
    </row>
    <row r="149" spans="3:3">
      <c r="C149" s="69"/>
    </row>
    <row r="150" spans="3:3">
      <c r="C150" s="69"/>
    </row>
    <row r="151" spans="3:3">
      <c r="C151" s="69"/>
    </row>
    <row r="152" spans="3:3">
      <c r="C152" s="69"/>
    </row>
    <row r="153" spans="3:3">
      <c r="C153" s="69"/>
    </row>
    <row r="154" spans="3:3">
      <c r="C154" s="69"/>
    </row>
    <row r="155" spans="3:3">
      <c r="C155" s="69"/>
    </row>
    <row r="156" spans="3:3">
      <c r="C156" s="69"/>
    </row>
    <row r="157" spans="3:3">
      <c r="C157" s="69"/>
    </row>
    <row r="158" spans="3:3">
      <c r="C158" s="69"/>
    </row>
    <row r="159" spans="3:3">
      <c r="C159" s="69"/>
    </row>
    <row r="160" spans="3:3">
      <c r="C160" s="69"/>
    </row>
    <row r="161" spans="3:3">
      <c r="C161" s="69"/>
    </row>
    <row r="162" spans="3:3">
      <c r="C162" s="69"/>
    </row>
    <row r="163" spans="3:3">
      <c r="C163" s="69"/>
    </row>
    <row r="164" spans="3:3">
      <c r="C164" s="69"/>
    </row>
    <row r="165" spans="3:3">
      <c r="C165" s="69"/>
    </row>
    <row r="166" spans="3:3">
      <c r="C166" s="69"/>
    </row>
    <row r="167" spans="3:3">
      <c r="C167" s="69"/>
    </row>
    <row r="168" spans="3:3">
      <c r="C168" s="69"/>
    </row>
    <row r="169" spans="3:3">
      <c r="C169" s="69"/>
    </row>
    <row r="170" spans="3:3">
      <c r="C170" s="69"/>
    </row>
    <row r="171" spans="3:3">
      <c r="C171" s="69"/>
    </row>
    <row r="172" spans="3:3">
      <c r="C172" s="69"/>
    </row>
    <row r="173" spans="3:3">
      <c r="C173" s="69"/>
    </row>
    <row r="174" spans="3:3">
      <c r="C174" s="69"/>
    </row>
    <row r="175" spans="3:3">
      <c r="C175" s="69"/>
    </row>
    <row r="176" spans="3:3">
      <c r="C176" s="69"/>
    </row>
    <row r="177" spans="3:3">
      <c r="C177" s="69"/>
    </row>
    <row r="178" spans="3:3">
      <c r="C178" s="69"/>
    </row>
    <row r="179" spans="3:3">
      <c r="C179" s="69"/>
    </row>
    <row r="180" spans="3:3">
      <c r="C180" s="69"/>
    </row>
    <row r="181" spans="3:3">
      <c r="C181" s="69"/>
    </row>
    <row r="182" spans="3:3">
      <c r="C182" s="69"/>
    </row>
    <row r="183" spans="3:3">
      <c r="C183" s="69"/>
    </row>
    <row r="184" spans="3:3">
      <c r="C184" s="69"/>
    </row>
    <row r="185" spans="3:3">
      <c r="C185" s="69"/>
    </row>
    <row r="186" spans="3:3">
      <c r="C186" s="69"/>
    </row>
    <row r="187" spans="3:3">
      <c r="C187" s="69"/>
    </row>
    <row r="188" spans="3:3">
      <c r="C188" s="69"/>
    </row>
    <row r="189" spans="3:3">
      <c r="C189" s="69"/>
    </row>
    <row r="190" spans="3:3">
      <c r="C190" s="69"/>
    </row>
    <row r="191" spans="3:3">
      <c r="C191" s="69"/>
    </row>
    <row r="192" spans="3:3">
      <c r="C192" s="69"/>
    </row>
    <row r="193" spans="3:3">
      <c r="C193" s="69"/>
    </row>
    <row r="194" spans="3:3">
      <c r="C194" s="69"/>
    </row>
    <row r="195" spans="3:3">
      <c r="C195" s="69"/>
    </row>
    <row r="196" spans="3:3">
      <c r="C196" s="69"/>
    </row>
    <row r="197" spans="3:3">
      <c r="C197" s="69"/>
    </row>
    <row r="198" spans="3:3">
      <c r="C198" s="69"/>
    </row>
    <row r="199" spans="3:3">
      <c r="C199" s="69"/>
    </row>
    <row r="200" spans="3:3">
      <c r="C200" s="69"/>
    </row>
    <row r="201" spans="3:3">
      <c r="C201" s="48"/>
    </row>
    <row r="202" spans="3:3">
      <c r="C202" s="48"/>
    </row>
    <row r="203" spans="3:3">
      <c r="C203" s="69"/>
    </row>
    <row r="204" spans="3:3">
      <c r="C204" s="69"/>
    </row>
    <row r="205" spans="3:3">
      <c r="C205" s="69"/>
    </row>
    <row r="206" spans="3:3">
      <c r="C206" s="69"/>
    </row>
    <row r="207" spans="3:3">
      <c r="C207" s="69"/>
    </row>
    <row r="208" spans="3:3">
      <c r="C208" s="69"/>
    </row>
    <row r="209" spans="3:3">
      <c r="C209" s="69"/>
    </row>
    <row r="210" spans="3:3">
      <c r="C210" s="69"/>
    </row>
    <row r="211" spans="3:3">
      <c r="C211" s="69"/>
    </row>
    <row r="212" spans="3:3">
      <c r="C212" s="69"/>
    </row>
    <row r="213" spans="3:3">
      <c r="C213" s="69"/>
    </row>
    <row r="214" spans="3:3">
      <c r="C214" s="69"/>
    </row>
    <row r="215" spans="3:3">
      <c r="C215" s="69"/>
    </row>
    <row r="216" spans="3:3">
      <c r="C216" s="69"/>
    </row>
    <row r="217" spans="3:3">
      <c r="C217" s="69"/>
    </row>
    <row r="218" spans="3:3">
      <c r="C218" s="69"/>
    </row>
    <row r="219" spans="3:3">
      <c r="C219" s="69"/>
    </row>
    <row r="220" spans="3:3">
      <c r="C220" s="69"/>
    </row>
    <row r="221" spans="3:3">
      <c r="C221" s="69"/>
    </row>
    <row r="222" spans="3:3">
      <c r="C222" s="69"/>
    </row>
    <row r="223" spans="3:3">
      <c r="C223" s="69"/>
    </row>
    <row r="224" spans="3:3">
      <c r="C224" s="69"/>
    </row>
    <row r="225" spans="3:3">
      <c r="C225" s="69"/>
    </row>
    <row r="226" spans="3:3">
      <c r="C226" s="69"/>
    </row>
    <row r="227" spans="3:3">
      <c r="C227" s="69"/>
    </row>
    <row r="228" spans="3:3">
      <c r="C228" s="69"/>
    </row>
    <row r="229" spans="3:3">
      <c r="C229" s="69"/>
    </row>
    <row r="230" spans="3:3">
      <c r="C230" s="69"/>
    </row>
    <row r="231" spans="3:3">
      <c r="C231" s="69"/>
    </row>
    <row r="232" spans="3:3">
      <c r="C232" s="69"/>
    </row>
    <row r="233" spans="3:3">
      <c r="C233" s="69"/>
    </row>
    <row r="234" spans="3:3">
      <c r="C234" s="69"/>
    </row>
    <row r="235" spans="3:3">
      <c r="C235" s="69"/>
    </row>
    <row r="236" spans="3:3">
      <c r="C236" s="69"/>
    </row>
    <row r="237" spans="3:3">
      <c r="C237" s="69"/>
    </row>
    <row r="238" spans="3:3">
      <c r="C238" s="69"/>
    </row>
    <row r="239" spans="3:3">
      <c r="C239" s="69"/>
    </row>
    <row r="240" spans="3:3">
      <c r="C240" s="69"/>
    </row>
    <row r="241" spans="3:3">
      <c r="C241" s="69"/>
    </row>
    <row r="242" spans="3:3">
      <c r="C242" s="69"/>
    </row>
    <row r="243" spans="3:3">
      <c r="C243" s="69"/>
    </row>
    <row r="244" spans="3:3">
      <c r="C244" s="69"/>
    </row>
    <row r="245" spans="3:3">
      <c r="C245" s="69"/>
    </row>
    <row r="246" spans="3:3">
      <c r="C246" s="69"/>
    </row>
    <row r="247" spans="3:3">
      <c r="C247" s="69"/>
    </row>
    <row r="248" spans="3:3">
      <c r="C248" s="69"/>
    </row>
    <row r="249" spans="3:3">
      <c r="C249" s="69"/>
    </row>
    <row r="250" spans="3:3">
      <c r="C250" s="69"/>
    </row>
    <row r="251" spans="3:3">
      <c r="C251" s="69"/>
    </row>
    <row r="252" spans="3:3">
      <c r="C252" s="69"/>
    </row>
    <row r="253" spans="3:3">
      <c r="C253" s="69"/>
    </row>
    <row r="254" spans="3:3">
      <c r="C254" s="69"/>
    </row>
    <row r="255" spans="3:3">
      <c r="C255" s="69"/>
    </row>
    <row r="256" spans="3:3">
      <c r="C256" s="69"/>
    </row>
    <row r="257" spans="3:3">
      <c r="C257" s="69"/>
    </row>
    <row r="258" spans="3:3">
      <c r="C258" s="69"/>
    </row>
    <row r="259" spans="3:3">
      <c r="C259" s="69"/>
    </row>
    <row r="260" spans="3:3">
      <c r="C260" s="69"/>
    </row>
    <row r="261" spans="3:3">
      <c r="C261" s="69"/>
    </row>
    <row r="262" spans="3:3">
      <c r="C262" s="69"/>
    </row>
    <row r="263" spans="3:3">
      <c r="C263" s="69"/>
    </row>
    <row r="264" spans="3:3">
      <c r="C264" s="69"/>
    </row>
    <row r="265" spans="3:3">
      <c r="C265" s="69"/>
    </row>
    <row r="266" spans="3:3">
      <c r="C266" s="69"/>
    </row>
    <row r="267" spans="3:3">
      <c r="C267" s="69"/>
    </row>
    <row r="268" spans="3:3">
      <c r="C268" s="69"/>
    </row>
    <row r="269" spans="3:3">
      <c r="C269" s="69"/>
    </row>
    <row r="270" spans="3:3">
      <c r="C270" s="69"/>
    </row>
    <row r="271" spans="3:3">
      <c r="C271" s="69"/>
    </row>
    <row r="272" spans="3:3">
      <c r="C272" s="69"/>
    </row>
    <row r="273" spans="3:3">
      <c r="C273" s="69"/>
    </row>
    <row r="274" spans="3:3">
      <c r="C274" s="69"/>
    </row>
    <row r="275" spans="3:3">
      <c r="C275" s="69"/>
    </row>
    <row r="276" spans="3:3">
      <c r="C276" s="69"/>
    </row>
    <row r="277" spans="3:3">
      <c r="C277" s="69"/>
    </row>
    <row r="278" spans="3:3">
      <c r="C278" s="69"/>
    </row>
    <row r="279" spans="3:3">
      <c r="C279" s="69"/>
    </row>
    <row r="280" spans="3:3">
      <c r="C280" s="69"/>
    </row>
    <row r="281" spans="3:3">
      <c r="C281" s="69"/>
    </row>
    <row r="282" spans="3:3">
      <c r="C282" s="69"/>
    </row>
    <row r="283" spans="3:3">
      <c r="C283" s="69"/>
    </row>
    <row r="284" spans="3:3">
      <c r="C284" s="69"/>
    </row>
    <row r="285" spans="3:3">
      <c r="C285" s="69"/>
    </row>
    <row r="286" spans="3:3">
      <c r="C286" s="69"/>
    </row>
    <row r="287" spans="3:3">
      <c r="C287" s="69"/>
    </row>
    <row r="288" spans="3:3">
      <c r="C288" s="69"/>
    </row>
    <row r="289" spans="3:3">
      <c r="C289" s="69"/>
    </row>
    <row r="290" spans="3:3">
      <c r="C290" s="69"/>
    </row>
    <row r="291" spans="3:3">
      <c r="C291" s="69"/>
    </row>
    <row r="292" spans="3:3">
      <c r="C292" s="69"/>
    </row>
    <row r="293" spans="3:3">
      <c r="C293" s="69"/>
    </row>
    <row r="294" spans="3:3">
      <c r="C294" s="69"/>
    </row>
    <row r="295" spans="3:3">
      <c r="C295" s="69"/>
    </row>
    <row r="296" spans="3:3">
      <c r="C296" s="69"/>
    </row>
    <row r="297" spans="3:3">
      <c r="C297" s="69"/>
    </row>
    <row r="298" spans="3:3">
      <c r="C298" s="69"/>
    </row>
    <row r="299" spans="3:3">
      <c r="C299" s="69"/>
    </row>
    <row r="300" spans="3:3">
      <c r="C300" s="69"/>
    </row>
    <row r="301" spans="3:3">
      <c r="C301" s="69"/>
    </row>
    <row r="302" spans="3:3">
      <c r="C302" s="69"/>
    </row>
    <row r="303" spans="3:3">
      <c r="C303" s="69"/>
    </row>
    <row r="304" spans="3:3">
      <c r="C304" s="69"/>
    </row>
    <row r="305" spans="3:3">
      <c r="C305" s="69"/>
    </row>
    <row r="306" spans="3:3">
      <c r="C306" s="69"/>
    </row>
    <row r="307" spans="3:3">
      <c r="C307" s="69"/>
    </row>
    <row r="308" spans="3:3">
      <c r="C308" s="69"/>
    </row>
    <row r="309" spans="3:3">
      <c r="C309" s="69"/>
    </row>
    <row r="310" spans="3:3">
      <c r="C310" s="69"/>
    </row>
    <row r="311" spans="3:3">
      <c r="C311" s="69"/>
    </row>
    <row r="312" spans="3:3">
      <c r="C312" s="69"/>
    </row>
    <row r="313" spans="3:3">
      <c r="C313" s="69"/>
    </row>
    <row r="314" spans="3:3">
      <c r="C314" s="69"/>
    </row>
    <row r="315" spans="3:3">
      <c r="C315" s="69"/>
    </row>
    <row r="316" spans="3:3">
      <c r="C316" s="69"/>
    </row>
    <row r="317" spans="3:3">
      <c r="C317" s="69"/>
    </row>
    <row r="318" spans="3:3">
      <c r="C318" s="69"/>
    </row>
    <row r="319" spans="3:3">
      <c r="C319" s="69"/>
    </row>
    <row r="320" spans="3:3">
      <c r="C320" s="69"/>
    </row>
    <row r="321" spans="3:3">
      <c r="C321" s="69"/>
    </row>
    <row r="322" spans="3:3">
      <c r="C322" s="69"/>
    </row>
    <row r="323" spans="3:3">
      <c r="C323" s="69"/>
    </row>
    <row r="324" spans="3:3">
      <c r="C324" s="69"/>
    </row>
    <row r="325" spans="3:3">
      <c r="C325" s="69"/>
    </row>
    <row r="326" spans="3:3">
      <c r="C326" s="69"/>
    </row>
    <row r="327" spans="3:3">
      <c r="C327" s="69"/>
    </row>
    <row r="328" spans="3:3">
      <c r="C328" s="69"/>
    </row>
    <row r="329" spans="3:3">
      <c r="C329" s="69"/>
    </row>
    <row r="330" spans="3:3">
      <c r="C330" s="69"/>
    </row>
    <row r="331" spans="3:3">
      <c r="C331" s="69"/>
    </row>
    <row r="332" spans="3:3">
      <c r="C332" s="69"/>
    </row>
    <row r="333" spans="3:3">
      <c r="C333" s="69"/>
    </row>
    <row r="334" spans="3:3">
      <c r="C334" s="69"/>
    </row>
    <row r="335" spans="3:3">
      <c r="C335" s="69"/>
    </row>
    <row r="336" spans="3:3">
      <c r="C336" s="69"/>
    </row>
    <row r="337" spans="3:3">
      <c r="C337" s="69"/>
    </row>
    <row r="338" spans="3:3">
      <c r="C338" s="69"/>
    </row>
    <row r="339" spans="3:3">
      <c r="C339" s="69"/>
    </row>
    <row r="340" spans="3:3">
      <c r="C340" s="69"/>
    </row>
    <row r="341" spans="3:3">
      <c r="C341" s="69"/>
    </row>
    <row r="342" spans="3:3">
      <c r="C342" s="69"/>
    </row>
    <row r="343" spans="3:3">
      <c r="C343" s="69"/>
    </row>
    <row r="344" spans="3:3">
      <c r="C344" s="69"/>
    </row>
    <row r="345" spans="3:3">
      <c r="C345" s="69"/>
    </row>
    <row r="346" spans="3:3">
      <c r="C346" s="69"/>
    </row>
    <row r="347" spans="3:3">
      <c r="C347" s="69"/>
    </row>
    <row r="348" spans="3:3">
      <c r="C348" s="69"/>
    </row>
    <row r="349" spans="3:3">
      <c r="C349" s="69"/>
    </row>
    <row r="350" spans="3:3">
      <c r="C350" s="69"/>
    </row>
    <row r="351" spans="3:3">
      <c r="C351" s="69"/>
    </row>
    <row r="352" spans="3:3">
      <c r="C352" s="69"/>
    </row>
    <row r="353" spans="3:3">
      <c r="C353" s="69"/>
    </row>
    <row r="354" spans="3:3">
      <c r="C354" s="69"/>
    </row>
    <row r="355" spans="3:3">
      <c r="C355" s="69"/>
    </row>
    <row r="356" spans="3:3">
      <c r="C356" s="69"/>
    </row>
    <row r="357" spans="3:3">
      <c r="C357" s="69"/>
    </row>
    <row r="358" spans="3:3">
      <c r="C358" s="69"/>
    </row>
    <row r="359" spans="3:3">
      <c r="C359" s="69"/>
    </row>
    <row r="360" spans="3:3">
      <c r="C360" s="69"/>
    </row>
    <row r="361" spans="3:3">
      <c r="C361" s="69"/>
    </row>
    <row r="362" spans="3:3">
      <c r="C362" s="69"/>
    </row>
    <row r="363" spans="3:3">
      <c r="C363" s="69"/>
    </row>
    <row r="364" spans="3:3">
      <c r="C364" s="69"/>
    </row>
    <row r="365" spans="3:3">
      <c r="C365" s="69"/>
    </row>
    <row r="366" spans="3:3">
      <c r="C366" s="69"/>
    </row>
    <row r="367" spans="3:3">
      <c r="C367" s="69"/>
    </row>
    <row r="368" spans="3:3">
      <c r="C368" s="69"/>
    </row>
    <row r="369" spans="3:3">
      <c r="C369" s="69"/>
    </row>
    <row r="370" spans="3:3">
      <c r="C370" s="69"/>
    </row>
    <row r="371" spans="3:3">
      <c r="C371" s="69"/>
    </row>
    <row r="372" spans="3:3">
      <c r="C372" s="69"/>
    </row>
    <row r="373" spans="3:3">
      <c r="C373" s="69"/>
    </row>
    <row r="374" spans="3:3">
      <c r="C374" s="69"/>
    </row>
    <row r="375" spans="3:3">
      <c r="C375" s="69"/>
    </row>
    <row r="376" spans="3:3">
      <c r="C376" s="69"/>
    </row>
    <row r="377" spans="3:3">
      <c r="C377" s="69"/>
    </row>
    <row r="378" spans="3:3">
      <c r="C378" s="69"/>
    </row>
    <row r="379" spans="3:3">
      <c r="C379" s="69"/>
    </row>
    <row r="380" spans="3:3">
      <c r="C380" s="69"/>
    </row>
    <row r="381" spans="3:3">
      <c r="C381" s="69"/>
    </row>
    <row r="382" spans="3:3">
      <c r="C382" s="69"/>
    </row>
    <row r="383" spans="3:3">
      <c r="C383" s="69"/>
    </row>
    <row r="384" spans="3:3">
      <c r="C384" s="69"/>
    </row>
    <row r="385" spans="3:3">
      <c r="C385" s="69"/>
    </row>
    <row r="386" spans="3:3">
      <c r="C386" s="69"/>
    </row>
    <row r="387" spans="3:3">
      <c r="C387" s="69"/>
    </row>
    <row r="388" spans="3:3">
      <c r="C388" s="69"/>
    </row>
    <row r="389" spans="3:3">
      <c r="C389" s="69"/>
    </row>
    <row r="390" spans="3:3">
      <c r="C390" s="69"/>
    </row>
    <row r="391" spans="3:3">
      <c r="C391" s="69"/>
    </row>
    <row r="392" spans="3:3">
      <c r="C392" s="69"/>
    </row>
    <row r="393" spans="3:3">
      <c r="C393" s="69"/>
    </row>
    <row r="394" spans="3:3">
      <c r="C394" s="69"/>
    </row>
    <row r="395" spans="3:3">
      <c r="C395" s="69"/>
    </row>
    <row r="396" spans="3:3">
      <c r="C396" s="48"/>
    </row>
  </sheetData>
  <sheetProtection selectLockedCells="1"/>
  <mergeCells count="1">
    <mergeCell ref="A1:A23"/>
  </mergeCells>
  <conditionalFormatting sqref="E1:E1048576">
    <cfRule type="cellIs" dxfId="17" priority="36" operator="equal">
      <formula>#REF!</formula>
    </cfRule>
    <cfRule type="cellIs" dxfId="16" priority="37" operator="equal">
      <formula>#REF!</formula>
    </cfRule>
  </conditionalFormatting>
  <conditionalFormatting sqref="I1:I1048576">
    <cfRule type="cellIs" dxfId="15" priority="42" operator="equal">
      <formula>$Y$4</formula>
    </cfRule>
    <cfRule type="cellIs" dxfId="14" priority="43" operator="equal">
      <formula>$Y$2</formula>
    </cfRule>
    <cfRule type="cellIs" dxfId="13" priority="44" operator="equal">
      <formula>$Y$3</formula>
    </cfRule>
    <cfRule type="cellIs" dxfId="12" priority="45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U204"/>
  <sheetViews>
    <sheetView workbookViewId="0">
      <selection activeCell="G14" sqref="G14"/>
    </sheetView>
  </sheetViews>
  <sheetFormatPr baseColWidth="10" defaultColWidth="11.5546875" defaultRowHeight="14.4" zeroHeight="1"/>
  <cols>
    <col min="1" max="1" width="10.77734375" style="54" customWidth="1"/>
    <col min="2" max="2" width="10.77734375" style="19" customWidth="1"/>
    <col min="3" max="3" width="5.77734375" style="7" customWidth="1"/>
    <col min="4" max="4" width="20.77734375" style="24" customWidth="1"/>
    <col min="5" max="5" width="50.77734375" style="1" customWidth="1"/>
    <col min="6" max="6" width="15.77734375" customWidth="1"/>
    <col min="7" max="7" width="20.77734375" style="55" customWidth="1"/>
    <col min="8" max="8" width="15.77734375" style="50" customWidth="1"/>
    <col min="9" max="9" width="15.77734375" customWidth="1"/>
    <col min="16381" max="16384" width="3.21875" customWidth="1"/>
  </cols>
  <sheetData>
    <row r="1" spans="1:21" s="56" customFormat="1" ht="14.4" customHeight="1">
      <c r="A1" s="79" t="s">
        <v>483</v>
      </c>
      <c r="B1" s="71" t="s">
        <v>670</v>
      </c>
      <c r="C1" s="72" t="s">
        <v>671</v>
      </c>
      <c r="D1" s="70" t="s">
        <v>283</v>
      </c>
      <c r="E1" s="70" t="s">
        <v>674</v>
      </c>
      <c r="F1" s="70" t="s">
        <v>408</v>
      </c>
      <c r="G1" s="70" t="s">
        <v>284</v>
      </c>
      <c r="H1" s="70" t="s">
        <v>491</v>
      </c>
      <c r="I1" s="70" t="s">
        <v>285</v>
      </c>
      <c r="J1" s="73" t="s">
        <v>410</v>
      </c>
    </row>
    <row r="2" spans="1:21">
      <c r="A2" s="79"/>
      <c r="B2" s="51"/>
      <c r="C2" s="69"/>
      <c r="D2" s="50"/>
      <c r="E2" s="50"/>
      <c r="F2" s="50"/>
      <c r="G2" s="50"/>
      <c r="I2" s="74"/>
      <c r="J2" s="75">
        <f>IFERROR((RIGHT(Tableau36[[#This Row],[PIECE]],8)*F2*1),0)</f>
        <v>0</v>
      </c>
      <c r="R2" s="25">
        <v>0.29166666666666702</v>
      </c>
      <c r="S2" s="18">
        <v>43309</v>
      </c>
      <c r="T2" s="13" t="s">
        <v>2</v>
      </c>
      <c r="U2" s="14" t="s">
        <v>411</v>
      </c>
    </row>
    <row r="3" spans="1:21">
      <c r="A3" s="79"/>
      <c r="B3" s="51">
        <v>43311</v>
      </c>
      <c r="C3" s="69" t="s">
        <v>672</v>
      </c>
      <c r="D3" s="50" t="s">
        <v>335</v>
      </c>
      <c r="E3" s="50"/>
      <c r="F3" s="50"/>
      <c r="G3" s="50" t="s">
        <v>675</v>
      </c>
      <c r="H3" s="50" t="s">
        <v>667</v>
      </c>
      <c r="I3" s="74" t="s">
        <v>412</v>
      </c>
      <c r="J3" s="75">
        <f>IFERROR((RIGHT(Tableau36[[#This Row],[PIECE]],8)*F3*1),0)</f>
        <v>0</v>
      </c>
      <c r="R3" s="25">
        <v>0.3125</v>
      </c>
      <c r="S3" s="18">
        <v>43310</v>
      </c>
      <c r="T3" s="13" t="s">
        <v>3</v>
      </c>
      <c r="U3" t="s">
        <v>412</v>
      </c>
    </row>
    <row r="4" spans="1:21">
      <c r="A4" s="79"/>
      <c r="B4" s="51"/>
      <c r="C4" s="69"/>
      <c r="D4" s="50"/>
      <c r="E4" s="50"/>
      <c r="F4" s="50"/>
      <c r="G4" s="50"/>
      <c r="I4" s="74"/>
      <c r="J4" s="75">
        <f>IFERROR((RIGHT(Tableau36[[#This Row],[PIECE]],8)*F4*1),0)</f>
        <v>0</v>
      </c>
      <c r="R4" s="25">
        <v>0.33333333333333331</v>
      </c>
      <c r="S4" s="18">
        <v>43311</v>
      </c>
    </row>
    <row r="5" spans="1:21">
      <c r="A5" s="79"/>
      <c r="B5" s="51"/>
      <c r="C5" s="69"/>
      <c r="D5" s="50"/>
      <c r="E5" s="50"/>
      <c r="F5" s="50"/>
      <c r="G5" s="50"/>
      <c r="I5" s="74"/>
      <c r="J5" s="75">
        <f>IFERROR((RIGHT(Tableau36[[#This Row],[PIECE]],8)*F5*1),0)</f>
        <v>0</v>
      </c>
      <c r="R5" s="25">
        <v>0.35416666666666669</v>
      </c>
      <c r="S5" s="18">
        <v>43312</v>
      </c>
    </row>
    <row r="6" spans="1:21">
      <c r="A6" s="79"/>
      <c r="B6" s="51"/>
      <c r="C6" s="69"/>
      <c r="D6" s="50"/>
      <c r="E6" s="76"/>
      <c r="F6" s="76"/>
      <c r="G6" s="50"/>
      <c r="I6" s="74"/>
      <c r="J6" s="75">
        <f>IFERROR((RIGHT(Tableau36[[#This Row],[PIECE]],8)*F6*1),0)</f>
        <v>0</v>
      </c>
      <c r="K6" s="75"/>
      <c r="S6" s="25">
        <v>0.375</v>
      </c>
      <c r="T6" s="18">
        <v>43313</v>
      </c>
    </row>
    <row r="7" spans="1:21">
      <c r="A7" s="79"/>
      <c r="B7" s="51"/>
      <c r="C7" s="69"/>
      <c r="D7" s="50"/>
      <c r="E7" s="76"/>
      <c r="F7" s="76"/>
      <c r="G7" s="50"/>
      <c r="I7" s="74"/>
      <c r="J7" s="75">
        <f>IFERROR((RIGHT(Tableau36[[#This Row],[PIECE]],8)*F7*1),0)</f>
        <v>0</v>
      </c>
      <c r="K7" s="75"/>
      <c r="S7" s="25">
        <v>0.39583333333333298</v>
      </c>
      <c r="T7" s="18">
        <v>43314</v>
      </c>
    </row>
    <row r="8" spans="1:21">
      <c r="A8" s="79"/>
      <c r="B8" s="51"/>
      <c r="C8" s="69"/>
      <c r="D8" s="50"/>
      <c r="E8" s="50"/>
      <c r="F8" s="50"/>
      <c r="G8" s="50"/>
      <c r="I8" s="74"/>
      <c r="J8" s="75">
        <f>IFERROR((RIGHT(Tableau36[[#This Row],[PIECE]],8)*F8*1),0)</f>
        <v>0</v>
      </c>
      <c r="K8" s="75"/>
      <c r="S8" s="25">
        <v>0.41666666666666702</v>
      </c>
      <c r="T8" s="18">
        <v>43315</v>
      </c>
    </row>
    <row r="9" spans="1:21">
      <c r="A9" s="79"/>
      <c r="B9" s="51"/>
      <c r="C9" s="69"/>
      <c r="D9" s="49"/>
      <c r="E9" s="50"/>
      <c r="F9" s="50"/>
      <c r="I9" s="17"/>
      <c r="J9" s="75">
        <f>IFERROR((RIGHT(Tableau36[[#This Row],[PIECE]],8)*F9*1),0)</f>
        <v>0</v>
      </c>
      <c r="K9" s="75"/>
      <c r="S9" s="25">
        <v>0.4375</v>
      </c>
      <c r="T9" s="18">
        <v>43316</v>
      </c>
    </row>
    <row r="10" spans="1:21">
      <c r="A10" s="79"/>
      <c r="B10" s="51"/>
      <c r="C10" s="69"/>
      <c r="D10" s="49"/>
      <c r="E10" s="50"/>
      <c r="F10" s="50"/>
      <c r="I10" s="17"/>
      <c r="J10" s="75">
        <f>IFERROR((RIGHT(Tableau36[[#This Row],[PIECE]],8)*F10*1),0)</f>
        <v>0</v>
      </c>
      <c r="K10" s="75"/>
      <c r="S10" s="25">
        <v>0.45833333333333298</v>
      </c>
      <c r="T10" s="18">
        <v>43317</v>
      </c>
    </row>
    <row r="11" spans="1:21">
      <c r="A11" s="79"/>
      <c r="B11" s="51"/>
      <c r="C11" s="69"/>
      <c r="D11" s="49"/>
      <c r="E11" s="50"/>
      <c r="F11" s="50"/>
      <c r="I11" s="17"/>
      <c r="J11" s="75">
        <f>IFERROR((RIGHT(Tableau36[[#This Row],[PIECE]],8)*F11*1),0)</f>
        <v>0</v>
      </c>
      <c r="K11" s="75"/>
      <c r="S11" s="25">
        <v>0.47916666666666702</v>
      </c>
      <c r="T11" s="18">
        <v>43318</v>
      </c>
    </row>
    <row r="12" spans="1:21">
      <c r="A12" s="79"/>
      <c r="B12" s="51"/>
      <c r="C12" s="69"/>
      <c r="D12" s="49"/>
      <c r="E12" s="50"/>
      <c r="F12" s="50"/>
      <c r="I12" s="17"/>
      <c r="J12" s="75">
        <f>IFERROR((RIGHT(Tableau36[[#This Row],[PIECE]],8)*F12*1),0)</f>
        <v>0</v>
      </c>
      <c r="K12" s="75"/>
      <c r="S12" s="25">
        <v>0.5</v>
      </c>
      <c r="T12" s="18">
        <v>43319</v>
      </c>
    </row>
    <row r="13" spans="1:21">
      <c r="A13" s="79"/>
      <c r="B13" s="51"/>
      <c r="C13" s="69"/>
      <c r="D13" s="49"/>
      <c r="E13" s="50"/>
      <c r="F13" s="50"/>
      <c r="I13" s="17"/>
      <c r="J13" s="75">
        <f>IFERROR((RIGHT(Tableau36[[#This Row],[PIECE]],8)*F13*1),0)</f>
        <v>0</v>
      </c>
      <c r="K13" s="75"/>
      <c r="S13" s="25">
        <v>0.52083333333333304</v>
      </c>
      <c r="T13" s="18">
        <v>43320</v>
      </c>
    </row>
    <row r="14" spans="1:21">
      <c r="A14" s="79"/>
      <c r="B14" s="51"/>
      <c r="C14" s="69"/>
      <c r="D14" s="49"/>
      <c r="E14" s="50"/>
      <c r="F14" s="50"/>
      <c r="I14" s="17"/>
      <c r="J14" s="75">
        <f>IFERROR((RIGHT(Tableau36[[#This Row],[PIECE]],8)*F14*1),0)</f>
        <v>0</v>
      </c>
      <c r="K14" s="75"/>
      <c r="S14" s="25">
        <v>0.54166666666666696</v>
      </c>
      <c r="T14" s="18">
        <v>43321</v>
      </c>
    </row>
    <row r="15" spans="1:21">
      <c r="A15" s="79"/>
      <c r="B15" s="51"/>
      <c r="C15" s="69"/>
      <c r="D15" s="49"/>
      <c r="E15" s="50"/>
      <c r="F15" s="50"/>
      <c r="I15" s="17"/>
      <c r="J15" s="75">
        <f>IFERROR((RIGHT(Tableau36[[#This Row],[PIECE]],8)*F15*1),0)</f>
        <v>0</v>
      </c>
      <c r="K15" s="75"/>
      <c r="S15" s="25">
        <v>0.5625</v>
      </c>
      <c r="T15" s="18">
        <v>43322</v>
      </c>
    </row>
    <row r="16" spans="1:21">
      <c r="A16" s="79"/>
      <c r="B16" s="51"/>
      <c r="C16" s="69"/>
      <c r="D16" s="49"/>
      <c r="E16" s="50"/>
      <c r="F16" s="50"/>
      <c r="I16" s="17"/>
      <c r="J16" s="75">
        <f>IFERROR((RIGHT(Tableau36[[#This Row],[PIECE]],8)*F16*1),0)</f>
        <v>0</v>
      </c>
      <c r="K16" s="75"/>
      <c r="S16" s="25">
        <v>0.58333333333333304</v>
      </c>
      <c r="T16" s="18">
        <v>43323</v>
      </c>
    </row>
    <row r="17" spans="1:20">
      <c r="A17" s="79"/>
      <c r="B17" s="51"/>
      <c r="C17" s="69"/>
      <c r="D17" s="49"/>
      <c r="E17" s="50"/>
      <c r="F17" s="50"/>
      <c r="I17" s="17"/>
      <c r="J17" s="75">
        <f>IFERROR((RIGHT(Tableau36[[#This Row],[PIECE]],8)*F17*1),0)</f>
        <v>0</v>
      </c>
      <c r="K17" s="75"/>
      <c r="S17" s="25">
        <v>0.60416666666666696</v>
      </c>
      <c r="T17" s="18">
        <v>43324</v>
      </c>
    </row>
    <row r="18" spans="1:20">
      <c r="A18" s="79"/>
      <c r="B18" s="51"/>
      <c r="C18" s="69"/>
      <c r="D18" s="49"/>
      <c r="E18" s="50"/>
      <c r="F18" s="50"/>
      <c r="I18" s="17"/>
      <c r="J18" s="75">
        <f>IFERROR((RIGHT(Tableau36[[#This Row],[PIECE]],8)*F18*1),0)</f>
        <v>0</v>
      </c>
      <c r="K18" s="75"/>
      <c r="S18" s="25">
        <v>0.625</v>
      </c>
      <c r="T18" s="18">
        <v>43325</v>
      </c>
    </row>
    <row r="19" spans="1:20">
      <c r="A19" s="79"/>
      <c r="B19" s="51"/>
      <c r="C19" s="69"/>
      <c r="D19" s="49"/>
      <c r="E19" s="50"/>
      <c r="F19" s="50"/>
      <c r="I19" s="17"/>
      <c r="J19" s="75">
        <f>IFERROR((RIGHT(Tableau36[[#This Row],[PIECE]],8)*F19*1),0)</f>
        <v>0</v>
      </c>
      <c r="K19" s="75"/>
      <c r="S19" s="25">
        <v>0.64583333333333404</v>
      </c>
      <c r="T19" s="18">
        <v>43326</v>
      </c>
    </row>
    <row r="20" spans="1:20">
      <c r="A20" s="79"/>
      <c r="B20" s="51"/>
      <c r="C20" s="69"/>
      <c r="D20" s="49"/>
      <c r="E20" s="50"/>
      <c r="F20" s="50"/>
      <c r="I20" s="17"/>
      <c r="J20" s="75">
        <f>IFERROR((RIGHT(Tableau36[[#This Row],[PIECE]],8)*F20*1),0)</f>
        <v>0</v>
      </c>
      <c r="K20" s="75"/>
      <c r="S20" s="25">
        <v>0.66666666666666696</v>
      </c>
      <c r="T20" s="18">
        <v>43327</v>
      </c>
    </row>
    <row r="21" spans="1:20">
      <c r="A21" s="79"/>
      <c r="B21" s="51"/>
      <c r="C21" s="69"/>
      <c r="D21" s="49"/>
      <c r="E21" s="50"/>
      <c r="F21" s="50"/>
      <c r="I21" s="17"/>
      <c r="J21" s="75">
        <f>IFERROR((RIGHT(Tableau36[[#This Row],[PIECE]],8)*F21*1),0)</f>
        <v>0</v>
      </c>
      <c r="K21" s="75"/>
      <c r="S21" s="25">
        <v>0.6875</v>
      </c>
      <c r="T21" s="18">
        <v>43328</v>
      </c>
    </row>
    <row r="22" spans="1:20">
      <c r="A22" s="79"/>
      <c r="B22" s="51"/>
      <c r="C22" s="69"/>
      <c r="D22" s="49"/>
      <c r="E22" s="50"/>
      <c r="F22" s="50"/>
      <c r="I22" s="17"/>
      <c r="J22" s="75">
        <f>IFERROR((RIGHT(Tableau36[[#This Row],[PIECE]],8)*F22*1),0)</f>
        <v>0</v>
      </c>
      <c r="K22" s="75"/>
      <c r="S22" s="25">
        <v>0.70833333333333404</v>
      </c>
      <c r="T22" s="18">
        <v>43329</v>
      </c>
    </row>
    <row r="23" spans="1:20">
      <c r="A23" s="79"/>
      <c r="B23" s="51"/>
      <c r="C23" s="69"/>
      <c r="D23" s="49"/>
      <c r="E23" s="50"/>
      <c r="F23" s="50"/>
      <c r="I23" s="17"/>
      <c r="J23" s="75">
        <f>IFERROR((RIGHT(Tableau36[[#This Row],[PIECE]],8)*F23*1),0)</f>
        <v>0</v>
      </c>
      <c r="K23" s="75"/>
      <c r="S23" s="25">
        <v>0.72916666666666696</v>
      </c>
      <c r="T23" s="18">
        <v>43330</v>
      </c>
    </row>
    <row r="24" spans="1:20">
      <c r="A24" s="79"/>
      <c r="B24" s="51"/>
      <c r="C24" s="69"/>
      <c r="D24" s="49"/>
      <c r="E24" s="50"/>
      <c r="F24" s="50"/>
      <c r="I24" s="17"/>
      <c r="J24" s="75">
        <f>IFERROR((RIGHT(Tableau36[[#This Row],[PIECE]],8)*F26*1),0)</f>
        <v>0</v>
      </c>
      <c r="K24" s="75"/>
      <c r="S24" s="25">
        <v>0.75</v>
      </c>
      <c r="T24" s="18">
        <v>43331</v>
      </c>
    </row>
    <row r="25" spans="1:20">
      <c r="A25" s="79"/>
      <c r="B25" s="51"/>
      <c r="C25" s="69"/>
      <c r="D25" s="49"/>
      <c r="E25" s="50"/>
      <c r="F25" s="50"/>
      <c r="I25" s="17"/>
      <c r="J25" s="75">
        <f>IFERROR((RIGHT(Tableau36[[#This Row],[PIECE]],8)*F27*1),0)</f>
        <v>0</v>
      </c>
      <c r="K25" s="75"/>
      <c r="S25" s="25">
        <v>0.77083333333333404</v>
      </c>
    </row>
    <row r="26" spans="1:20" hidden="1">
      <c r="A26" s="53"/>
      <c r="B26" s="51"/>
      <c r="C26" s="52"/>
      <c r="D26" s="49"/>
      <c r="E26" s="50"/>
      <c r="S26" s="25">
        <v>0.79166666666666696</v>
      </c>
    </row>
    <row r="27" spans="1:20" hidden="1">
      <c r="A27" s="53"/>
      <c r="B27" s="51"/>
      <c r="C27" s="52"/>
      <c r="D27" s="49"/>
      <c r="E27" s="50"/>
      <c r="S27" s="25">
        <v>0.812500000000001</v>
      </c>
    </row>
    <row r="28" spans="1:20" hidden="1">
      <c r="A28" s="53"/>
      <c r="B28" s="51"/>
      <c r="C28" s="52"/>
      <c r="D28" s="49"/>
      <c r="E28" s="50"/>
      <c r="S28" s="25">
        <v>0.83333333333333404</v>
      </c>
    </row>
    <row r="29" spans="1:20" hidden="1">
      <c r="A29" s="53"/>
      <c r="B29" s="51"/>
      <c r="C29" s="52"/>
      <c r="D29" s="49"/>
      <c r="E29" s="50"/>
      <c r="S29" s="25">
        <v>0.85416666666666696</v>
      </c>
    </row>
    <row r="30" spans="1:20" hidden="1">
      <c r="B30" s="51"/>
      <c r="C30" s="52"/>
      <c r="D30" s="49"/>
      <c r="E30" s="50"/>
      <c r="S30" s="25">
        <v>0.875000000000001</v>
      </c>
    </row>
    <row r="31" spans="1:20" hidden="1">
      <c r="B31" s="51"/>
      <c r="C31" s="52"/>
      <c r="D31" s="49"/>
      <c r="E31" s="50"/>
    </row>
    <row r="32" spans="1:20" hidden="1">
      <c r="B32" s="51"/>
      <c r="C32" s="52"/>
      <c r="D32" s="49"/>
      <c r="E32" s="50"/>
    </row>
    <row r="33" spans="2:5" hidden="1">
      <c r="B33" s="51"/>
      <c r="C33" s="52"/>
      <c r="D33" s="49"/>
      <c r="E33" s="50"/>
    </row>
    <row r="34" spans="2:5" hidden="1">
      <c r="B34" s="51"/>
      <c r="C34" s="52"/>
      <c r="D34" s="49"/>
      <c r="E34" s="50"/>
    </row>
    <row r="35" spans="2:5" hidden="1">
      <c r="B35" s="51"/>
      <c r="C35" s="52"/>
      <c r="D35" s="49"/>
      <c r="E35" s="50"/>
    </row>
    <row r="36" spans="2:5" hidden="1">
      <c r="B36" s="51"/>
      <c r="C36" s="52"/>
      <c r="D36" s="49"/>
      <c r="E36" s="50"/>
    </row>
    <row r="37" spans="2:5" hidden="1">
      <c r="B37" s="51"/>
      <c r="C37" s="52"/>
      <c r="D37" s="49"/>
      <c r="E37" s="50"/>
    </row>
    <row r="38" spans="2:5" hidden="1">
      <c r="B38" s="51"/>
      <c r="C38" s="52"/>
      <c r="D38" s="49"/>
      <c r="E38" s="50"/>
    </row>
    <row r="39" spans="2:5" hidden="1">
      <c r="B39" s="51"/>
      <c r="C39" s="52"/>
      <c r="D39" s="49"/>
      <c r="E39" s="50"/>
    </row>
    <row r="40" spans="2:5" hidden="1">
      <c r="B40" s="51"/>
      <c r="C40" s="52"/>
      <c r="D40" s="49"/>
      <c r="E40" s="50"/>
    </row>
    <row r="41" spans="2:5" hidden="1">
      <c r="B41" s="51"/>
      <c r="C41" s="52"/>
      <c r="D41" s="49"/>
      <c r="E41" s="50"/>
    </row>
    <row r="42" spans="2:5" hidden="1">
      <c r="B42" s="51"/>
      <c r="C42" s="52"/>
      <c r="D42" s="49"/>
      <c r="E42" s="50"/>
    </row>
    <row r="43" spans="2:5" hidden="1">
      <c r="B43" s="51"/>
      <c r="C43" s="52"/>
      <c r="D43" s="49"/>
      <c r="E43" s="50"/>
    </row>
    <row r="44" spans="2:5" hidden="1">
      <c r="B44" s="51"/>
      <c r="C44" s="52"/>
      <c r="D44" s="49"/>
      <c r="E44" s="50"/>
    </row>
    <row r="45" spans="2:5" hidden="1">
      <c r="B45" s="51"/>
      <c r="C45" s="52"/>
      <c r="D45" s="49"/>
      <c r="E45" s="50"/>
    </row>
    <row r="46" spans="2:5" hidden="1">
      <c r="B46" s="51"/>
      <c r="C46" s="52"/>
      <c r="D46" s="49"/>
      <c r="E46" s="50"/>
    </row>
    <row r="47" spans="2:5" hidden="1">
      <c r="B47" s="51"/>
      <c r="C47" s="52"/>
      <c r="D47" s="49"/>
      <c r="E47" s="50"/>
    </row>
    <row r="48" spans="2:5" hidden="1">
      <c r="B48" s="51"/>
      <c r="C48" s="52"/>
      <c r="D48" s="49"/>
      <c r="E48" s="50"/>
    </row>
    <row r="49" spans="2:5" hidden="1">
      <c r="B49" s="51"/>
      <c r="C49" s="52"/>
      <c r="D49" s="49"/>
      <c r="E49" s="50"/>
    </row>
    <row r="50" spans="2:5" hidden="1">
      <c r="B50" s="51"/>
      <c r="C50" s="52"/>
      <c r="D50" s="49"/>
      <c r="E50" s="50"/>
    </row>
    <row r="51" spans="2:5" hidden="1">
      <c r="B51" s="51"/>
      <c r="C51" s="52"/>
      <c r="D51" s="49"/>
      <c r="E51" s="50"/>
    </row>
    <row r="52" spans="2:5" hidden="1">
      <c r="B52" s="51"/>
      <c r="C52" s="52"/>
      <c r="D52" s="49"/>
      <c r="E52" s="50"/>
    </row>
    <row r="53" spans="2:5" hidden="1">
      <c r="B53" s="51"/>
      <c r="C53" s="52"/>
      <c r="D53" s="49"/>
      <c r="E53" s="50"/>
    </row>
    <row r="54" spans="2:5" hidden="1">
      <c r="B54" s="51"/>
      <c r="C54" s="52"/>
      <c r="D54" s="49"/>
      <c r="E54" s="50"/>
    </row>
    <row r="55" spans="2:5" hidden="1">
      <c r="B55" s="51"/>
      <c r="C55" s="52"/>
      <c r="D55" s="49"/>
      <c r="E55" s="50"/>
    </row>
    <row r="56" spans="2:5" hidden="1">
      <c r="B56" s="51"/>
      <c r="C56" s="52"/>
      <c r="D56" s="49"/>
      <c r="E56" s="50"/>
    </row>
    <row r="57" spans="2:5" hidden="1">
      <c r="B57" s="51"/>
      <c r="C57" s="52"/>
      <c r="D57" s="49"/>
      <c r="E57" s="50"/>
    </row>
    <row r="58" spans="2:5" hidden="1">
      <c r="B58" s="51"/>
      <c r="C58" s="52"/>
      <c r="D58" s="49"/>
      <c r="E58" s="50"/>
    </row>
    <row r="59" spans="2:5" hidden="1">
      <c r="B59" s="51"/>
      <c r="C59" s="52"/>
      <c r="D59" s="49"/>
      <c r="E59" s="50"/>
    </row>
    <row r="60" spans="2:5" hidden="1">
      <c r="B60" s="51"/>
      <c r="C60" s="52"/>
      <c r="D60" s="49"/>
      <c r="E60" s="50"/>
    </row>
    <row r="61" spans="2:5" hidden="1">
      <c r="B61" s="51"/>
      <c r="C61" s="52"/>
      <c r="D61" s="49"/>
      <c r="E61" s="50"/>
    </row>
    <row r="62" spans="2:5" hidden="1">
      <c r="B62" s="51"/>
      <c r="C62" s="52"/>
      <c r="D62" s="49"/>
      <c r="E62" s="50"/>
    </row>
    <row r="63" spans="2:5" hidden="1">
      <c r="B63" s="51"/>
      <c r="C63" s="52"/>
      <c r="D63" s="49"/>
      <c r="E63" s="50"/>
    </row>
    <row r="64" spans="2:5" hidden="1">
      <c r="B64" s="51"/>
      <c r="C64" s="52"/>
      <c r="D64" s="49"/>
      <c r="E64" s="50"/>
    </row>
    <row r="65" spans="2:5" hidden="1">
      <c r="B65" s="51"/>
      <c r="C65" s="52"/>
      <c r="D65" s="49"/>
      <c r="E65" s="50"/>
    </row>
    <row r="66" spans="2:5" hidden="1">
      <c r="B66" s="51"/>
      <c r="C66" s="52"/>
      <c r="D66" s="49"/>
      <c r="E66" s="50"/>
    </row>
    <row r="67" spans="2:5" hidden="1">
      <c r="B67" s="51"/>
      <c r="C67" s="52"/>
      <c r="D67" s="49"/>
      <c r="E67" s="50"/>
    </row>
    <row r="68" spans="2:5" hidden="1">
      <c r="B68" s="51"/>
      <c r="C68" s="52"/>
      <c r="D68" s="49"/>
      <c r="E68" s="50"/>
    </row>
    <row r="69" spans="2:5" hidden="1">
      <c r="B69" s="51"/>
      <c r="C69" s="52"/>
      <c r="D69" s="49"/>
      <c r="E69" s="50"/>
    </row>
    <row r="70" spans="2:5" hidden="1">
      <c r="B70" s="51"/>
      <c r="C70" s="52"/>
      <c r="D70" s="49"/>
      <c r="E70" s="50"/>
    </row>
    <row r="71" spans="2:5" hidden="1">
      <c r="B71" s="51"/>
      <c r="C71" s="52"/>
      <c r="D71" s="49"/>
      <c r="E71" s="50"/>
    </row>
    <row r="72" spans="2:5" hidden="1">
      <c r="B72" s="51"/>
      <c r="C72" s="52"/>
      <c r="D72" s="49"/>
      <c r="E72" s="50"/>
    </row>
    <row r="73" spans="2:5" hidden="1">
      <c r="B73" s="51"/>
      <c r="C73" s="52"/>
      <c r="D73" s="49"/>
      <c r="E73" s="50"/>
    </row>
    <row r="74" spans="2:5" hidden="1">
      <c r="B74" s="51"/>
      <c r="C74" s="52"/>
      <c r="D74" s="49"/>
      <c r="E74" s="50"/>
    </row>
    <row r="75" spans="2:5" hidden="1">
      <c r="B75" s="51"/>
      <c r="C75" s="52"/>
      <c r="D75" s="49"/>
      <c r="E75" s="50"/>
    </row>
    <row r="76" spans="2:5" hidden="1">
      <c r="B76" s="51"/>
      <c r="C76" s="52"/>
      <c r="D76" s="49"/>
      <c r="E76" s="50"/>
    </row>
    <row r="77" spans="2:5" hidden="1">
      <c r="B77" s="51"/>
      <c r="C77" s="52"/>
      <c r="D77" s="49"/>
      <c r="E77" s="50"/>
    </row>
    <row r="78" spans="2:5" hidden="1">
      <c r="B78" s="51"/>
      <c r="C78" s="52"/>
      <c r="D78" s="49"/>
      <c r="E78" s="50"/>
    </row>
    <row r="79" spans="2:5" hidden="1">
      <c r="B79" s="51"/>
      <c r="C79" s="52"/>
      <c r="D79" s="49"/>
      <c r="E79" s="50"/>
    </row>
    <row r="80" spans="2:5" hidden="1">
      <c r="B80" s="51"/>
      <c r="C80" s="52"/>
      <c r="D80" s="49"/>
      <c r="E80" s="50"/>
    </row>
    <row r="81" spans="2:5" hidden="1">
      <c r="B81" s="51"/>
      <c r="C81" s="52"/>
      <c r="D81" s="49"/>
      <c r="E81" s="50"/>
    </row>
    <row r="82" spans="2:5" hidden="1">
      <c r="B82" s="51"/>
      <c r="C82" s="52"/>
      <c r="D82" s="49"/>
      <c r="E82" s="50"/>
    </row>
    <row r="83" spans="2:5" hidden="1">
      <c r="B83" s="51"/>
      <c r="C83" s="52"/>
      <c r="D83" s="49"/>
      <c r="E83" s="50"/>
    </row>
    <row r="84" spans="2:5" hidden="1">
      <c r="B84" s="51"/>
      <c r="C84" s="52"/>
      <c r="D84" s="49"/>
      <c r="E84" s="50"/>
    </row>
    <row r="85" spans="2:5" hidden="1">
      <c r="B85" s="51"/>
      <c r="C85" s="52"/>
      <c r="D85" s="49"/>
      <c r="E85" s="50"/>
    </row>
    <row r="86" spans="2:5" hidden="1">
      <c r="B86" s="51"/>
      <c r="C86" s="52"/>
      <c r="D86" s="49"/>
      <c r="E86" s="50"/>
    </row>
    <row r="87" spans="2:5" hidden="1">
      <c r="B87" s="51"/>
      <c r="C87" s="52"/>
      <c r="D87" s="49"/>
      <c r="E87" s="50"/>
    </row>
    <row r="88" spans="2:5" hidden="1">
      <c r="B88" s="51"/>
      <c r="C88" s="52"/>
      <c r="D88" s="49"/>
      <c r="E88" s="50"/>
    </row>
    <row r="89" spans="2:5" hidden="1">
      <c r="B89" s="51"/>
      <c r="C89" s="52"/>
      <c r="D89" s="49"/>
      <c r="E89" s="50"/>
    </row>
    <row r="90" spans="2:5" hidden="1">
      <c r="B90" s="51"/>
      <c r="C90" s="52"/>
      <c r="D90" s="49"/>
      <c r="E90" s="50"/>
    </row>
    <row r="91" spans="2:5" hidden="1">
      <c r="B91" s="51"/>
      <c r="C91" s="52"/>
      <c r="D91" s="49"/>
      <c r="E91" s="50"/>
    </row>
    <row r="92" spans="2:5" hidden="1">
      <c r="B92" s="51"/>
      <c r="C92" s="52"/>
      <c r="D92" s="49"/>
      <c r="E92" s="50"/>
    </row>
    <row r="93" spans="2:5" hidden="1">
      <c r="B93" s="51"/>
      <c r="C93" s="52"/>
      <c r="D93" s="49"/>
      <c r="E93" s="50"/>
    </row>
    <row r="94" spans="2:5" hidden="1">
      <c r="B94" s="51"/>
      <c r="C94" s="52"/>
      <c r="D94" s="49"/>
      <c r="E94" s="50"/>
    </row>
    <row r="95" spans="2:5" hidden="1">
      <c r="B95" s="51"/>
      <c r="C95" s="52"/>
      <c r="D95" s="49"/>
      <c r="E95" s="50"/>
    </row>
    <row r="96" spans="2:5" hidden="1">
      <c r="B96" s="51"/>
      <c r="C96" s="52"/>
      <c r="D96" s="49"/>
      <c r="E96" s="50"/>
    </row>
    <row r="97" spans="2:5" hidden="1">
      <c r="B97" s="51"/>
      <c r="C97" s="52"/>
      <c r="D97" s="49"/>
      <c r="E97" s="50"/>
    </row>
    <row r="98" spans="2:5" hidden="1">
      <c r="B98" s="51"/>
      <c r="C98" s="52"/>
      <c r="D98" s="49"/>
      <c r="E98" s="50"/>
    </row>
    <row r="99" spans="2:5" hidden="1">
      <c r="B99" s="51"/>
      <c r="C99" s="52"/>
      <c r="D99" s="49"/>
      <c r="E99" s="50"/>
    </row>
    <row r="100" spans="2:5" hidden="1">
      <c r="B100" s="51"/>
      <c r="C100" s="52"/>
      <c r="D100" s="49"/>
      <c r="E100" s="50"/>
    </row>
    <row r="101" spans="2:5" hidden="1">
      <c r="B101" s="51"/>
      <c r="C101" s="52"/>
      <c r="D101" s="49"/>
      <c r="E101" s="50"/>
    </row>
    <row r="102" spans="2:5" hidden="1">
      <c r="B102" s="51"/>
      <c r="C102" s="52"/>
      <c r="D102" s="49"/>
      <c r="E102" s="50"/>
    </row>
    <row r="103" spans="2:5" hidden="1">
      <c r="B103" s="51"/>
      <c r="C103" s="52"/>
      <c r="D103" s="49"/>
      <c r="E103" s="50"/>
    </row>
    <row r="104" spans="2:5" hidden="1">
      <c r="B104" s="51"/>
      <c r="C104" s="52"/>
      <c r="D104" s="49"/>
      <c r="E104" s="50"/>
    </row>
    <row r="105" spans="2:5" hidden="1">
      <c r="B105" s="51"/>
      <c r="C105" s="52"/>
      <c r="D105" s="49"/>
      <c r="E105" s="50"/>
    </row>
    <row r="106" spans="2:5" hidden="1">
      <c r="B106" s="51"/>
      <c r="C106" s="52"/>
      <c r="D106" s="49"/>
      <c r="E106" s="50"/>
    </row>
    <row r="107" spans="2:5" hidden="1">
      <c r="B107" s="51"/>
      <c r="C107" s="52"/>
      <c r="D107" s="49"/>
      <c r="E107" s="50"/>
    </row>
    <row r="108" spans="2:5" hidden="1">
      <c r="B108" s="51"/>
      <c r="C108" s="52"/>
      <c r="D108" s="49"/>
      <c r="E108" s="50"/>
    </row>
    <row r="109" spans="2:5" hidden="1">
      <c r="B109" s="51"/>
      <c r="C109" s="52"/>
      <c r="D109" s="49"/>
      <c r="E109" s="50"/>
    </row>
    <row r="110" spans="2:5" hidden="1">
      <c r="B110" s="51"/>
      <c r="C110" s="52"/>
      <c r="D110" s="49"/>
      <c r="E110" s="50"/>
    </row>
    <row r="111" spans="2:5" hidden="1">
      <c r="B111" s="51"/>
      <c r="C111" s="52"/>
      <c r="D111" s="49"/>
      <c r="E111" s="50"/>
    </row>
    <row r="112" spans="2:5" hidden="1">
      <c r="B112" s="51"/>
      <c r="C112" s="52"/>
      <c r="D112" s="49"/>
      <c r="E112" s="50"/>
    </row>
    <row r="113" spans="2:5" hidden="1">
      <c r="B113" s="51"/>
      <c r="C113" s="52"/>
      <c r="D113" s="49"/>
      <c r="E113" s="50"/>
    </row>
    <row r="114" spans="2:5" hidden="1">
      <c r="B114" s="51"/>
      <c r="C114" s="52"/>
      <c r="D114" s="49"/>
      <c r="E114" s="50"/>
    </row>
    <row r="115" spans="2:5" hidden="1">
      <c r="B115" s="51"/>
      <c r="C115" s="52"/>
      <c r="D115" s="49"/>
      <c r="E115" s="50"/>
    </row>
    <row r="116" spans="2:5" hidden="1">
      <c r="B116" s="51"/>
      <c r="C116" s="52"/>
      <c r="D116" s="49"/>
      <c r="E116" s="50"/>
    </row>
    <row r="117" spans="2:5" hidden="1">
      <c r="B117" s="51"/>
      <c r="C117" s="52"/>
      <c r="D117" s="49"/>
      <c r="E117" s="50"/>
    </row>
    <row r="118" spans="2:5" hidden="1">
      <c r="B118" s="51"/>
      <c r="C118" s="52"/>
      <c r="D118" s="49"/>
      <c r="E118" s="50"/>
    </row>
    <row r="119" spans="2:5" hidden="1">
      <c r="B119" s="51"/>
      <c r="C119" s="52"/>
      <c r="D119" s="49"/>
      <c r="E119" s="50"/>
    </row>
    <row r="120" spans="2:5" hidden="1">
      <c r="B120" s="51"/>
      <c r="C120" s="52"/>
      <c r="D120" s="49"/>
      <c r="E120" s="50"/>
    </row>
    <row r="121" spans="2:5" hidden="1">
      <c r="B121" s="51"/>
      <c r="C121" s="52"/>
      <c r="D121" s="49"/>
      <c r="E121" s="50"/>
    </row>
    <row r="122" spans="2:5" hidden="1">
      <c r="B122" s="51"/>
      <c r="C122" s="52"/>
      <c r="D122" s="49"/>
      <c r="E122" s="50"/>
    </row>
    <row r="123" spans="2:5" hidden="1">
      <c r="B123" s="51"/>
      <c r="C123" s="52"/>
      <c r="D123" s="49"/>
      <c r="E123" s="50"/>
    </row>
    <row r="124" spans="2:5" hidden="1">
      <c r="B124" s="51"/>
      <c r="C124" s="52"/>
      <c r="D124" s="49"/>
      <c r="E124" s="50"/>
    </row>
    <row r="125" spans="2:5" hidden="1">
      <c r="B125" s="51"/>
      <c r="C125" s="52"/>
      <c r="D125" s="49"/>
      <c r="E125" s="50"/>
    </row>
    <row r="126" spans="2:5" hidden="1">
      <c r="B126" s="51"/>
      <c r="C126" s="52"/>
      <c r="D126" s="49"/>
      <c r="E126" s="50"/>
    </row>
    <row r="127" spans="2:5" hidden="1">
      <c r="B127" s="51"/>
      <c r="C127" s="52"/>
      <c r="D127" s="49"/>
      <c r="E127" s="50"/>
    </row>
    <row r="128" spans="2:5" hidden="1">
      <c r="B128" s="51"/>
      <c r="C128" s="52"/>
      <c r="D128" s="49"/>
      <c r="E128" s="50"/>
    </row>
    <row r="129" spans="2:5" hidden="1">
      <c r="B129" s="51"/>
      <c r="C129" s="52"/>
      <c r="D129" s="49"/>
      <c r="E129" s="50"/>
    </row>
    <row r="130" spans="2:5" hidden="1">
      <c r="B130" s="51"/>
      <c r="C130" s="52"/>
      <c r="D130" s="49"/>
      <c r="E130" s="50"/>
    </row>
    <row r="131" spans="2:5" hidden="1">
      <c r="B131" s="51"/>
      <c r="C131" s="52"/>
      <c r="D131" s="49"/>
      <c r="E131" s="50"/>
    </row>
    <row r="132" spans="2:5" hidden="1">
      <c r="B132" s="51"/>
      <c r="C132" s="52"/>
      <c r="D132" s="49"/>
      <c r="E132" s="50"/>
    </row>
    <row r="133" spans="2:5" hidden="1">
      <c r="B133" s="51"/>
      <c r="C133" s="52"/>
      <c r="D133" s="49"/>
      <c r="E133" s="50"/>
    </row>
    <row r="134" spans="2:5" hidden="1">
      <c r="B134" s="51"/>
      <c r="C134" s="52"/>
      <c r="D134" s="49"/>
      <c r="E134" s="50"/>
    </row>
    <row r="135" spans="2:5" hidden="1">
      <c r="B135" s="51"/>
      <c r="C135" s="52"/>
      <c r="D135" s="49"/>
      <c r="E135" s="50"/>
    </row>
    <row r="136" spans="2:5" hidden="1">
      <c r="B136" s="51"/>
      <c r="C136" s="52"/>
      <c r="D136" s="49"/>
      <c r="E136" s="50"/>
    </row>
    <row r="137" spans="2:5" hidden="1">
      <c r="B137" s="51"/>
      <c r="C137" s="52"/>
      <c r="D137" s="49"/>
      <c r="E137" s="50"/>
    </row>
    <row r="138" spans="2:5" hidden="1">
      <c r="B138" s="51"/>
      <c r="C138" s="52"/>
      <c r="D138" s="49"/>
      <c r="E138" s="50"/>
    </row>
    <row r="139" spans="2:5" hidden="1">
      <c r="B139" s="51"/>
      <c r="C139" s="52"/>
      <c r="D139" s="49"/>
      <c r="E139" s="50"/>
    </row>
    <row r="140" spans="2:5" hidden="1">
      <c r="B140" s="51"/>
      <c r="C140" s="52"/>
      <c r="D140" s="49"/>
      <c r="E140" s="50"/>
    </row>
    <row r="141" spans="2:5" hidden="1">
      <c r="B141" s="51"/>
      <c r="C141" s="52"/>
      <c r="D141" s="49"/>
      <c r="E141" s="50"/>
    </row>
    <row r="142" spans="2:5" hidden="1">
      <c r="B142" s="51"/>
      <c r="C142" s="52"/>
      <c r="D142" s="49"/>
      <c r="E142" s="50"/>
    </row>
    <row r="143" spans="2:5" hidden="1">
      <c r="B143" s="51"/>
      <c r="C143" s="52"/>
      <c r="D143" s="49"/>
      <c r="E143" s="50"/>
    </row>
    <row r="144" spans="2:5" hidden="1">
      <c r="B144" s="51"/>
      <c r="C144" s="52"/>
      <c r="D144" s="49"/>
      <c r="E144" s="50"/>
    </row>
    <row r="145" spans="2:5" hidden="1">
      <c r="B145" s="51"/>
      <c r="C145" s="52"/>
      <c r="D145" s="49"/>
      <c r="E145" s="50"/>
    </row>
    <row r="146" spans="2:5" hidden="1">
      <c r="B146" s="51"/>
      <c r="C146" s="52"/>
      <c r="D146" s="49"/>
      <c r="E146" s="50"/>
    </row>
    <row r="147" spans="2:5" hidden="1">
      <c r="B147" s="51"/>
      <c r="C147" s="52"/>
      <c r="D147" s="49"/>
      <c r="E147" s="50"/>
    </row>
    <row r="148" spans="2:5" hidden="1">
      <c r="B148" s="51"/>
      <c r="C148" s="52"/>
      <c r="D148" s="49"/>
      <c r="E148" s="50"/>
    </row>
    <row r="149" spans="2:5" hidden="1">
      <c r="B149" s="51"/>
      <c r="C149" s="52"/>
      <c r="D149" s="49"/>
      <c r="E149" s="50"/>
    </row>
    <row r="150" spans="2:5" hidden="1">
      <c r="B150" s="51"/>
      <c r="C150" s="52"/>
      <c r="D150" s="49"/>
      <c r="E150" s="50"/>
    </row>
    <row r="151" spans="2:5" hidden="1">
      <c r="B151" s="51"/>
      <c r="C151" s="52"/>
      <c r="D151" s="49"/>
      <c r="E151" s="50"/>
    </row>
    <row r="152" spans="2:5" hidden="1">
      <c r="B152" s="51"/>
      <c r="C152" s="52"/>
      <c r="D152" s="49"/>
      <c r="E152" s="50"/>
    </row>
    <row r="153" spans="2:5" hidden="1">
      <c r="B153" s="51"/>
      <c r="C153" s="52"/>
      <c r="D153" s="49"/>
      <c r="E153" s="50"/>
    </row>
    <row r="154" spans="2:5" hidden="1">
      <c r="B154" s="51"/>
      <c r="C154" s="52"/>
      <c r="D154" s="49"/>
      <c r="E154" s="50"/>
    </row>
    <row r="155" spans="2:5" hidden="1">
      <c r="B155" s="51"/>
      <c r="C155" s="52"/>
      <c r="D155" s="49"/>
      <c r="E155" s="50"/>
    </row>
    <row r="156" spans="2:5" hidden="1">
      <c r="B156" s="51"/>
      <c r="C156" s="52"/>
      <c r="D156" s="49"/>
      <c r="E156" s="50"/>
    </row>
    <row r="157" spans="2:5" hidden="1">
      <c r="B157" s="51"/>
      <c r="C157" s="52"/>
      <c r="D157" s="49"/>
      <c r="E157" s="50"/>
    </row>
    <row r="158" spans="2:5" hidden="1">
      <c r="B158" s="51"/>
      <c r="C158" s="52"/>
      <c r="D158" s="49"/>
      <c r="E158" s="50"/>
    </row>
    <row r="159" spans="2:5" hidden="1">
      <c r="B159" s="51"/>
      <c r="C159" s="52"/>
      <c r="D159" s="49"/>
      <c r="E159" s="50"/>
    </row>
    <row r="160" spans="2:5" hidden="1">
      <c r="B160" s="51"/>
      <c r="C160" s="52"/>
      <c r="D160" s="49"/>
      <c r="E160" s="50"/>
    </row>
    <row r="161" spans="2:5" hidden="1">
      <c r="B161" s="51"/>
      <c r="C161" s="52"/>
      <c r="D161" s="49"/>
      <c r="E161" s="50"/>
    </row>
    <row r="162" spans="2:5" hidden="1">
      <c r="B162" s="51"/>
      <c r="C162" s="52"/>
      <c r="D162" s="49"/>
      <c r="E162" s="50"/>
    </row>
    <row r="163" spans="2:5" hidden="1">
      <c r="B163" s="51"/>
      <c r="C163" s="52"/>
      <c r="D163" s="49"/>
      <c r="E163" s="50"/>
    </row>
    <row r="164" spans="2:5" hidden="1">
      <c r="B164" s="51"/>
      <c r="C164" s="52"/>
      <c r="D164" s="49"/>
      <c r="E164" s="50"/>
    </row>
    <row r="165" spans="2:5" hidden="1">
      <c r="B165" s="51"/>
      <c r="C165" s="52"/>
      <c r="D165" s="49"/>
      <c r="E165" s="50"/>
    </row>
    <row r="166" spans="2:5" hidden="1">
      <c r="B166" s="51"/>
      <c r="C166" s="52"/>
      <c r="D166" s="49"/>
      <c r="E166" s="50"/>
    </row>
    <row r="167" spans="2:5" hidden="1">
      <c r="B167" s="51"/>
      <c r="C167" s="52"/>
      <c r="D167" s="49"/>
      <c r="E167" s="50"/>
    </row>
    <row r="168" spans="2:5" hidden="1">
      <c r="B168" s="51"/>
      <c r="C168" s="52"/>
      <c r="D168" s="49"/>
      <c r="E168" s="50"/>
    </row>
    <row r="169" spans="2:5" hidden="1">
      <c r="B169" s="51"/>
      <c r="C169" s="52"/>
      <c r="D169" s="49"/>
      <c r="E169" s="50"/>
    </row>
    <row r="170" spans="2:5" hidden="1">
      <c r="B170" s="51"/>
      <c r="C170" s="52"/>
      <c r="D170" s="49"/>
      <c r="E170" s="50"/>
    </row>
    <row r="171" spans="2:5" hidden="1">
      <c r="B171" s="51"/>
      <c r="C171" s="52"/>
      <c r="D171" s="49"/>
      <c r="E171" s="50"/>
    </row>
    <row r="172" spans="2:5" hidden="1">
      <c r="B172" s="51"/>
      <c r="C172" s="52"/>
      <c r="D172" s="49"/>
      <c r="E172" s="50"/>
    </row>
    <row r="173" spans="2:5" hidden="1">
      <c r="B173" s="51"/>
      <c r="C173" s="52"/>
      <c r="D173" s="49"/>
      <c r="E173" s="50"/>
    </row>
    <row r="174" spans="2:5" hidden="1">
      <c r="B174" s="51"/>
      <c r="C174" s="52"/>
      <c r="D174" s="49"/>
      <c r="E174" s="50"/>
    </row>
    <row r="175" spans="2:5" hidden="1">
      <c r="B175" s="51"/>
      <c r="C175" s="52"/>
      <c r="D175" s="49"/>
      <c r="E175" s="50"/>
    </row>
    <row r="176" spans="2:5" hidden="1">
      <c r="B176" s="51"/>
      <c r="C176" s="52"/>
      <c r="D176" s="49"/>
      <c r="E176" s="50"/>
    </row>
    <row r="177" spans="2:5" hidden="1">
      <c r="B177" s="51"/>
      <c r="C177" s="52"/>
      <c r="D177" s="49"/>
      <c r="E177" s="50"/>
    </row>
    <row r="178" spans="2:5" hidden="1">
      <c r="B178" s="51"/>
      <c r="C178" s="52"/>
      <c r="D178" s="49"/>
      <c r="E178" s="50"/>
    </row>
    <row r="179" spans="2:5" hidden="1">
      <c r="B179" s="51"/>
      <c r="C179" s="52"/>
      <c r="D179" s="49"/>
      <c r="E179" s="50"/>
    </row>
    <row r="180" spans="2:5" hidden="1">
      <c r="B180" s="51"/>
      <c r="C180" s="52"/>
      <c r="D180" s="49"/>
      <c r="E180" s="50"/>
    </row>
    <row r="181" spans="2:5" hidden="1">
      <c r="B181" s="51"/>
      <c r="C181" s="52"/>
      <c r="D181" s="49"/>
      <c r="E181" s="50"/>
    </row>
    <row r="182" spans="2:5" hidden="1">
      <c r="B182" s="51"/>
      <c r="C182" s="52"/>
      <c r="D182" s="49"/>
      <c r="E182" s="50"/>
    </row>
    <row r="183" spans="2:5" hidden="1">
      <c r="B183" s="51"/>
      <c r="C183" s="52"/>
      <c r="D183" s="49"/>
      <c r="E183" s="50"/>
    </row>
    <row r="184" spans="2:5" hidden="1">
      <c r="B184" s="51"/>
      <c r="C184" s="52"/>
      <c r="D184" s="49"/>
      <c r="E184" s="50"/>
    </row>
    <row r="185" spans="2:5" hidden="1">
      <c r="B185" s="51"/>
      <c r="C185" s="52"/>
      <c r="D185" s="49"/>
      <c r="E185" s="50"/>
    </row>
    <row r="186" spans="2:5" hidden="1">
      <c r="B186" s="51"/>
      <c r="C186" s="52"/>
      <c r="D186" s="49"/>
      <c r="E186" s="50"/>
    </row>
    <row r="187" spans="2:5" hidden="1">
      <c r="B187" s="51"/>
      <c r="C187" s="52"/>
      <c r="D187" s="49"/>
      <c r="E187" s="50"/>
    </row>
    <row r="188" spans="2:5" hidden="1">
      <c r="B188" s="51"/>
      <c r="C188" s="52"/>
      <c r="D188" s="49"/>
      <c r="E188" s="50"/>
    </row>
    <row r="189" spans="2:5" hidden="1">
      <c r="B189" s="51"/>
      <c r="C189" s="52"/>
      <c r="D189" s="49"/>
      <c r="E189" s="50"/>
    </row>
    <row r="190" spans="2:5" hidden="1">
      <c r="B190" s="51"/>
      <c r="C190" s="52"/>
      <c r="D190" s="49"/>
      <c r="E190" s="50"/>
    </row>
    <row r="191" spans="2:5" hidden="1">
      <c r="B191" s="51"/>
      <c r="C191" s="52"/>
      <c r="D191" s="49"/>
      <c r="E191" s="50"/>
    </row>
    <row r="192" spans="2:5" hidden="1">
      <c r="B192" s="51"/>
      <c r="C192" s="52"/>
      <c r="D192" s="49"/>
      <c r="E192" s="50"/>
    </row>
    <row r="193" spans="2:5" hidden="1">
      <c r="B193" s="51"/>
      <c r="C193" s="52"/>
      <c r="D193" s="49"/>
      <c r="E193" s="50"/>
    </row>
    <row r="194" spans="2:5" hidden="1">
      <c r="B194" s="51"/>
      <c r="C194" s="52"/>
      <c r="D194" s="49"/>
      <c r="E194" s="50"/>
    </row>
    <row r="195" spans="2:5" hidden="1">
      <c r="B195" s="51"/>
      <c r="C195" s="52"/>
      <c r="D195" s="49"/>
      <c r="E195" s="50"/>
    </row>
    <row r="196" spans="2:5" hidden="1">
      <c r="B196" s="51"/>
      <c r="C196" s="52"/>
      <c r="D196" s="49"/>
      <c r="E196" s="50"/>
    </row>
    <row r="197" spans="2:5" hidden="1">
      <c r="B197" s="51"/>
      <c r="C197" s="52"/>
      <c r="D197" s="49"/>
      <c r="E197" s="50"/>
    </row>
    <row r="198" spans="2:5" hidden="1">
      <c r="B198" s="51"/>
      <c r="C198" s="52"/>
      <c r="D198" s="49"/>
      <c r="E198" s="50"/>
    </row>
    <row r="199" spans="2:5" hidden="1">
      <c r="B199" s="51"/>
      <c r="C199" s="52"/>
      <c r="D199" s="49"/>
      <c r="E199" s="50"/>
    </row>
    <row r="200" spans="2:5" hidden="1">
      <c r="B200" s="51"/>
      <c r="C200" s="52"/>
      <c r="D200" s="49"/>
      <c r="E200" s="50"/>
    </row>
    <row r="201" spans="2:5" hidden="1">
      <c r="B201" s="51"/>
      <c r="C201" s="52"/>
      <c r="D201" s="49"/>
      <c r="E201" s="50"/>
    </row>
    <row r="202" spans="2:5" hidden="1">
      <c r="B202" s="51"/>
      <c r="C202" s="52"/>
      <c r="D202" s="49"/>
      <c r="E202" s="50"/>
    </row>
    <row r="203" spans="2:5" hidden="1">
      <c r="B203" s="51"/>
      <c r="C203" s="52"/>
      <c r="D203" s="49"/>
      <c r="E203" s="50"/>
    </row>
    <row r="204" spans="2:5" hidden="1">
      <c r="B204" s="51"/>
      <c r="C204" s="52"/>
      <c r="D204" s="49"/>
      <c r="E204" s="50"/>
    </row>
  </sheetData>
  <sheetProtection selectLockedCells="1"/>
  <mergeCells count="1">
    <mergeCell ref="A1:A25"/>
  </mergeCells>
  <conditionalFormatting sqref="H9:H1048576">
    <cfRule type="cellIs" dxfId="11" priority="11" operator="equal">
      <formula>$U$3</formula>
    </cfRule>
    <cfRule type="cellIs" dxfId="10" priority="12" operator="equal">
      <formula>$U$2</formula>
    </cfRule>
  </conditionalFormatting>
  <conditionalFormatting sqref="D1:D8">
    <cfRule type="cellIs" dxfId="9" priority="5" operator="equal">
      <formula>#REF!</formula>
    </cfRule>
    <cfRule type="cellIs" dxfId="8" priority="6" operator="equal">
      <formula>#REF!</formula>
    </cfRule>
  </conditionalFormatting>
  <conditionalFormatting sqref="I1">
    <cfRule type="cellIs" dxfId="7" priority="7" operator="equal">
      <formula>$V$4</formula>
    </cfRule>
    <cfRule type="cellIs" dxfId="6" priority="8" operator="equal">
      <formula>$V$2</formula>
    </cfRule>
    <cfRule type="cellIs" dxfId="5" priority="9" operator="equal">
      <formula>$V$3</formula>
    </cfRule>
    <cfRule type="cellIs" dxfId="4" priority="10" operator="equal">
      <formula>#REF!</formula>
    </cfRule>
  </conditionalFormatting>
  <dataValidations count="3">
    <dataValidation type="list" allowBlank="1" showInputMessage="1" showErrorMessage="1" sqref="H2:H1048576">
      <formula1>$U$2:$U$3</formula1>
    </dataValidation>
    <dataValidation type="list" allowBlank="1" showInputMessage="1" showErrorMessage="1" sqref="C2:C1048576">
      <formula1>$S$4:$S$30</formula1>
    </dataValidation>
    <dataValidation type="list" allowBlank="1" showInputMessage="1" showErrorMessage="1" sqref="B2:B1003">
      <formula1>$T$2:$T$24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'Pièces mécaniques'!$C$2:$C$155</xm:f>
          </x14:formula1>
          <xm:sqref>D1:D1048576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XFC251"/>
  <sheetViews>
    <sheetView showGridLines="0" tabSelected="1" topLeftCell="C1" workbookViewId="0">
      <selection activeCell="G250" sqref="G250"/>
    </sheetView>
  </sheetViews>
  <sheetFormatPr baseColWidth="10" defaultColWidth="0" defaultRowHeight="14.4"/>
  <cols>
    <col min="1" max="1" width="4" style="1" hidden="1" customWidth="1"/>
    <col min="2" max="2" width="23" hidden="1" customWidth="1"/>
    <col min="3" max="3" width="10.77734375" style="36" customWidth="1"/>
    <col min="4" max="4" width="23" customWidth="1"/>
    <col min="5" max="5" width="17.88671875" bestFit="1" customWidth="1"/>
    <col min="6" max="6" width="14.5546875" style="1" bestFit="1" customWidth="1"/>
    <col min="7" max="7" width="13.21875" style="1" bestFit="1" customWidth="1"/>
    <col min="8" max="9" width="13.21875" bestFit="1" customWidth="1"/>
    <col min="10" max="10" width="13.21875" style="4" bestFit="1" customWidth="1"/>
    <col min="11" max="11" width="50.77734375" style="42" hidden="1" customWidth="1"/>
    <col min="12" max="16383" width="11.5546875" hidden="1"/>
    <col min="16384" max="16384" width="3.44140625" hidden="1"/>
  </cols>
  <sheetData>
    <row r="1" spans="1:12" s="12" customFormat="1">
      <c r="A1" s="81" t="s">
        <v>286</v>
      </c>
      <c r="B1" s="81"/>
      <c r="C1" s="80" t="s">
        <v>482</v>
      </c>
      <c r="D1" s="35" t="s">
        <v>286</v>
      </c>
      <c r="E1" s="37" t="s">
        <v>287</v>
      </c>
      <c r="F1" s="35" t="s">
        <v>288</v>
      </c>
      <c r="G1" s="35" t="s">
        <v>289</v>
      </c>
      <c r="H1" s="35" t="s">
        <v>290</v>
      </c>
      <c r="I1" s="35" t="s">
        <v>291</v>
      </c>
      <c r="J1" s="35" t="s">
        <v>292</v>
      </c>
      <c r="K1" s="40"/>
      <c r="L1" s="11"/>
    </row>
    <row r="2" spans="1:12" ht="14.4" customHeight="1">
      <c r="A2" s="1">
        <v>1</v>
      </c>
      <c r="B2" s="5" t="s">
        <v>4</v>
      </c>
      <c r="C2" s="80"/>
      <c r="D2" s="5" t="str">
        <f>A2&amp;" "&amp;B2</f>
        <v>1 Normandy'Team</v>
      </c>
      <c r="E2" s="6" t="s">
        <v>142</v>
      </c>
      <c r="F2" s="5" t="s">
        <v>1</v>
      </c>
      <c r="G2" s="6">
        <v>53564</v>
      </c>
      <c r="H2" t="s">
        <v>276</v>
      </c>
      <c r="I2" t="s">
        <v>277</v>
      </c>
      <c r="J2" t="s">
        <v>278</v>
      </c>
      <c r="K2" s="41"/>
      <c r="L2" s="3"/>
    </row>
    <row r="3" spans="1:12">
      <c r="A3" s="1">
        <v>2</v>
      </c>
      <c r="B3" s="5" t="s">
        <v>5</v>
      </c>
      <c r="C3" s="80"/>
      <c r="D3" s="5" t="str">
        <f t="shared" ref="D3:D66" si="0">A3&amp;" "&amp;B3</f>
        <v>2 Raid' y</v>
      </c>
      <c r="E3" s="6" t="s">
        <v>143</v>
      </c>
      <c r="F3" s="5" t="s">
        <v>0</v>
      </c>
      <c r="G3" s="6">
        <v>299000</v>
      </c>
      <c r="J3"/>
      <c r="K3" s="41"/>
      <c r="L3" s="3"/>
    </row>
    <row r="4" spans="1:12">
      <c r="A4" s="1">
        <v>3</v>
      </c>
      <c r="B4" s="5" t="s">
        <v>6</v>
      </c>
      <c r="C4" s="80"/>
      <c r="D4" s="5" t="str">
        <f t="shared" si="0"/>
        <v>3 Crik' Team</v>
      </c>
      <c r="E4" s="6" t="s">
        <v>144</v>
      </c>
      <c r="F4" s="5" t="s">
        <v>1</v>
      </c>
      <c r="G4" s="6">
        <v>134000</v>
      </c>
      <c r="J4"/>
      <c r="K4" s="41"/>
      <c r="L4" s="2"/>
    </row>
    <row r="5" spans="1:12">
      <c r="A5" s="1">
        <v>4</v>
      </c>
      <c r="B5" s="5" t="s">
        <v>7</v>
      </c>
      <c r="C5" s="80"/>
      <c r="D5" s="5" t="str">
        <f t="shared" si="0"/>
        <v>4 Les Raid Dingues</v>
      </c>
      <c r="E5" s="6" t="s">
        <v>145</v>
      </c>
      <c r="F5" s="5" t="s">
        <v>1</v>
      </c>
      <c r="G5" s="6">
        <v>126823</v>
      </c>
      <c r="J5"/>
    </row>
    <row r="6" spans="1:12">
      <c r="A6" s="1">
        <v>5</v>
      </c>
      <c r="B6" s="5" t="s">
        <v>8</v>
      </c>
      <c r="C6" s="80"/>
      <c r="D6" s="5" t="str">
        <f t="shared" si="0"/>
        <v>5 Human' raid</v>
      </c>
      <c r="E6" s="6" t="s">
        <v>146</v>
      </c>
      <c r="F6" s="5" t="s">
        <v>1</v>
      </c>
      <c r="G6" s="6">
        <v>133000</v>
      </c>
      <c r="J6"/>
    </row>
    <row r="7" spans="1:12">
      <c r="A7" s="1">
        <v>6</v>
      </c>
      <c r="B7" s="5" t="s">
        <v>9</v>
      </c>
      <c r="C7" s="80"/>
      <c r="D7" s="5" t="str">
        <f t="shared" si="0"/>
        <v>6 Road Trip Solidaire</v>
      </c>
      <c r="E7" s="6" t="s">
        <v>147</v>
      </c>
      <c r="F7" s="5" t="s">
        <v>0</v>
      </c>
      <c r="G7" s="6">
        <v>0</v>
      </c>
      <c r="J7"/>
    </row>
    <row r="8" spans="1:12">
      <c r="A8" s="1">
        <v>7</v>
      </c>
      <c r="B8" s="5" t="s">
        <v>10</v>
      </c>
      <c r="C8" s="80"/>
      <c r="D8" s="5" t="str">
        <f t="shared" si="0"/>
        <v>7 Totally Raid</v>
      </c>
      <c r="E8" s="6" t="s">
        <v>148</v>
      </c>
      <c r="F8" s="5" t="s">
        <v>0</v>
      </c>
      <c r="G8" s="6">
        <v>277000</v>
      </c>
      <c r="J8"/>
    </row>
    <row r="9" spans="1:12">
      <c r="A9" s="1">
        <v>8</v>
      </c>
      <c r="B9" s="5" t="s">
        <v>11</v>
      </c>
      <c r="C9" s="80"/>
      <c r="D9" s="5" t="str">
        <f t="shared" si="0"/>
        <v>8 Europ'Trotteuses</v>
      </c>
      <c r="E9" s="6" t="s">
        <v>149</v>
      </c>
      <c r="F9" s="5" t="s">
        <v>0</v>
      </c>
      <c r="G9" s="6">
        <v>320000</v>
      </c>
      <c r="J9"/>
    </row>
    <row r="10" spans="1:12">
      <c r="A10" s="1">
        <v>9</v>
      </c>
      <c r="B10" s="5" t="s">
        <v>12</v>
      </c>
      <c r="C10" s="80"/>
      <c r="D10" s="5" t="str">
        <f t="shared" si="0"/>
        <v>9 Jékatrelle</v>
      </c>
      <c r="E10" s="6" t="s">
        <v>150</v>
      </c>
      <c r="F10" s="5" t="s">
        <v>0</v>
      </c>
      <c r="G10" s="6">
        <v>235000</v>
      </c>
      <c r="J10"/>
    </row>
    <row r="11" spans="1:12">
      <c r="A11" s="1">
        <v>10</v>
      </c>
      <c r="B11" s="5" t="s">
        <v>13</v>
      </c>
      <c r="C11" s="80"/>
      <c r="D11" s="5" t="str">
        <f t="shared" si="0"/>
        <v>10 Europ'Addict</v>
      </c>
      <c r="E11" s="6" t="s">
        <v>151</v>
      </c>
      <c r="F11" s="5" t="s">
        <v>1</v>
      </c>
      <c r="G11" s="6">
        <v>71150</v>
      </c>
    </row>
    <row r="12" spans="1:12">
      <c r="A12" s="1">
        <v>11</v>
      </c>
      <c r="B12" s="5" t="s">
        <v>14</v>
      </c>
      <c r="C12" s="80"/>
      <c r="D12" s="5" t="str">
        <f t="shared" si="0"/>
        <v>11 MJCTeam</v>
      </c>
      <c r="E12" s="6" t="s">
        <v>152</v>
      </c>
      <c r="F12" s="5" t="s">
        <v>0</v>
      </c>
      <c r="G12" s="6">
        <v>175000</v>
      </c>
    </row>
    <row r="13" spans="1:12">
      <c r="A13" s="1">
        <v>12</v>
      </c>
      <c r="B13" s="5" t="s">
        <v>15</v>
      </c>
      <c r="C13" s="80"/>
      <c r="D13" s="5" t="str">
        <f t="shared" si="0"/>
        <v>12 Centr'Raid</v>
      </c>
      <c r="E13" s="6" t="s">
        <v>153</v>
      </c>
      <c r="F13" s="5" t="s">
        <v>0</v>
      </c>
      <c r="G13" s="6">
        <v>250000</v>
      </c>
    </row>
    <row r="14" spans="1:12">
      <c r="A14" s="1">
        <v>13</v>
      </c>
      <c r="B14" s="5" t="s">
        <v>16</v>
      </c>
      <c r="C14" s="80"/>
      <c r="D14" s="5" t="str">
        <f t="shared" si="0"/>
        <v>13 Raid Comme La Breizh !</v>
      </c>
      <c r="E14" s="6" t="s">
        <v>154</v>
      </c>
      <c r="F14" s="5" t="s">
        <v>0</v>
      </c>
      <c r="G14" s="6">
        <v>261564</v>
      </c>
    </row>
    <row r="15" spans="1:12">
      <c r="A15" s="1">
        <v>14</v>
      </c>
      <c r="B15" s="5" t="s">
        <v>17</v>
      </c>
      <c r="C15" s="80"/>
      <c r="D15" s="5" t="str">
        <f t="shared" si="0"/>
        <v>14 Les filles à l'Ouest</v>
      </c>
      <c r="E15" s="6" t="s">
        <v>155</v>
      </c>
      <c r="F15" s="5" t="s">
        <v>1</v>
      </c>
      <c r="G15" s="6">
        <v>154000</v>
      </c>
    </row>
    <row r="16" spans="1:12">
      <c r="A16" s="1">
        <v>15</v>
      </c>
      <c r="B16" s="5" t="s">
        <v>18</v>
      </c>
      <c r="C16" s="80"/>
      <c r="D16" s="5" t="str">
        <f t="shared" si="0"/>
        <v>15 ESCEM Victory</v>
      </c>
      <c r="E16" s="6" t="s">
        <v>156</v>
      </c>
      <c r="F16" s="5" t="s">
        <v>1</v>
      </c>
      <c r="G16" s="6">
        <v>125000</v>
      </c>
    </row>
    <row r="17" spans="1:7">
      <c r="A17" s="1">
        <v>16</v>
      </c>
      <c r="B17" s="5" t="s">
        <v>19</v>
      </c>
      <c r="C17" s="80"/>
      <c r="D17" s="5" t="str">
        <f t="shared" si="0"/>
        <v>16 Com'Raiders</v>
      </c>
      <c r="E17" s="6" t="s">
        <v>157</v>
      </c>
      <c r="F17" s="5" t="s">
        <v>1</v>
      </c>
      <c r="G17" s="6">
        <v>219</v>
      </c>
    </row>
    <row r="18" spans="1:7">
      <c r="A18" s="1">
        <v>17</v>
      </c>
      <c r="B18" s="5" t="s">
        <v>20</v>
      </c>
      <c r="C18" s="80"/>
      <c r="D18" s="5" t="str">
        <f t="shared" si="0"/>
        <v>17 Raid'Berry</v>
      </c>
      <c r="E18" s="6" t="s">
        <v>158</v>
      </c>
      <c r="F18" s="5" t="s">
        <v>1</v>
      </c>
      <c r="G18" s="6">
        <v>169746</v>
      </c>
    </row>
    <row r="19" spans="1:7">
      <c r="A19" s="1">
        <v>18</v>
      </c>
      <c r="B19" s="5" t="s">
        <v>21</v>
      </c>
      <c r="C19" s="80"/>
      <c r="D19" s="5" t="str">
        <f t="shared" si="0"/>
        <v>18 Pimp my 205</v>
      </c>
      <c r="E19" s="6" t="s">
        <v>159</v>
      </c>
      <c r="F19" s="5" t="s">
        <v>1</v>
      </c>
      <c r="G19" s="6">
        <v>76280</v>
      </c>
    </row>
    <row r="20" spans="1:7">
      <c r="A20" s="1">
        <v>19</v>
      </c>
      <c r="B20" s="5" t="s">
        <v>22</v>
      </c>
      <c r="C20" s="80"/>
      <c r="D20" s="5" t="str">
        <f t="shared" si="0"/>
        <v>19 Fraid'&amp;amp;Co</v>
      </c>
      <c r="E20" s="6" t="s">
        <v>160</v>
      </c>
      <c r="F20" s="5" t="s">
        <v>0</v>
      </c>
      <c r="G20" s="6">
        <v>200000</v>
      </c>
    </row>
    <row r="21" spans="1:7">
      <c r="A21" s="1">
        <v>20</v>
      </c>
      <c r="B21" s="5" t="s">
        <v>23</v>
      </c>
      <c r="C21" s="80"/>
      <c r="D21" s="5" t="str">
        <f t="shared" si="0"/>
        <v>20 Les Phares Bretons</v>
      </c>
      <c r="E21" s="6" t="s">
        <v>161</v>
      </c>
      <c r="F21" s="5" t="s">
        <v>0</v>
      </c>
      <c r="G21" s="6">
        <v>298500</v>
      </c>
    </row>
    <row r="22" spans="1:7">
      <c r="A22" s="1">
        <v>21</v>
      </c>
      <c r="B22" s="5" t="s">
        <v>24</v>
      </c>
      <c r="C22" s="80"/>
      <c r="D22" s="5" t="str">
        <f t="shared" si="0"/>
        <v>21 iRAIDistibles</v>
      </c>
      <c r="E22" s="6" t="s">
        <v>162</v>
      </c>
      <c r="F22" s="5" t="s">
        <v>1</v>
      </c>
      <c r="G22" s="6">
        <v>180823</v>
      </c>
    </row>
    <row r="23" spans="1:7">
      <c r="A23" s="1">
        <v>22</v>
      </c>
      <c r="B23" s="5" t="s">
        <v>25</v>
      </c>
      <c r="C23" s="80"/>
      <c r="D23" s="5" t="str">
        <f t="shared" si="0"/>
        <v>22 Raid Trip GEA</v>
      </c>
      <c r="E23" s="6" t="s">
        <v>163</v>
      </c>
      <c r="F23" s="5" t="s">
        <v>1</v>
      </c>
      <c r="G23" s="6">
        <v>180000</v>
      </c>
    </row>
    <row r="24" spans="1:7">
      <c r="A24" s="1">
        <v>23</v>
      </c>
      <c r="B24" s="5" t="s">
        <v>26</v>
      </c>
      <c r="C24" s="80"/>
      <c r="D24" s="5" t="str">
        <f t="shared" si="0"/>
        <v>23 Romba'Raid</v>
      </c>
      <c r="E24" s="6" t="s">
        <v>274</v>
      </c>
      <c r="F24" s="5" t="s">
        <v>1</v>
      </c>
      <c r="G24" s="6">
        <v>176891</v>
      </c>
    </row>
    <row r="25" spans="1:7">
      <c r="A25" s="1">
        <v>24</v>
      </c>
      <c r="B25" s="5" t="s">
        <v>27</v>
      </c>
      <c r="C25" s="80"/>
      <c r="D25" s="5" t="str">
        <f t="shared" si="0"/>
        <v>24 Les Vadrouilleuses</v>
      </c>
      <c r="E25" s="6" t="s">
        <v>164</v>
      </c>
      <c r="F25" s="5" t="s">
        <v>1</v>
      </c>
      <c r="G25" s="6">
        <v>161000</v>
      </c>
    </row>
    <row r="26" spans="1:7">
      <c r="A26" s="1">
        <v>25</v>
      </c>
      <c r="B26" s="5" t="s">
        <v>28</v>
      </c>
      <c r="C26" s="38"/>
      <c r="D26" s="5" t="str">
        <f t="shared" si="0"/>
        <v>25 Wonder'raid</v>
      </c>
      <c r="E26" s="6" t="s">
        <v>165</v>
      </c>
      <c r="F26" s="5" t="s">
        <v>0</v>
      </c>
      <c r="G26" s="6">
        <v>240000</v>
      </c>
    </row>
    <row r="27" spans="1:7">
      <c r="A27" s="1">
        <v>26</v>
      </c>
      <c r="B27" s="5" t="s">
        <v>29</v>
      </c>
      <c r="C27" s="38"/>
      <c r="D27" s="5" t="str">
        <f t="shared" si="0"/>
        <v>26 LMC Ent'raid</v>
      </c>
      <c r="E27" s="6" t="s">
        <v>166</v>
      </c>
      <c r="F27" s="5" t="s">
        <v>1</v>
      </c>
      <c r="G27" s="6">
        <v>64000</v>
      </c>
    </row>
    <row r="28" spans="1:7">
      <c r="A28" s="1">
        <v>27</v>
      </c>
      <c r="B28" s="5" t="s">
        <v>30</v>
      </c>
      <c r="C28" s="38"/>
      <c r="D28" s="5" t="str">
        <f t="shared" si="0"/>
        <v>27 RAID' TRIP 17</v>
      </c>
      <c r="E28" s="6" t="s">
        <v>167</v>
      </c>
      <c r="F28" s="5" t="s">
        <v>1</v>
      </c>
      <c r="G28" s="6">
        <v>106000</v>
      </c>
    </row>
    <row r="29" spans="1:7">
      <c r="A29" s="1">
        <v>28</v>
      </c>
      <c r="B29" s="5" t="s">
        <v>31</v>
      </c>
      <c r="C29" s="38"/>
      <c r="D29" s="5" t="str">
        <f t="shared" si="0"/>
        <v>28 Jamais 205 !</v>
      </c>
      <c r="E29" s="6" t="s">
        <v>168</v>
      </c>
      <c r="F29" s="5" t="s">
        <v>1</v>
      </c>
      <c r="G29" s="6">
        <v>200000</v>
      </c>
    </row>
    <row r="30" spans="1:7">
      <c r="A30" s="1">
        <v>29</v>
      </c>
      <c r="B30" s="5" t="s">
        <v>32</v>
      </c>
      <c r="C30" s="38"/>
      <c r="D30" s="5" t="str">
        <f t="shared" si="0"/>
        <v>29 West Coast</v>
      </c>
      <c r="E30" s="6" t="s">
        <v>169</v>
      </c>
      <c r="F30" s="5" t="s">
        <v>1</v>
      </c>
      <c r="G30" s="6">
        <v>117000</v>
      </c>
    </row>
    <row r="31" spans="1:7">
      <c r="A31" s="1">
        <v>30</v>
      </c>
      <c r="B31" s="5" t="s">
        <v>33</v>
      </c>
      <c r="C31" s="39"/>
      <c r="D31" s="5" t="str">
        <f t="shared" si="0"/>
        <v>30 Apothic'raid</v>
      </c>
      <c r="E31" s="6" t="s">
        <v>170</v>
      </c>
      <c r="F31" s="5" t="s">
        <v>1</v>
      </c>
      <c r="G31" s="6">
        <v>168812</v>
      </c>
    </row>
    <row r="32" spans="1:7">
      <c r="A32" s="1">
        <v>31</v>
      </c>
      <c r="B32" s="5" t="s">
        <v>34</v>
      </c>
      <c r="C32" s="39"/>
      <c r="D32" s="5" t="str">
        <f t="shared" si="0"/>
        <v>31 Les Moules Marinières</v>
      </c>
      <c r="E32" s="6" t="s">
        <v>171</v>
      </c>
      <c r="F32" s="5" t="s">
        <v>0</v>
      </c>
      <c r="G32" s="6">
        <v>220000</v>
      </c>
    </row>
    <row r="33" spans="1:7">
      <c r="A33" s="1">
        <v>32</v>
      </c>
      <c r="B33" s="5" t="s">
        <v>35</v>
      </c>
      <c r="C33" s="39"/>
      <c r="D33" s="5" t="str">
        <f t="shared" si="0"/>
        <v>32 Motiv'Raid</v>
      </c>
      <c r="E33" s="6" t="s">
        <v>172</v>
      </c>
      <c r="F33" s="5" t="s">
        <v>1</v>
      </c>
      <c r="G33" s="6">
        <v>100000</v>
      </c>
    </row>
    <row r="34" spans="1:7">
      <c r="A34" s="1">
        <v>33</v>
      </c>
      <c r="B34" s="5" t="s">
        <v>36</v>
      </c>
      <c r="C34" s="39"/>
      <c r="D34" s="5" t="str">
        <f t="shared" si="0"/>
        <v>33 Les 3Mousk'Raid</v>
      </c>
      <c r="E34" s="6" t="s">
        <v>173</v>
      </c>
      <c r="F34" s="5" t="s">
        <v>1</v>
      </c>
      <c r="G34" s="6">
        <v>180</v>
      </c>
    </row>
    <row r="35" spans="1:7">
      <c r="A35" s="1">
        <v>34</v>
      </c>
      <c r="B35" s="5" t="s">
        <v>37</v>
      </c>
      <c r="C35" s="39"/>
      <c r="D35" s="5" t="str">
        <f t="shared" si="0"/>
        <v>34 T2L Raid by Les Chouchous</v>
      </c>
      <c r="E35" s="6" t="s">
        <v>174</v>
      </c>
      <c r="F35" s="5" t="s">
        <v>0</v>
      </c>
      <c r="G35" s="6">
        <v>224000</v>
      </c>
    </row>
    <row r="36" spans="1:7">
      <c r="A36" s="1">
        <v>35</v>
      </c>
      <c r="B36" s="5" t="s">
        <v>38</v>
      </c>
      <c r="C36" s="39"/>
      <c r="D36" s="5" t="str">
        <f t="shared" si="0"/>
        <v>35 Europ'Trooper</v>
      </c>
      <c r="E36" s="6" t="s">
        <v>175</v>
      </c>
      <c r="F36" s="5" t="s">
        <v>0</v>
      </c>
      <c r="G36" s="6">
        <v>187534</v>
      </c>
    </row>
    <row r="37" spans="1:7">
      <c r="A37" s="1">
        <v>36</v>
      </c>
      <c r="B37" s="5" t="s">
        <v>39</v>
      </c>
      <c r="C37" s="39"/>
      <c r="D37" s="5" t="str">
        <f t="shared" si="0"/>
        <v>36 entRaid'53</v>
      </c>
      <c r="E37" s="6" t="s">
        <v>176</v>
      </c>
      <c r="F37" s="5" t="s">
        <v>0</v>
      </c>
      <c r="G37" s="6">
        <v>244000</v>
      </c>
    </row>
    <row r="38" spans="1:7">
      <c r="A38" s="1">
        <v>37</v>
      </c>
      <c r="B38" s="5" t="s">
        <v>40</v>
      </c>
      <c r="C38" s="39"/>
      <c r="D38" s="5" t="str">
        <f t="shared" si="0"/>
        <v>37 EuroPEA</v>
      </c>
      <c r="E38" s="6" t="s">
        <v>177</v>
      </c>
      <c r="F38" s="5" t="s">
        <v>0</v>
      </c>
      <c r="G38" s="6">
        <v>203241</v>
      </c>
    </row>
    <row r="39" spans="1:7">
      <c r="A39" s="1">
        <v>38</v>
      </c>
      <c r="B39" s="5" t="s">
        <v>41</v>
      </c>
      <c r="C39" s="39"/>
      <c r="D39" s="5" t="str">
        <f t="shared" si="0"/>
        <v>38 Les Int'Raidpid</v>
      </c>
      <c r="E39" s="6" t="s">
        <v>178</v>
      </c>
      <c r="F39" s="5" t="s">
        <v>0</v>
      </c>
      <c r="G39" s="6">
        <v>259418</v>
      </c>
    </row>
    <row r="40" spans="1:7">
      <c r="A40" s="1">
        <v>39</v>
      </c>
      <c r="B40" s="5" t="s">
        <v>42</v>
      </c>
      <c r="C40" s="39"/>
      <c r="D40" s="5" t="str">
        <f t="shared" si="0"/>
        <v>39 Chabl'Raid</v>
      </c>
      <c r="E40" s="6" t="s">
        <v>179</v>
      </c>
      <c r="F40" s="5" t="s">
        <v>1</v>
      </c>
      <c r="G40" s="6">
        <v>140000</v>
      </c>
    </row>
    <row r="41" spans="1:7">
      <c r="A41" s="1">
        <v>40</v>
      </c>
      <c r="B41" s="5" t="s">
        <v>43</v>
      </c>
      <c r="C41" s="39"/>
      <c r="D41" s="5" t="str">
        <f t="shared" si="0"/>
        <v>40 Let's Raid</v>
      </c>
      <c r="E41" s="6" t="s">
        <v>180</v>
      </c>
      <c r="F41" s="5" t="s">
        <v>0</v>
      </c>
      <c r="G41" s="6">
        <v>186567</v>
      </c>
    </row>
    <row r="42" spans="1:7">
      <c r="A42" s="1">
        <v>41</v>
      </c>
      <c r="B42" s="5" t="s">
        <v>44</v>
      </c>
      <c r="C42" s="39"/>
      <c r="D42" s="5" t="str">
        <f t="shared" si="0"/>
        <v>41 Raid'y To Go.</v>
      </c>
      <c r="E42" s="6" t="s">
        <v>181</v>
      </c>
      <c r="F42" s="5" t="s">
        <v>0</v>
      </c>
      <c r="G42" s="6">
        <v>163600</v>
      </c>
    </row>
    <row r="43" spans="1:7">
      <c r="A43" s="1">
        <v>42</v>
      </c>
      <c r="B43" s="5" t="s">
        <v>45</v>
      </c>
      <c r="C43" s="39"/>
      <c r="D43" s="5" t="str">
        <f t="shared" si="0"/>
        <v>42 Les Belettes Furtives</v>
      </c>
      <c r="E43" s="6" t="s">
        <v>182</v>
      </c>
      <c r="F43" s="5" t="s">
        <v>0</v>
      </c>
      <c r="G43" s="6">
        <v>225967</v>
      </c>
    </row>
    <row r="44" spans="1:7">
      <c r="A44" s="1">
        <v>43</v>
      </c>
      <c r="B44" s="5" t="s">
        <v>46</v>
      </c>
      <c r="C44" s="39"/>
      <c r="D44" s="5" t="str">
        <f t="shared" si="0"/>
        <v>43 Les Raid'bymen</v>
      </c>
      <c r="E44" s="6" t="s">
        <v>183</v>
      </c>
      <c r="F44" s="5" t="s">
        <v>0</v>
      </c>
      <c r="G44" s="6">
        <v>200000</v>
      </c>
    </row>
    <row r="45" spans="1:7">
      <c r="A45" s="1">
        <v>44</v>
      </c>
      <c r="B45" s="5" t="s">
        <v>47</v>
      </c>
      <c r="C45" s="39"/>
      <c r="D45" s="5" t="str">
        <f t="shared" si="0"/>
        <v>44 Power'Raid</v>
      </c>
      <c r="E45" s="6" t="s">
        <v>184</v>
      </c>
      <c r="F45" s="5" t="s">
        <v>0</v>
      </c>
      <c r="G45" s="6">
        <v>258480</v>
      </c>
    </row>
    <row r="46" spans="1:7">
      <c r="A46" s="1">
        <v>45</v>
      </c>
      <c r="B46" s="5" t="s">
        <v>48</v>
      </c>
      <c r="C46" s="39"/>
      <c r="D46" s="5" t="str">
        <f t="shared" si="0"/>
        <v>45 Tacot Tac</v>
      </c>
      <c r="E46" s="6" t="s">
        <v>185</v>
      </c>
      <c r="F46" s="5" t="s">
        <v>0</v>
      </c>
      <c r="G46" s="6">
        <v>375000</v>
      </c>
    </row>
    <row r="47" spans="1:7">
      <c r="A47" s="1">
        <v>46</v>
      </c>
      <c r="B47" s="5" t="s">
        <v>49</v>
      </c>
      <c r="C47" s="39"/>
      <c r="D47" s="5" t="str">
        <f t="shared" si="0"/>
        <v>46 Maupertuis</v>
      </c>
      <c r="E47" s="6" t="s">
        <v>186</v>
      </c>
      <c r="F47" s="5" t="s">
        <v>1</v>
      </c>
      <c r="G47" s="6">
        <v>144000</v>
      </c>
    </row>
    <row r="48" spans="1:7">
      <c r="A48" s="1">
        <v>47</v>
      </c>
      <c r="B48" s="5" t="s">
        <v>50</v>
      </c>
      <c r="C48" s="39"/>
      <c r="D48" s="5" t="str">
        <f t="shared" si="0"/>
        <v>47 205% Europ</v>
      </c>
      <c r="E48" s="6" t="s">
        <v>187</v>
      </c>
      <c r="F48" s="5" t="s">
        <v>0</v>
      </c>
      <c r="G48" s="6">
        <v>355000</v>
      </c>
    </row>
    <row r="49" spans="1:7">
      <c r="A49" s="1">
        <v>48</v>
      </c>
      <c r="B49" s="5" t="s">
        <v>51</v>
      </c>
      <c r="C49" s="39"/>
      <c r="D49" s="5" t="str">
        <f t="shared" si="0"/>
        <v>48 Gorilla'OnTheRoad</v>
      </c>
      <c r="E49" s="6" t="s">
        <v>188</v>
      </c>
      <c r="F49" s="5" t="s">
        <v>1</v>
      </c>
      <c r="G49" s="6">
        <v>190</v>
      </c>
    </row>
    <row r="50" spans="1:7">
      <c r="A50" s="1">
        <v>49</v>
      </c>
      <c r="B50" s="5" t="s">
        <v>52</v>
      </c>
      <c r="C50" s="39"/>
      <c r="D50" s="5" t="str">
        <f t="shared" si="0"/>
        <v>49 Team Michel Vaillant</v>
      </c>
      <c r="E50" s="6" t="s">
        <v>189</v>
      </c>
      <c r="F50" s="5" t="s">
        <v>1</v>
      </c>
      <c r="G50" s="6">
        <v>95000</v>
      </c>
    </row>
    <row r="51" spans="1:7">
      <c r="A51" s="1">
        <v>50</v>
      </c>
      <c r="B51" s="5" t="s">
        <v>53</v>
      </c>
      <c r="C51" s="39"/>
      <c r="D51" s="5" t="str">
        <f t="shared" si="0"/>
        <v>50 Gentlemen Raiders 41</v>
      </c>
      <c r="E51" s="6" t="s">
        <v>190</v>
      </c>
      <c r="F51" s="5" t="s">
        <v>1</v>
      </c>
      <c r="G51" s="6">
        <v>177000</v>
      </c>
    </row>
    <row r="52" spans="1:7">
      <c r="A52" s="1">
        <v>51</v>
      </c>
      <c r="B52" s="5" t="s">
        <v>54</v>
      </c>
      <c r="C52" s="39"/>
      <c r="D52" s="5" t="str">
        <f t="shared" si="0"/>
        <v>51 La Belle et les 2 bêtes</v>
      </c>
      <c r="E52" s="6" t="s">
        <v>191</v>
      </c>
      <c r="F52" s="5" t="s">
        <v>0</v>
      </c>
      <c r="G52" s="6">
        <v>206000</v>
      </c>
    </row>
    <row r="53" spans="1:7">
      <c r="A53" s="1">
        <v>52</v>
      </c>
      <c r="B53" s="5" t="s">
        <v>55</v>
      </c>
      <c r="C53" s="39"/>
      <c r="D53" s="5" t="str">
        <f t="shared" si="0"/>
        <v>52 Team Presqu'ile</v>
      </c>
      <c r="E53" s="6" t="s">
        <v>192</v>
      </c>
      <c r="F53" s="5" t="s">
        <v>0</v>
      </c>
      <c r="G53" s="6">
        <v>0</v>
      </c>
    </row>
    <row r="54" spans="1:7">
      <c r="A54" s="1">
        <v>53</v>
      </c>
      <c r="B54" s="5" t="s">
        <v>56</v>
      </c>
      <c r="C54" s="39"/>
      <c r="D54" s="5" t="str">
        <f t="shared" si="0"/>
        <v>53 Ent'Raid 44</v>
      </c>
      <c r="E54" s="6" t="s">
        <v>193</v>
      </c>
      <c r="F54" s="5" t="s">
        <v>0</v>
      </c>
      <c r="G54" s="6">
        <v>208000</v>
      </c>
    </row>
    <row r="55" spans="1:7">
      <c r="A55" s="1">
        <v>54</v>
      </c>
      <c r="B55" s="5" t="s">
        <v>57</v>
      </c>
      <c r="C55" s="39"/>
      <c r="D55" s="5" t="str">
        <f t="shared" si="0"/>
        <v>54 à l'aise raid</v>
      </c>
      <c r="E55" s="6" t="s">
        <v>194</v>
      </c>
      <c r="F55" s="5" t="s">
        <v>0</v>
      </c>
      <c r="G55" s="6">
        <v>209000</v>
      </c>
    </row>
    <row r="56" spans="1:7">
      <c r="A56" s="1">
        <v>55</v>
      </c>
      <c r="B56" s="5" t="s">
        <v>58</v>
      </c>
      <c r="C56" s="39"/>
      <c r="D56" s="5" t="str">
        <f t="shared" si="0"/>
        <v>55 La 205 GTL</v>
      </c>
      <c r="E56" s="6" t="s">
        <v>195</v>
      </c>
      <c r="F56" s="5" t="s">
        <v>1</v>
      </c>
      <c r="G56" s="6">
        <v>92000</v>
      </c>
    </row>
    <row r="57" spans="1:7">
      <c r="A57" s="1">
        <v>56</v>
      </c>
      <c r="B57" s="5" t="s">
        <v>59</v>
      </c>
      <c r="C57" s="39"/>
      <c r="D57" s="5" t="str">
        <f t="shared" si="0"/>
        <v>56 Les Mar M'Arts</v>
      </c>
      <c r="E57" s="6" t="s">
        <v>196</v>
      </c>
      <c r="F57" s="5" t="s">
        <v>1</v>
      </c>
      <c r="G57" s="6">
        <v>87000</v>
      </c>
    </row>
    <row r="58" spans="1:7">
      <c r="A58" s="1">
        <v>57</v>
      </c>
      <c r="B58" s="5" t="s">
        <v>60</v>
      </c>
      <c r="C58" s="39"/>
      <c r="D58" s="5" t="str">
        <f t="shared" si="0"/>
        <v>57 Raid&amp;amp;Ergo</v>
      </c>
      <c r="E58" s="6" t="s">
        <v>197</v>
      </c>
      <c r="F58" s="5" t="s">
        <v>1</v>
      </c>
      <c r="G58" s="6">
        <v>140000</v>
      </c>
    </row>
    <row r="59" spans="1:7">
      <c r="A59" s="1">
        <v>58</v>
      </c>
      <c r="B59" s="5" t="s">
        <v>61</v>
      </c>
      <c r="C59" s="39"/>
      <c r="D59" s="5" t="str">
        <f t="shared" si="0"/>
        <v>58 NOT TEAM</v>
      </c>
      <c r="E59" s="6" t="s">
        <v>198</v>
      </c>
      <c r="F59" s="5" t="s">
        <v>1</v>
      </c>
      <c r="G59" s="6">
        <v>146000</v>
      </c>
    </row>
    <row r="60" spans="1:7">
      <c r="A60" s="1">
        <v>59</v>
      </c>
      <c r="B60" s="5" t="s">
        <v>62</v>
      </c>
      <c r="C60" s="39"/>
      <c r="D60" s="5" t="str">
        <f t="shared" si="0"/>
        <v>59 LA 205 EN FAMILLE</v>
      </c>
      <c r="E60" s="6" t="s">
        <v>199</v>
      </c>
      <c r="F60" s="5" t="s">
        <v>1</v>
      </c>
      <c r="G60" s="6">
        <v>43028</v>
      </c>
    </row>
    <row r="61" spans="1:7">
      <c r="A61" s="1">
        <v>60</v>
      </c>
      <c r="B61" s="5" t="s">
        <v>63</v>
      </c>
      <c r="C61" s="39"/>
      <c r="D61" s="5" t="str">
        <f t="shared" si="0"/>
        <v>60 Highway To Raid</v>
      </c>
      <c r="E61" s="6" t="s">
        <v>200</v>
      </c>
      <c r="F61" s="5" t="s">
        <v>1</v>
      </c>
      <c r="G61" s="6">
        <v>144000</v>
      </c>
    </row>
    <row r="62" spans="1:7">
      <c r="A62" s="1">
        <v>61</v>
      </c>
      <c r="B62" s="5" t="s">
        <v>64</v>
      </c>
      <c r="C62" s="39"/>
      <c r="D62" s="5" t="str">
        <f t="shared" si="0"/>
        <v>61 4 roues pour 205 sourires</v>
      </c>
      <c r="E62" s="6" t="s">
        <v>201</v>
      </c>
      <c r="F62" s="5" t="s">
        <v>1</v>
      </c>
      <c r="G62" s="6">
        <v>142900</v>
      </c>
    </row>
    <row r="63" spans="1:7">
      <c r="A63" s="1">
        <v>62</v>
      </c>
      <c r="B63" s="5" t="s">
        <v>65</v>
      </c>
      <c r="C63" s="39"/>
      <c r="D63" s="5" t="str">
        <f t="shared" si="0"/>
        <v>62 Jamais 2 sans 5</v>
      </c>
      <c r="E63" s="6" t="s">
        <v>202</v>
      </c>
      <c r="F63" s="5" t="s">
        <v>1</v>
      </c>
      <c r="G63" s="6">
        <v>153000</v>
      </c>
    </row>
    <row r="64" spans="1:7">
      <c r="A64" s="1">
        <v>63</v>
      </c>
      <c r="B64" s="5" t="s">
        <v>66</v>
      </c>
      <c r="C64" s="39"/>
      <c r="D64" s="5" t="str">
        <f t="shared" si="0"/>
        <v>63 Les Carburateurs</v>
      </c>
      <c r="E64" s="6" t="s">
        <v>203</v>
      </c>
      <c r="F64" s="5" t="s">
        <v>1</v>
      </c>
      <c r="G64" s="6">
        <v>121000</v>
      </c>
    </row>
    <row r="65" spans="1:7">
      <c r="A65" s="1">
        <v>64</v>
      </c>
      <c r="B65" s="5" t="s">
        <v>67</v>
      </c>
      <c r="C65" s="39"/>
      <c r="D65" s="5" t="str">
        <f t="shared" si="0"/>
        <v>64 The Raid'Emption</v>
      </c>
      <c r="E65" s="6" t="s">
        <v>204</v>
      </c>
      <c r="F65" s="5" t="s">
        <v>1</v>
      </c>
      <c r="G65" s="6">
        <v>145000</v>
      </c>
    </row>
    <row r="66" spans="1:7">
      <c r="A66" s="1">
        <v>65</v>
      </c>
      <c r="B66" s="5" t="s">
        <v>68</v>
      </c>
      <c r="C66" s="39"/>
      <c r="D66" s="5" t="str">
        <f t="shared" si="0"/>
        <v>65 Le raid de l'hermine</v>
      </c>
      <c r="E66" s="6" t="s">
        <v>205</v>
      </c>
      <c r="F66" s="5" t="s">
        <v>0</v>
      </c>
      <c r="G66" s="6">
        <v>132000</v>
      </c>
    </row>
    <row r="67" spans="1:7">
      <c r="A67" s="1">
        <v>66</v>
      </c>
      <c r="B67" s="5" t="s">
        <v>69</v>
      </c>
      <c r="C67" s="39"/>
      <c r="D67" s="5" t="str">
        <f t="shared" ref="D67:D130" si="1">A67&amp;" "&amp;B67</f>
        <v>66 Raid-ies</v>
      </c>
      <c r="E67" s="6" t="s">
        <v>206</v>
      </c>
      <c r="F67" s="5" t="s">
        <v>1</v>
      </c>
      <c r="G67" s="6">
        <v>109299</v>
      </c>
    </row>
    <row r="68" spans="1:7">
      <c r="A68" s="1">
        <v>67</v>
      </c>
      <c r="B68" s="5" t="s">
        <v>70</v>
      </c>
      <c r="C68" s="39"/>
      <c r="D68" s="5" t="str">
        <f t="shared" si="1"/>
        <v>67 Junior's</v>
      </c>
      <c r="E68" s="6" t="s">
        <v>207</v>
      </c>
      <c r="F68" s="5" t="s">
        <v>1</v>
      </c>
      <c r="G68" s="6">
        <v>123395</v>
      </c>
    </row>
    <row r="69" spans="1:7">
      <c r="A69" s="1">
        <v>68</v>
      </c>
      <c r="B69" s="5" t="s">
        <v>71</v>
      </c>
      <c r="C69" s="39"/>
      <c r="D69" s="5" t="str">
        <f t="shared" si="1"/>
        <v>68 205 Motorshop Factory</v>
      </c>
      <c r="E69" s="6" t="s">
        <v>208</v>
      </c>
      <c r="F69" s="5" t="s">
        <v>1</v>
      </c>
      <c r="G69" s="6">
        <v>165000</v>
      </c>
    </row>
    <row r="70" spans="1:7">
      <c r="A70" s="1">
        <v>69</v>
      </c>
      <c r="B70" s="5" t="s">
        <v>72</v>
      </c>
      <c r="C70" s="39"/>
      <c r="D70" s="5" t="str">
        <f t="shared" si="1"/>
        <v>69 IGR Eur'Hope 2</v>
      </c>
      <c r="E70" s="6" t="s">
        <v>209</v>
      </c>
      <c r="F70" s="5" t="s">
        <v>0</v>
      </c>
      <c r="G70" s="6">
        <v>0</v>
      </c>
    </row>
    <row r="71" spans="1:7">
      <c r="A71" s="1">
        <v>70</v>
      </c>
      <c r="B71" s="5" t="s">
        <v>73</v>
      </c>
      <c r="C71" s="39"/>
      <c r="D71" s="5" t="str">
        <f t="shared" si="1"/>
        <v>70 IGR Eur'Hope 1</v>
      </c>
      <c r="E71" s="6" t="s">
        <v>210</v>
      </c>
      <c r="F71" s="5" t="s">
        <v>0</v>
      </c>
      <c r="G71" s="6">
        <v>191000</v>
      </c>
    </row>
    <row r="72" spans="1:7">
      <c r="A72" s="1">
        <v>71</v>
      </c>
      <c r="B72" s="5" t="s">
        <v>74</v>
      </c>
      <c r="C72" s="39"/>
      <c r="D72" s="5" t="str">
        <f t="shared" si="1"/>
        <v>71 Raiddy ?!</v>
      </c>
      <c r="E72" s="6" t="s">
        <v>211</v>
      </c>
      <c r="F72" s="5" t="s">
        <v>0</v>
      </c>
      <c r="G72" s="6">
        <v>335000</v>
      </c>
    </row>
    <row r="73" spans="1:7">
      <c r="A73" s="1">
        <v>72</v>
      </c>
      <c r="B73" s="5" t="s">
        <v>75</v>
      </c>
      <c r="C73" s="39"/>
      <c r="D73" s="5" t="str">
        <f t="shared" si="1"/>
        <v>72 Les Compas d'abord !</v>
      </c>
      <c r="E73" s="6" t="s">
        <v>212</v>
      </c>
      <c r="F73" s="5" t="s">
        <v>0</v>
      </c>
      <c r="G73" s="6">
        <v>324000</v>
      </c>
    </row>
    <row r="74" spans="1:7">
      <c r="A74" s="1">
        <v>73</v>
      </c>
      <c r="B74" s="5" t="s">
        <v>76</v>
      </c>
      <c r="C74" s="39"/>
      <c r="D74" s="5" t="str">
        <f t="shared" si="1"/>
        <v>73 AgroTeam205</v>
      </c>
      <c r="E74" s="6" t="s">
        <v>213</v>
      </c>
      <c r="F74" s="5" t="s">
        <v>0</v>
      </c>
      <c r="G74" s="6">
        <v>370000</v>
      </c>
    </row>
    <row r="75" spans="1:7">
      <c r="A75" s="1">
        <v>74</v>
      </c>
      <c r="B75" s="5" t="s">
        <v>77</v>
      </c>
      <c r="C75" s="39"/>
      <c r="D75" s="5" t="str">
        <f t="shared" si="1"/>
        <v>74 Breizh'n raid</v>
      </c>
      <c r="E75" s="6" t="s">
        <v>214</v>
      </c>
      <c r="F75" s="5" t="s">
        <v>0</v>
      </c>
      <c r="G75" s="6">
        <v>273930</v>
      </c>
    </row>
    <row r="76" spans="1:7">
      <c r="A76" s="1">
        <v>75</v>
      </c>
      <c r="B76" s="5" t="s">
        <v>78</v>
      </c>
      <c r="C76" s="39"/>
      <c r="D76" s="5" t="str">
        <f t="shared" si="1"/>
        <v>75 Pour Ne Rien Regretter</v>
      </c>
      <c r="E76" s="6" t="s">
        <v>215</v>
      </c>
      <c r="F76" s="5" t="s">
        <v>1</v>
      </c>
      <c r="G76" s="6">
        <v>145221</v>
      </c>
    </row>
    <row r="77" spans="1:7">
      <c r="A77" s="1">
        <v>76</v>
      </c>
      <c r="B77" s="5" t="s">
        <v>79</v>
      </c>
      <c r="C77" s="39"/>
      <c r="D77" s="5" t="str">
        <f t="shared" si="1"/>
        <v>76 PLUME</v>
      </c>
      <c r="E77" s="6" t="s">
        <v>216</v>
      </c>
      <c r="F77" s="5" t="s">
        <v>1</v>
      </c>
      <c r="G77" s="6">
        <v>204528</v>
      </c>
    </row>
    <row r="78" spans="1:7">
      <c r="A78" s="1">
        <v>77</v>
      </c>
      <c r="B78" s="5" t="s">
        <v>80</v>
      </c>
      <c r="C78" s="39"/>
      <c r="D78" s="5" t="str">
        <f t="shared" si="1"/>
        <v>77 RAID'Y 2 HELP !</v>
      </c>
      <c r="E78" s="6" t="s">
        <v>217</v>
      </c>
      <c r="F78" s="5" t="s">
        <v>0</v>
      </c>
      <c r="G78" s="6">
        <v>273000</v>
      </c>
    </row>
    <row r="79" spans="1:7">
      <c r="A79" s="1">
        <v>78</v>
      </c>
      <c r="B79" s="5" t="s">
        <v>81</v>
      </c>
      <c r="C79" s="39"/>
      <c r="D79" s="5" t="str">
        <f t="shared" si="1"/>
        <v>78 LENTE RAID 2</v>
      </c>
      <c r="E79" s="6" t="s">
        <v>218</v>
      </c>
      <c r="F79" s="5" t="s">
        <v>0</v>
      </c>
      <c r="G79" s="6">
        <v>378000</v>
      </c>
    </row>
    <row r="80" spans="1:7">
      <c r="A80" s="1">
        <v>79</v>
      </c>
      <c r="B80" s="5" t="s">
        <v>82</v>
      </c>
      <c r="C80" s="39"/>
      <c r="D80" s="5" t="str">
        <f t="shared" si="1"/>
        <v>79 Berry Good Trip</v>
      </c>
      <c r="E80" s="6" t="s">
        <v>219</v>
      </c>
      <c r="F80" s="5" t="s">
        <v>0</v>
      </c>
      <c r="G80" s="6">
        <v>350</v>
      </c>
    </row>
    <row r="81" spans="1:7">
      <c r="A81" s="1">
        <v>80</v>
      </c>
      <c r="B81" s="5" t="s">
        <v>83</v>
      </c>
      <c r="C81" s="39"/>
      <c r="D81" s="5" t="str">
        <f t="shared" si="1"/>
        <v>80 Raid Nose Team</v>
      </c>
      <c r="E81" s="6" t="s">
        <v>220</v>
      </c>
      <c r="F81" s="5" t="s">
        <v>1</v>
      </c>
      <c r="G81" s="6">
        <v>175000</v>
      </c>
    </row>
    <row r="82" spans="1:7">
      <c r="A82" s="1">
        <v>81</v>
      </c>
      <c r="B82" s="5" t="s">
        <v>84</v>
      </c>
      <c r="C82" s="39"/>
      <c r="D82" s="5" t="str">
        <f t="shared" si="1"/>
        <v>81 Over the raidbow</v>
      </c>
      <c r="E82" s="6" t="s">
        <v>221</v>
      </c>
      <c r="F82" s="5" t="s">
        <v>0</v>
      </c>
      <c r="G82" s="6">
        <v>327000</v>
      </c>
    </row>
    <row r="83" spans="1:7">
      <c r="A83" s="1">
        <v>82</v>
      </c>
      <c r="B83" s="5" t="s">
        <v>85</v>
      </c>
      <c r="C83" s="39"/>
      <c r="D83" s="5" t="str">
        <f t="shared" si="1"/>
        <v>82 Castel'R'aid</v>
      </c>
      <c r="E83" s="6" t="s">
        <v>222</v>
      </c>
      <c r="F83" s="5" t="s">
        <v>1</v>
      </c>
      <c r="G83" s="6">
        <v>133000</v>
      </c>
    </row>
    <row r="84" spans="1:7">
      <c r="A84" s="1">
        <v>83</v>
      </c>
      <c r="B84" s="5" t="s">
        <v>86</v>
      </c>
      <c r="C84" s="39"/>
      <c r="D84" s="5" t="str">
        <f t="shared" si="1"/>
        <v>83 Les Power Raid'Gers</v>
      </c>
      <c r="E84" s="6" t="s">
        <v>223</v>
      </c>
      <c r="F84" s="5" t="s">
        <v>1</v>
      </c>
      <c r="G84" s="6">
        <v>240000</v>
      </c>
    </row>
    <row r="85" spans="1:7">
      <c r="A85" s="1">
        <v>84</v>
      </c>
      <c r="B85" s="5" t="s">
        <v>87</v>
      </c>
      <c r="C85" s="39"/>
      <c r="D85" s="5" t="str">
        <f t="shared" si="1"/>
        <v>84 Hop'Raid</v>
      </c>
      <c r="E85" s="6" t="s">
        <v>224</v>
      </c>
      <c r="F85" s="5" t="s">
        <v>0</v>
      </c>
      <c r="G85" s="6">
        <v>120</v>
      </c>
    </row>
    <row r="86" spans="1:7">
      <c r="A86" s="1">
        <v>85</v>
      </c>
      <c r="B86" s="5" t="s">
        <v>88</v>
      </c>
      <c r="C86" s="39"/>
      <c r="D86" s="5" t="str">
        <f t="shared" si="1"/>
        <v>85 AZU'RAID'euses</v>
      </c>
      <c r="E86" s="6" t="s">
        <v>225</v>
      </c>
      <c r="F86" s="5" t="s">
        <v>0</v>
      </c>
      <c r="G86" s="6">
        <v>311000</v>
      </c>
    </row>
    <row r="87" spans="1:7">
      <c r="A87" s="1">
        <v>86</v>
      </c>
      <c r="B87" s="5" t="s">
        <v>89</v>
      </c>
      <c r="C87" s="39"/>
      <c r="D87" s="5" t="str">
        <f t="shared" si="1"/>
        <v>86 Grande Vadrouille</v>
      </c>
      <c r="E87" s="6" t="s">
        <v>226</v>
      </c>
      <c r="F87" s="5" t="s">
        <v>1</v>
      </c>
      <c r="G87" s="6">
        <v>85700</v>
      </c>
    </row>
    <row r="88" spans="1:7">
      <c r="A88" s="1">
        <v>87</v>
      </c>
      <c r="B88" s="5" t="s">
        <v>90</v>
      </c>
      <c r="C88" s="39"/>
      <c r="D88" s="5" t="str">
        <f t="shared" si="1"/>
        <v>87 Easy Road</v>
      </c>
      <c r="E88" s="6" t="s">
        <v>227</v>
      </c>
      <c r="F88" s="5" t="s">
        <v>1</v>
      </c>
      <c r="G88" s="6">
        <v>194534</v>
      </c>
    </row>
    <row r="89" spans="1:7">
      <c r="A89" s="1">
        <v>88</v>
      </c>
      <c r="B89" s="5" t="s">
        <v>91</v>
      </c>
      <c r="C89" s="39"/>
      <c r="D89" s="5" t="str">
        <f t="shared" si="1"/>
        <v>88 Rider'Zines</v>
      </c>
      <c r="E89" s="6" t="s">
        <v>228</v>
      </c>
      <c r="F89" s="5" t="s">
        <v>246</v>
      </c>
      <c r="G89" s="6">
        <v>92000</v>
      </c>
    </row>
    <row r="90" spans="1:7">
      <c r="A90" s="1">
        <v>89</v>
      </c>
      <c r="B90" s="5" t="s">
        <v>92</v>
      </c>
      <c r="C90" s="39"/>
      <c r="D90" s="5" t="str">
        <f t="shared" si="1"/>
        <v>89 TC Express</v>
      </c>
      <c r="E90" s="6" t="s">
        <v>229</v>
      </c>
      <c r="F90" s="5" t="s">
        <v>1</v>
      </c>
      <c r="G90" s="6">
        <v>175000</v>
      </c>
    </row>
    <row r="91" spans="1:7">
      <c r="A91" s="1">
        <v>90</v>
      </c>
      <c r="B91" s="5" t="s">
        <v>93</v>
      </c>
      <c r="C91" s="39"/>
      <c r="D91" s="5" t="str">
        <f t="shared" si="1"/>
        <v>90 Are U Raidy 2017</v>
      </c>
      <c r="E91" s="6" t="s">
        <v>230</v>
      </c>
      <c r="F91" s="5" t="s">
        <v>0</v>
      </c>
      <c r="G91" s="6">
        <v>198000</v>
      </c>
    </row>
    <row r="92" spans="1:7">
      <c r="A92" s="1">
        <v>91</v>
      </c>
      <c r="B92" s="5" t="s">
        <v>94</v>
      </c>
      <c r="C92" s="39"/>
      <c r="D92" s="5" t="str">
        <f t="shared" si="1"/>
        <v>91 Normand'solidaires</v>
      </c>
      <c r="E92" s="6" t="s">
        <v>231</v>
      </c>
      <c r="F92" s="5" t="s">
        <v>0</v>
      </c>
      <c r="G92" s="6">
        <v>250</v>
      </c>
    </row>
    <row r="93" spans="1:7">
      <c r="A93" s="1">
        <v>92</v>
      </c>
      <c r="B93" s="5" t="s">
        <v>95</v>
      </c>
      <c r="C93" s="39"/>
      <c r="D93" s="5" t="str">
        <f t="shared" si="1"/>
        <v>92 Euroentr'Raid</v>
      </c>
      <c r="E93" s="6" t="s">
        <v>232</v>
      </c>
      <c r="F93" s="5" t="s">
        <v>0</v>
      </c>
      <c r="G93" s="6">
        <v>320000</v>
      </c>
    </row>
    <row r="94" spans="1:7">
      <c r="A94" s="1">
        <v>93</v>
      </c>
      <c r="B94" s="5" t="s">
        <v>96</v>
      </c>
      <c r="C94" s="39"/>
      <c r="D94" s="5" t="str">
        <f t="shared" si="1"/>
        <v>93 Les Bananavengers</v>
      </c>
      <c r="E94" s="6" t="s">
        <v>233</v>
      </c>
      <c r="F94" s="5" t="s">
        <v>0</v>
      </c>
      <c r="G94" s="6">
        <v>197000</v>
      </c>
    </row>
    <row r="95" spans="1:7">
      <c r="A95" s="1">
        <v>94</v>
      </c>
      <c r="B95" s="5" t="s">
        <v>97</v>
      </c>
      <c r="C95" s="39"/>
      <c r="D95" s="5" t="str">
        <f t="shared" si="1"/>
        <v>94 TAM</v>
      </c>
      <c r="E95" s="6" t="s">
        <v>234</v>
      </c>
      <c r="F95" s="5" t="s">
        <v>1</v>
      </c>
      <c r="G95" s="6">
        <v>180000</v>
      </c>
    </row>
    <row r="96" spans="1:7">
      <c r="A96" s="1">
        <v>95</v>
      </c>
      <c r="B96" s="5" t="s">
        <v>98</v>
      </c>
      <c r="C96" s="39"/>
      <c r="D96" s="5" t="str">
        <f t="shared" si="1"/>
        <v>95 B'Raidy</v>
      </c>
      <c r="E96" s="6" t="s">
        <v>235</v>
      </c>
      <c r="F96" s="5" t="s">
        <v>1</v>
      </c>
      <c r="G96" s="6">
        <v>195500</v>
      </c>
    </row>
    <row r="97" spans="1:7">
      <c r="A97" s="1">
        <v>96</v>
      </c>
      <c r="B97" s="5" t="s">
        <v>99</v>
      </c>
      <c r="C97" s="39"/>
      <c r="D97" s="5" t="str">
        <f t="shared" si="1"/>
        <v>96 PolyDreams</v>
      </c>
      <c r="E97" s="6" t="s">
        <v>236</v>
      </c>
      <c r="F97" s="5" t="s">
        <v>0</v>
      </c>
      <c r="G97" s="6">
        <v>325000</v>
      </c>
    </row>
    <row r="98" spans="1:7">
      <c r="A98" s="1">
        <v>97</v>
      </c>
      <c r="B98" s="5" t="s">
        <v>100</v>
      </c>
      <c r="C98" s="39"/>
      <c r="D98" s="5" t="str">
        <f t="shared" si="1"/>
        <v>97 Trotro'RAID</v>
      </c>
      <c r="E98" s="6" t="s">
        <v>237</v>
      </c>
      <c r="F98" s="5" t="s">
        <v>0</v>
      </c>
      <c r="G98" s="6">
        <v>261497</v>
      </c>
    </row>
    <row r="99" spans="1:7">
      <c r="A99" s="1">
        <v>98</v>
      </c>
      <c r="B99" s="5" t="s">
        <v>101</v>
      </c>
      <c r="C99" s="39"/>
      <c r="D99" s="5" t="str">
        <f t="shared" si="1"/>
        <v>98 Les Catastrop'Raid</v>
      </c>
      <c r="E99" s="6" t="s">
        <v>238</v>
      </c>
      <c r="F99" s="5" t="s">
        <v>1</v>
      </c>
      <c r="G99" s="6">
        <v>195000</v>
      </c>
    </row>
    <row r="100" spans="1:7">
      <c r="A100" s="1">
        <v>99</v>
      </c>
      <c r="B100" s="5" t="s">
        <v>102</v>
      </c>
      <c r="C100" s="39"/>
      <c r="D100" s="5" t="str">
        <f t="shared" si="1"/>
        <v>99 Raid by RLS</v>
      </c>
      <c r="E100" s="6" t="s">
        <v>239</v>
      </c>
      <c r="F100" s="5" t="s">
        <v>1</v>
      </c>
      <c r="G100" s="6">
        <v>100000</v>
      </c>
    </row>
    <row r="101" spans="1:7">
      <c r="A101" s="1">
        <v>100</v>
      </c>
      <c r="B101" s="5" t="s">
        <v>103</v>
      </c>
      <c r="C101" s="39"/>
      <c r="D101" s="5" t="str">
        <f t="shared" si="1"/>
        <v>100 Les Raid'outables</v>
      </c>
      <c r="E101" s="6" t="s">
        <v>240</v>
      </c>
      <c r="F101" s="5" t="s">
        <v>1</v>
      </c>
      <c r="G101" s="6">
        <v>191255</v>
      </c>
    </row>
    <row r="102" spans="1:7">
      <c r="A102" s="1">
        <v>101</v>
      </c>
      <c r="B102" s="5" t="s">
        <v>104</v>
      </c>
      <c r="C102" s="39"/>
      <c r="D102" s="5" t="str">
        <f t="shared" si="1"/>
        <v>101 les raideurs dé-tournai</v>
      </c>
      <c r="E102" s="6" t="s">
        <v>241</v>
      </c>
      <c r="F102" s="5" t="s">
        <v>1</v>
      </c>
      <c r="G102" s="6">
        <v>172150</v>
      </c>
    </row>
    <row r="103" spans="1:7">
      <c r="A103" s="1">
        <v>102</v>
      </c>
      <c r="B103" s="5" t="s">
        <v>105</v>
      </c>
      <c r="C103" s="39"/>
      <c r="D103" s="5" t="str">
        <f t="shared" si="1"/>
        <v>102 JoemaX</v>
      </c>
      <c r="E103" s="6" t="s">
        <v>242</v>
      </c>
      <c r="F103" s="5" t="s">
        <v>0</v>
      </c>
      <c r="G103" s="6">
        <v>232865</v>
      </c>
    </row>
    <row r="104" spans="1:7">
      <c r="A104" s="1">
        <v>103</v>
      </c>
      <c r="B104" s="5" t="s">
        <v>106</v>
      </c>
      <c r="C104" s="39"/>
      <c r="D104" s="5" t="str">
        <f t="shared" si="1"/>
        <v>103 Men in Raid</v>
      </c>
      <c r="E104" s="6" t="s">
        <v>243</v>
      </c>
      <c r="F104" s="5" t="s">
        <v>1</v>
      </c>
      <c r="G104" s="6">
        <v>114000</v>
      </c>
    </row>
    <row r="105" spans="1:7">
      <c r="A105" s="1">
        <v>104</v>
      </c>
      <c r="B105" s="5" t="s">
        <v>107</v>
      </c>
      <c r="C105" s="39"/>
      <c r="D105" s="5" t="str">
        <f t="shared" si="1"/>
        <v>104 Raid'Elweiss</v>
      </c>
      <c r="E105" s="6" t="s">
        <v>244</v>
      </c>
      <c r="F105" s="5" t="s">
        <v>1</v>
      </c>
      <c r="G105" s="6">
        <v>128000</v>
      </c>
    </row>
    <row r="106" spans="1:7">
      <c r="A106" s="1">
        <v>105</v>
      </c>
      <c r="B106" s="5" t="s">
        <v>108</v>
      </c>
      <c r="C106" s="39"/>
      <c r="D106" s="5" t="str">
        <f t="shared" si="1"/>
        <v>105 MécaRaid</v>
      </c>
      <c r="E106" s="6" t="s">
        <v>245</v>
      </c>
      <c r="F106" s="5" t="s">
        <v>1</v>
      </c>
      <c r="G106" s="6">
        <v>107000</v>
      </c>
    </row>
    <row r="107" spans="1:7">
      <c r="A107" s="1">
        <v>106</v>
      </c>
      <c r="B107" s="5" t="s">
        <v>109</v>
      </c>
      <c r="C107" s="39"/>
      <c r="D107" s="5" t="str">
        <f t="shared" si="1"/>
        <v>106 the inc'raid'ibles</v>
      </c>
      <c r="E107" s="6" t="s">
        <v>246</v>
      </c>
      <c r="F107" s="5" t="s">
        <v>1</v>
      </c>
      <c r="G107" s="6">
        <v>189740</v>
      </c>
    </row>
    <row r="108" spans="1:7">
      <c r="A108" s="1">
        <v>107</v>
      </c>
      <c r="B108" s="5" t="s">
        <v>110</v>
      </c>
      <c r="C108" s="39"/>
      <c r="D108" s="5" t="str">
        <f t="shared" si="1"/>
        <v>107 Rackham the raid’</v>
      </c>
      <c r="E108" s="6" t="s">
        <v>247</v>
      </c>
      <c r="F108" s="5" t="s">
        <v>0</v>
      </c>
      <c r="G108" s="6">
        <v>0</v>
      </c>
    </row>
    <row r="109" spans="1:7">
      <c r="A109" s="1">
        <v>108</v>
      </c>
      <c r="B109" s="5" t="s">
        <v>111</v>
      </c>
      <c r="C109" s="39"/>
      <c r="D109" s="5" t="str">
        <f t="shared" si="1"/>
        <v>108 Les Cerfs Volant</v>
      </c>
      <c r="E109" s="6" t="s">
        <v>248</v>
      </c>
      <c r="F109" s="5" t="s">
        <v>1</v>
      </c>
      <c r="G109" s="6">
        <v>100426</v>
      </c>
    </row>
    <row r="110" spans="1:7">
      <c r="A110" s="1">
        <v>109</v>
      </c>
      <c r="B110" s="5" t="s">
        <v>112</v>
      </c>
      <c r="C110" s="39"/>
      <c r="D110" s="5" t="str">
        <f t="shared" si="1"/>
        <v>109 Raid Panda Team 2</v>
      </c>
      <c r="E110" s="6" t="s">
        <v>249</v>
      </c>
      <c r="F110" s="5" t="s">
        <v>0</v>
      </c>
      <c r="G110" s="6">
        <v>228000</v>
      </c>
    </row>
    <row r="111" spans="1:7">
      <c r="A111" s="1">
        <v>110</v>
      </c>
      <c r="B111" s="5" t="s">
        <v>113</v>
      </c>
      <c r="C111" s="39"/>
      <c r="D111" s="5" t="str">
        <f t="shared" si="1"/>
        <v>110 Raid Panda Team 1</v>
      </c>
      <c r="E111" s="6" t="s">
        <v>250</v>
      </c>
      <c r="F111" s="5" t="s">
        <v>0</v>
      </c>
      <c r="G111" s="6">
        <v>196000</v>
      </c>
    </row>
    <row r="112" spans="1:7">
      <c r="A112" s="1">
        <v>111</v>
      </c>
      <c r="B112" s="5" t="s">
        <v>114</v>
      </c>
      <c r="C112" s="39"/>
      <c r="D112" s="5" t="str">
        <f t="shared" si="1"/>
        <v>111 les barbatus</v>
      </c>
      <c r="E112" s="6" t="s">
        <v>251</v>
      </c>
      <c r="F112" s="5" t="s">
        <v>1</v>
      </c>
      <c r="G112" s="6">
        <v>182000</v>
      </c>
    </row>
    <row r="113" spans="1:7">
      <c r="A113" s="1">
        <v>112</v>
      </c>
      <c r="B113" s="5" t="s">
        <v>115</v>
      </c>
      <c r="C113" s="39"/>
      <c r="D113" s="5" t="str">
        <f t="shared" si="1"/>
        <v>112 Raid Hot</v>
      </c>
      <c r="E113" s="6" t="s">
        <v>252</v>
      </c>
      <c r="F113" s="5" t="s">
        <v>1</v>
      </c>
      <c r="G113" s="6">
        <v>145000</v>
      </c>
    </row>
    <row r="114" spans="1:7">
      <c r="A114" s="1">
        <v>113</v>
      </c>
      <c r="B114" s="5" t="s">
        <v>116</v>
      </c>
      <c r="C114" s="39"/>
      <c r="D114" s="5" t="str">
        <f t="shared" si="1"/>
        <v>113 Chili Helpers</v>
      </c>
      <c r="E114" s="6" t="s">
        <v>253</v>
      </c>
      <c r="F114" s="5" t="s">
        <v>1</v>
      </c>
      <c r="G114" s="6">
        <v>212000</v>
      </c>
    </row>
    <row r="115" spans="1:7">
      <c r="A115" s="1">
        <v>114</v>
      </c>
      <c r="B115" s="5" t="s">
        <v>117</v>
      </c>
      <c r="C115" s="39"/>
      <c r="D115" s="5" t="str">
        <f t="shared" si="1"/>
        <v>114 Europ'Team</v>
      </c>
      <c r="E115" s="6" t="s">
        <v>254</v>
      </c>
      <c r="F115" s="5" t="s">
        <v>0</v>
      </c>
      <c r="G115" s="6">
        <v>205000</v>
      </c>
    </row>
    <row r="116" spans="1:7">
      <c r="A116" s="1">
        <v>115</v>
      </c>
      <c r="B116" s="5" t="s">
        <v>118</v>
      </c>
      <c r="C116" s="39"/>
      <c r="D116" s="5" t="str">
        <f t="shared" si="1"/>
        <v>115 Ergo Raid'Y</v>
      </c>
      <c r="E116" s="6" t="s">
        <v>255</v>
      </c>
      <c r="F116" s="5" t="s">
        <v>0</v>
      </c>
      <c r="G116" s="6">
        <v>275200</v>
      </c>
    </row>
    <row r="117" spans="1:7">
      <c r="A117" s="1">
        <v>116</v>
      </c>
      <c r="B117" s="5" t="s">
        <v>119</v>
      </c>
      <c r="C117" s="39"/>
      <c r="D117" s="5" t="str">
        <f t="shared" si="1"/>
        <v>116 Sacré Numé'Raid</v>
      </c>
      <c r="E117" s="6" t="s">
        <v>256</v>
      </c>
      <c r="F117" s="5" t="s">
        <v>0</v>
      </c>
      <c r="G117" s="6">
        <v>295000</v>
      </c>
    </row>
    <row r="118" spans="1:7">
      <c r="A118" s="1">
        <v>117</v>
      </c>
      <c r="B118" s="5" t="s">
        <v>120</v>
      </c>
      <c r="C118" s="39"/>
      <c r="D118" s="5" t="str">
        <f t="shared" si="1"/>
        <v>117 Raid'Ytogo</v>
      </c>
      <c r="E118" s="6" t="s">
        <v>257</v>
      </c>
      <c r="F118" s="5" t="s">
        <v>1</v>
      </c>
      <c r="G118" s="6">
        <v>166612</v>
      </c>
    </row>
    <row r="119" spans="1:7">
      <c r="A119" s="1">
        <v>118</v>
      </c>
      <c r="B119" s="5" t="s">
        <v>121</v>
      </c>
      <c r="C119" s="39"/>
      <c r="D119" s="5" t="str">
        <f t="shared" si="1"/>
        <v>118 team RMS</v>
      </c>
      <c r="E119" s="6" t="s">
        <v>258</v>
      </c>
      <c r="F119" s="5" t="s">
        <v>1</v>
      </c>
      <c r="G119" s="6">
        <v>169000</v>
      </c>
    </row>
    <row r="120" spans="1:7">
      <c r="A120" s="1">
        <v>119</v>
      </c>
      <c r="B120" s="5" t="s">
        <v>122</v>
      </c>
      <c r="C120" s="39"/>
      <c r="D120" s="5" t="str">
        <f t="shared" si="1"/>
        <v>119 Child'Run</v>
      </c>
      <c r="E120" s="6" t="s">
        <v>259</v>
      </c>
      <c r="F120" s="5" t="s">
        <v>0</v>
      </c>
      <c r="G120" s="6">
        <v>411000</v>
      </c>
    </row>
    <row r="121" spans="1:7">
      <c r="A121" s="1">
        <v>120</v>
      </c>
      <c r="B121" s="5" t="s">
        <v>123</v>
      </c>
      <c r="C121" s="39"/>
      <c r="D121" s="5" t="str">
        <f t="shared" si="1"/>
        <v>120 Raid'Aid 2017</v>
      </c>
      <c r="E121" s="6" t="s">
        <v>260</v>
      </c>
      <c r="F121" s="5" t="s">
        <v>1</v>
      </c>
      <c r="G121" s="6">
        <v>212000</v>
      </c>
    </row>
    <row r="122" spans="1:7">
      <c r="A122" s="1">
        <v>121</v>
      </c>
      <c r="B122" s="5" t="s">
        <v>124</v>
      </c>
      <c r="C122" s="39"/>
      <c r="D122" s="5" t="str">
        <f t="shared" si="1"/>
        <v>121 TSAE</v>
      </c>
      <c r="E122" s="6" t="s">
        <v>246</v>
      </c>
      <c r="F122" s="5" t="s">
        <v>0</v>
      </c>
      <c r="G122" s="6">
        <v>287000</v>
      </c>
    </row>
    <row r="123" spans="1:7">
      <c r="A123" s="1">
        <v>122</v>
      </c>
      <c r="B123" s="5" t="s">
        <v>125</v>
      </c>
      <c r="C123" s="39"/>
      <c r="D123" s="5" t="str">
        <f t="shared" si="1"/>
        <v>122 Solid'Est</v>
      </c>
      <c r="E123" s="6" t="s">
        <v>261</v>
      </c>
      <c r="F123" s="5" t="s">
        <v>0</v>
      </c>
      <c r="G123" s="6">
        <v>318000</v>
      </c>
    </row>
    <row r="124" spans="1:7">
      <c r="A124" s="1">
        <v>123</v>
      </c>
      <c r="B124" s="5" t="s">
        <v>126</v>
      </c>
      <c r="C124" s="39"/>
      <c r="D124" s="5" t="str">
        <f t="shared" si="1"/>
        <v>123 205 Euro'Trip</v>
      </c>
      <c r="E124" s="6" t="s">
        <v>262</v>
      </c>
      <c r="F124" s="5" t="s">
        <v>1</v>
      </c>
      <c r="G124" s="6">
        <v>134992</v>
      </c>
    </row>
    <row r="125" spans="1:7">
      <c r="A125" s="1">
        <v>124</v>
      </c>
      <c r="B125" s="5" t="s">
        <v>127</v>
      </c>
      <c r="C125" s="39"/>
      <c r="D125" s="5" t="str">
        <f t="shared" si="1"/>
        <v>124 JAI'Raid</v>
      </c>
      <c r="E125" s="6" t="s">
        <v>263</v>
      </c>
      <c r="F125" s="5" t="s">
        <v>0</v>
      </c>
      <c r="G125" s="6">
        <v>243432</v>
      </c>
    </row>
    <row r="126" spans="1:7">
      <c r="A126" s="1">
        <v>125</v>
      </c>
      <c r="B126" s="5" t="s">
        <v>128</v>
      </c>
      <c r="C126" s="39"/>
      <c r="D126" s="5" t="str">
        <f t="shared" si="1"/>
        <v>125 Les iRaiductibles</v>
      </c>
      <c r="E126" s="6" t="s">
        <v>264</v>
      </c>
      <c r="F126" s="5" t="s">
        <v>1</v>
      </c>
      <c r="G126" s="6">
        <v>329000</v>
      </c>
    </row>
    <row r="127" spans="1:7">
      <c r="A127" s="1">
        <v>126</v>
      </c>
      <c r="B127" s="5" t="s">
        <v>129</v>
      </c>
      <c r="C127" s="39"/>
      <c r="D127" s="5" t="str">
        <f t="shared" si="1"/>
        <v>126 mes amours</v>
      </c>
      <c r="E127" s="6" t="s">
        <v>265</v>
      </c>
      <c r="F127" s="5" t="s">
        <v>1</v>
      </c>
      <c r="G127" s="6">
        <v>120000</v>
      </c>
    </row>
    <row r="128" spans="1:7">
      <c r="A128" s="1">
        <v>127</v>
      </c>
      <c r="B128" s="5" t="s">
        <v>130</v>
      </c>
      <c r="C128" s="39"/>
      <c r="D128" s="5" t="str">
        <f t="shared" si="1"/>
        <v>127 Les joe bar 2.5</v>
      </c>
      <c r="E128" s="6" t="s">
        <v>275</v>
      </c>
      <c r="F128" s="5" t="s">
        <v>1</v>
      </c>
      <c r="G128" s="6">
        <v>240000</v>
      </c>
    </row>
    <row r="129" spans="1:7">
      <c r="A129" s="1">
        <v>128</v>
      </c>
      <c r="B129" s="5" t="s">
        <v>131</v>
      </c>
      <c r="C129" s="39"/>
      <c r="D129" s="5" t="str">
        <f t="shared" si="1"/>
        <v>128 Motor'Raid</v>
      </c>
      <c r="E129" s="6" t="s">
        <v>266</v>
      </c>
      <c r="F129" s="5" t="s">
        <v>0</v>
      </c>
      <c r="G129" s="6">
        <v>320000</v>
      </c>
    </row>
    <row r="130" spans="1:7">
      <c r="A130" s="1">
        <v>129</v>
      </c>
      <c r="B130" s="5" t="s">
        <v>132</v>
      </c>
      <c r="C130" s="39"/>
      <c r="D130" s="5" t="str">
        <f t="shared" si="1"/>
        <v>129 SoldiEurop</v>
      </c>
      <c r="E130" s="6" t="s">
        <v>267</v>
      </c>
      <c r="F130" s="5" t="s">
        <v>0</v>
      </c>
      <c r="G130" s="6">
        <v>238000</v>
      </c>
    </row>
    <row r="131" spans="1:7">
      <c r="A131" s="1">
        <v>130</v>
      </c>
      <c r="B131" s="5" t="s">
        <v>133</v>
      </c>
      <c r="C131" s="39"/>
      <c r="D131" s="5" t="str">
        <f t="shared" ref="D131:D194" si="2">A131&amp;" "&amp;B131</f>
        <v>130 BNTeam205</v>
      </c>
      <c r="E131" s="6" t="s">
        <v>268</v>
      </c>
      <c r="F131" s="5" t="s">
        <v>1</v>
      </c>
      <c r="G131" s="6">
        <v>161000</v>
      </c>
    </row>
    <row r="132" spans="1:7">
      <c r="A132" s="1">
        <v>131</v>
      </c>
      <c r="B132" s="5" t="s">
        <v>134</v>
      </c>
      <c r="C132" s="39"/>
      <c r="D132" s="5" t="str">
        <f t="shared" si="2"/>
        <v>131 Alti' Raid</v>
      </c>
      <c r="E132" s="6" t="s">
        <v>269</v>
      </c>
      <c r="F132" s="5" t="s">
        <v>0</v>
      </c>
      <c r="G132" s="6">
        <v>272000</v>
      </c>
    </row>
    <row r="133" spans="1:7">
      <c r="A133" s="1">
        <v>132</v>
      </c>
      <c r="B133" s="5" t="s">
        <v>135</v>
      </c>
      <c r="C133" s="39"/>
      <c r="D133" s="5" t="str">
        <f t="shared" si="2"/>
        <v>132 Equipage IMTA</v>
      </c>
      <c r="E133" s="6" t="s">
        <v>246</v>
      </c>
      <c r="F133" s="5" t="s">
        <v>1</v>
      </c>
      <c r="G133" s="6">
        <v>140000</v>
      </c>
    </row>
    <row r="134" spans="1:7">
      <c r="A134" s="1">
        <v>133</v>
      </c>
      <c r="B134" s="5" t="s">
        <v>136</v>
      </c>
      <c r="C134" s="39"/>
      <c r="D134" s="5" t="str">
        <f t="shared" si="2"/>
        <v>133 Rally'Mans</v>
      </c>
      <c r="E134" s="6" t="s">
        <v>246</v>
      </c>
      <c r="F134" s="5" t="s">
        <v>0</v>
      </c>
      <c r="G134" s="6">
        <v>230000</v>
      </c>
    </row>
    <row r="135" spans="1:7">
      <c r="A135" s="1">
        <v>134</v>
      </c>
      <c r="B135" s="5" t="s">
        <v>137</v>
      </c>
      <c r="C135" s="39"/>
      <c r="D135" s="5" t="str">
        <f t="shared" si="2"/>
        <v>134 Color'Raid</v>
      </c>
      <c r="E135" s="6" t="s">
        <v>270</v>
      </c>
      <c r="F135" s="5" t="s">
        <v>0</v>
      </c>
      <c r="G135" s="6">
        <v>400000</v>
      </c>
    </row>
    <row r="136" spans="1:7">
      <c r="A136" s="1">
        <v>135</v>
      </c>
      <c r="B136" s="5" t="s">
        <v>138</v>
      </c>
      <c r="C136" s="39"/>
      <c r="D136" s="5" t="str">
        <f t="shared" si="2"/>
        <v>135 Raid Lyon de soleil</v>
      </c>
      <c r="E136" s="6" t="s">
        <v>271</v>
      </c>
      <c r="F136" s="5" t="s">
        <v>1</v>
      </c>
      <c r="G136" s="6">
        <v>110000</v>
      </c>
    </row>
    <row r="137" spans="1:7">
      <c r="A137" s="1">
        <v>136</v>
      </c>
      <c r="B137" s="5" t="s">
        <v>139</v>
      </c>
      <c r="C137" s="39"/>
      <c r="D137" s="5" t="str">
        <f t="shared" si="2"/>
        <v>136 Jamais  205</v>
      </c>
      <c r="E137" s="6" t="s">
        <v>272</v>
      </c>
      <c r="F137" s="5" t="s">
        <v>1</v>
      </c>
      <c r="G137" s="6">
        <v>0</v>
      </c>
    </row>
    <row r="138" spans="1:7">
      <c r="A138" s="1">
        <v>137</v>
      </c>
      <c r="B138" s="5" t="s">
        <v>140</v>
      </c>
      <c r="C138" s="39"/>
      <c r="D138" s="5" t="str">
        <f t="shared" si="2"/>
        <v>137 Iceberg ADN</v>
      </c>
      <c r="E138" s="6" t="s">
        <v>273</v>
      </c>
      <c r="F138" s="5" t="s">
        <v>0</v>
      </c>
      <c r="G138" s="6">
        <v>415000</v>
      </c>
    </row>
    <row r="139" spans="1:7">
      <c r="A139" s="1">
        <v>138</v>
      </c>
      <c r="B139" s="5" t="s">
        <v>141</v>
      </c>
      <c r="C139" s="39"/>
      <c r="D139" s="5" t="str">
        <f t="shared" si="2"/>
        <v>138 les raidbulls</v>
      </c>
      <c r="F139" s="1" t="s">
        <v>1</v>
      </c>
    </row>
    <row r="140" spans="1:7">
      <c r="A140" s="1">
        <v>139</v>
      </c>
      <c r="D140" s="5" t="str">
        <f t="shared" si="2"/>
        <v xml:space="preserve">139 </v>
      </c>
      <c r="F140" s="1" t="s">
        <v>0</v>
      </c>
    </row>
    <row r="141" spans="1:7">
      <c r="A141" s="1">
        <v>140</v>
      </c>
      <c r="D141" s="5" t="str">
        <f t="shared" si="2"/>
        <v xml:space="preserve">140 </v>
      </c>
      <c r="F141" s="1" t="s">
        <v>1</v>
      </c>
    </row>
    <row r="142" spans="1:7">
      <c r="A142" s="1">
        <v>141</v>
      </c>
      <c r="D142" s="5" t="str">
        <f t="shared" si="2"/>
        <v xml:space="preserve">141 </v>
      </c>
      <c r="F142" s="1" t="s">
        <v>0</v>
      </c>
    </row>
    <row r="143" spans="1:7">
      <c r="A143" s="1">
        <v>142</v>
      </c>
      <c r="D143" s="5" t="str">
        <f t="shared" si="2"/>
        <v xml:space="preserve">142 </v>
      </c>
      <c r="F143" s="1" t="s">
        <v>1</v>
      </c>
    </row>
    <row r="144" spans="1:7">
      <c r="A144" s="1">
        <v>143</v>
      </c>
      <c r="D144" s="5" t="str">
        <f t="shared" si="2"/>
        <v xml:space="preserve">143 </v>
      </c>
      <c r="F144" s="1" t="s">
        <v>0</v>
      </c>
    </row>
    <row r="145" spans="1:6">
      <c r="A145" s="1">
        <v>144</v>
      </c>
      <c r="D145" s="5" t="str">
        <f t="shared" si="2"/>
        <v xml:space="preserve">144 </v>
      </c>
      <c r="F145" s="1" t="s">
        <v>1</v>
      </c>
    </row>
    <row r="146" spans="1:6">
      <c r="A146" s="1">
        <v>145</v>
      </c>
      <c r="D146" s="5" t="str">
        <f t="shared" si="2"/>
        <v xml:space="preserve">145 </v>
      </c>
      <c r="F146" s="1" t="s">
        <v>0</v>
      </c>
    </row>
    <row r="147" spans="1:6">
      <c r="A147" s="1">
        <v>146</v>
      </c>
      <c r="D147" s="5" t="str">
        <f t="shared" si="2"/>
        <v xml:space="preserve">146 </v>
      </c>
      <c r="F147" s="1" t="s">
        <v>1</v>
      </c>
    </row>
    <row r="148" spans="1:6">
      <c r="A148" s="1">
        <v>147</v>
      </c>
      <c r="D148" s="5" t="str">
        <f t="shared" si="2"/>
        <v xml:space="preserve">147 </v>
      </c>
      <c r="F148" s="1" t="s">
        <v>0</v>
      </c>
    </row>
    <row r="149" spans="1:6">
      <c r="A149" s="1">
        <v>148</v>
      </c>
      <c r="D149" s="5" t="str">
        <f t="shared" si="2"/>
        <v xml:space="preserve">148 </v>
      </c>
      <c r="F149" s="1" t="s">
        <v>1</v>
      </c>
    </row>
    <row r="150" spans="1:6">
      <c r="A150" s="1">
        <v>149</v>
      </c>
      <c r="D150" s="5" t="str">
        <f t="shared" si="2"/>
        <v xml:space="preserve">149 </v>
      </c>
      <c r="F150" s="1" t="s">
        <v>0</v>
      </c>
    </row>
    <row r="151" spans="1:6">
      <c r="A151" s="1">
        <v>150</v>
      </c>
      <c r="D151" s="5" t="str">
        <f t="shared" si="2"/>
        <v xml:space="preserve">150 </v>
      </c>
      <c r="F151" s="1" t="s">
        <v>1</v>
      </c>
    </row>
    <row r="152" spans="1:6">
      <c r="A152" s="1">
        <v>151</v>
      </c>
      <c r="D152" s="5" t="str">
        <f t="shared" si="2"/>
        <v xml:space="preserve">151 </v>
      </c>
      <c r="F152" s="1" t="s">
        <v>0</v>
      </c>
    </row>
    <row r="153" spans="1:6">
      <c r="A153" s="1">
        <v>152</v>
      </c>
      <c r="D153" s="5" t="str">
        <f t="shared" si="2"/>
        <v xml:space="preserve">152 </v>
      </c>
      <c r="F153" s="1" t="s">
        <v>1</v>
      </c>
    </row>
    <row r="154" spans="1:6">
      <c r="A154" s="1">
        <v>153</v>
      </c>
      <c r="D154" s="5" t="str">
        <f t="shared" si="2"/>
        <v xml:space="preserve">153 </v>
      </c>
      <c r="F154" s="1" t="s">
        <v>0</v>
      </c>
    </row>
    <row r="155" spans="1:6">
      <c r="A155" s="1">
        <v>154</v>
      </c>
      <c r="D155" s="5" t="str">
        <f t="shared" si="2"/>
        <v xml:space="preserve">154 </v>
      </c>
      <c r="F155" s="1" t="s">
        <v>1</v>
      </c>
    </row>
    <row r="156" spans="1:6">
      <c r="A156" s="1">
        <v>155</v>
      </c>
      <c r="D156" s="5" t="str">
        <f t="shared" si="2"/>
        <v xml:space="preserve">155 </v>
      </c>
      <c r="F156" s="1" t="s">
        <v>0</v>
      </c>
    </row>
    <row r="157" spans="1:6">
      <c r="A157" s="1">
        <v>156</v>
      </c>
      <c r="D157" s="5" t="str">
        <f t="shared" si="2"/>
        <v xml:space="preserve">156 </v>
      </c>
      <c r="F157" s="1" t="s">
        <v>1</v>
      </c>
    </row>
    <row r="158" spans="1:6">
      <c r="A158" s="1">
        <v>157</v>
      </c>
      <c r="D158" s="5" t="str">
        <f t="shared" si="2"/>
        <v xml:space="preserve">157 </v>
      </c>
      <c r="F158" s="1" t="s">
        <v>0</v>
      </c>
    </row>
    <row r="159" spans="1:6">
      <c r="A159" s="1">
        <v>158</v>
      </c>
      <c r="D159" s="5" t="str">
        <f t="shared" si="2"/>
        <v xml:space="preserve">158 </v>
      </c>
      <c r="F159" s="1" t="s">
        <v>1</v>
      </c>
    </row>
    <row r="160" spans="1:6">
      <c r="A160" s="1">
        <v>159</v>
      </c>
      <c r="D160" s="5" t="str">
        <f t="shared" si="2"/>
        <v xml:space="preserve">159 </v>
      </c>
      <c r="F160" s="1" t="s">
        <v>0</v>
      </c>
    </row>
    <row r="161" spans="1:6">
      <c r="A161" s="1">
        <v>160</v>
      </c>
      <c r="D161" s="5" t="str">
        <f t="shared" si="2"/>
        <v xml:space="preserve">160 </v>
      </c>
      <c r="F161" s="1" t="s">
        <v>1</v>
      </c>
    </row>
    <row r="162" spans="1:6">
      <c r="A162" s="1">
        <v>161</v>
      </c>
      <c r="D162" s="5" t="str">
        <f t="shared" si="2"/>
        <v xml:space="preserve">161 </v>
      </c>
      <c r="F162" s="1" t="s">
        <v>0</v>
      </c>
    </row>
    <row r="163" spans="1:6">
      <c r="A163" s="1">
        <v>162</v>
      </c>
      <c r="D163" s="5" t="str">
        <f t="shared" si="2"/>
        <v xml:space="preserve">162 </v>
      </c>
      <c r="F163" s="1" t="s">
        <v>1</v>
      </c>
    </row>
    <row r="164" spans="1:6">
      <c r="A164" s="1">
        <v>163</v>
      </c>
      <c r="D164" s="5" t="str">
        <f t="shared" si="2"/>
        <v xml:space="preserve">163 </v>
      </c>
      <c r="F164" s="1" t="s">
        <v>0</v>
      </c>
    </row>
    <row r="165" spans="1:6">
      <c r="A165" s="1">
        <v>164</v>
      </c>
      <c r="D165" s="5" t="str">
        <f t="shared" si="2"/>
        <v xml:space="preserve">164 </v>
      </c>
      <c r="F165" s="1" t="s">
        <v>1</v>
      </c>
    </row>
    <row r="166" spans="1:6">
      <c r="A166" s="1">
        <v>165</v>
      </c>
      <c r="D166" s="5" t="str">
        <f t="shared" si="2"/>
        <v xml:space="preserve">165 </v>
      </c>
      <c r="F166" s="1" t="s">
        <v>0</v>
      </c>
    </row>
    <row r="167" spans="1:6">
      <c r="A167" s="1">
        <v>166</v>
      </c>
      <c r="D167" s="5" t="str">
        <f t="shared" si="2"/>
        <v xml:space="preserve">166 </v>
      </c>
      <c r="F167" s="1" t="s">
        <v>1</v>
      </c>
    </row>
    <row r="168" spans="1:6">
      <c r="A168" s="1">
        <v>167</v>
      </c>
      <c r="D168" s="5" t="str">
        <f t="shared" si="2"/>
        <v xml:space="preserve">167 </v>
      </c>
      <c r="F168" s="1" t="s">
        <v>0</v>
      </c>
    </row>
    <row r="169" spans="1:6">
      <c r="A169" s="1">
        <v>168</v>
      </c>
      <c r="D169" s="5" t="str">
        <f t="shared" si="2"/>
        <v xml:space="preserve">168 </v>
      </c>
      <c r="F169" s="1" t="s">
        <v>1</v>
      </c>
    </row>
    <row r="170" spans="1:6">
      <c r="A170" s="1">
        <v>169</v>
      </c>
      <c r="D170" s="5" t="str">
        <f t="shared" si="2"/>
        <v xml:space="preserve">169 </v>
      </c>
      <c r="F170" s="1" t="s">
        <v>0</v>
      </c>
    </row>
    <row r="171" spans="1:6">
      <c r="A171" s="1">
        <v>170</v>
      </c>
      <c r="D171" s="5" t="str">
        <f t="shared" si="2"/>
        <v xml:space="preserve">170 </v>
      </c>
      <c r="F171" s="1" t="s">
        <v>1</v>
      </c>
    </row>
    <row r="172" spans="1:6">
      <c r="A172" s="1">
        <v>171</v>
      </c>
      <c r="D172" s="5" t="str">
        <f t="shared" si="2"/>
        <v xml:space="preserve">171 </v>
      </c>
      <c r="F172" s="1" t="s">
        <v>0</v>
      </c>
    </row>
    <row r="173" spans="1:6">
      <c r="A173" s="1">
        <v>172</v>
      </c>
      <c r="D173" s="5" t="str">
        <f t="shared" si="2"/>
        <v xml:space="preserve">172 </v>
      </c>
      <c r="F173" s="1" t="s">
        <v>1</v>
      </c>
    </row>
    <row r="174" spans="1:6">
      <c r="A174" s="1">
        <v>173</v>
      </c>
      <c r="D174" s="5" t="str">
        <f t="shared" si="2"/>
        <v xml:space="preserve">173 </v>
      </c>
      <c r="F174" s="1" t="s">
        <v>0</v>
      </c>
    </row>
    <row r="175" spans="1:6">
      <c r="A175" s="1">
        <v>174</v>
      </c>
      <c r="D175" s="5" t="str">
        <f t="shared" si="2"/>
        <v xml:space="preserve">174 </v>
      </c>
      <c r="F175" s="1" t="s">
        <v>1</v>
      </c>
    </row>
    <row r="176" spans="1:6">
      <c r="A176" s="1">
        <v>175</v>
      </c>
      <c r="D176" s="5" t="str">
        <f t="shared" si="2"/>
        <v xml:space="preserve">175 </v>
      </c>
      <c r="F176" s="1" t="s">
        <v>0</v>
      </c>
    </row>
    <row r="177" spans="1:6">
      <c r="A177" s="1">
        <v>176</v>
      </c>
      <c r="D177" s="5" t="str">
        <f t="shared" si="2"/>
        <v xml:space="preserve">176 </v>
      </c>
      <c r="F177" s="1" t="s">
        <v>1</v>
      </c>
    </row>
    <row r="178" spans="1:6">
      <c r="A178" s="1">
        <v>177</v>
      </c>
      <c r="D178" s="5" t="str">
        <f t="shared" si="2"/>
        <v xml:space="preserve">177 </v>
      </c>
      <c r="F178" s="1" t="s">
        <v>0</v>
      </c>
    </row>
    <row r="179" spans="1:6">
      <c r="A179" s="1">
        <v>178</v>
      </c>
      <c r="D179" s="5" t="str">
        <f t="shared" si="2"/>
        <v xml:space="preserve">178 </v>
      </c>
      <c r="F179" s="1" t="s">
        <v>1</v>
      </c>
    </row>
    <row r="180" spans="1:6">
      <c r="A180" s="1">
        <v>179</v>
      </c>
      <c r="D180" s="5" t="str">
        <f t="shared" si="2"/>
        <v xml:space="preserve">179 </v>
      </c>
      <c r="F180" s="1" t="s">
        <v>0</v>
      </c>
    </row>
    <row r="181" spans="1:6">
      <c r="A181" s="1">
        <v>180</v>
      </c>
      <c r="D181" s="5" t="str">
        <f t="shared" si="2"/>
        <v xml:space="preserve">180 </v>
      </c>
      <c r="F181" s="1" t="s">
        <v>1</v>
      </c>
    </row>
    <row r="182" spans="1:6">
      <c r="A182" s="1">
        <v>181</v>
      </c>
      <c r="D182" s="5" t="str">
        <f t="shared" si="2"/>
        <v xml:space="preserve">181 </v>
      </c>
      <c r="F182" s="1" t="s">
        <v>0</v>
      </c>
    </row>
    <row r="183" spans="1:6">
      <c r="A183" s="1">
        <v>182</v>
      </c>
      <c r="D183" s="5" t="str">
        <f t="shared" si="2"/>
        <v xml:space="preserve">182 </v>
      </c>
      <c r="F183" s="1" t="s">
        <v>1</v>
      </c>
    </row>
    <row r="184" spans="1:6">
      <c r="A184" s="1">
        <v>183</v>
      </c>
      <c r="D184" s="5" t="str">
        <f t="shared" si="2"/>
        <v xml:space="preserve">183 </v>
      </c>
      <c r="F184" s="1" t="s">
        <v>0</v>
      </c>
    </row>
    <row r="185" spans="1:6">
      <c r="A185" s="1">
        <v>184</v>
      </c>
      <c r="D185" s="5" t="str">
        <f t="shared" si="2"/>
        <v xml:space="preserve">184 </v>
      </c>
      <c r="F185" s="1" t="s">
        <v>1</v>
      </c>
    </row>
    <row r="186" spans="1:6">
      <c r="A186" s="1">
        <v>185</v>
      </c>
      <c r="D186" s="5" t="str">
        <f t="shared" si="2"/>
        <v xml:space="preserve">185 </v>
      </c>
      <c r="F186" s="1" t="s">
        <v>0</v>
      </c>
    </row>
    <row r="187" spans="1:6">
      <c r="A187" s="1">
        <v>186</v>
      </c>
      <c r="D187" s="5" t="str">
        <f t="shared" si="2"/>
        <v xml:space="preserve">186 </v>
      </c>
      <c r="F187" s="1" t="s">
        <v>1</v>
      </c>
    </row>
    <row r="188" spans="1:6">
      <c r="A188" s="1">
        <v>187</v>
      </c>
      <c r="D188" s="5" t="str">
        <f t="shared" si="2"/>
        <v xml:space="preserve">187 </v>
      </c>
      <c r="F188" s="1" t="s">
        <v>0</v>
      </c>
    </row>
    <row r="189" spans="1:6">
      <c r="A189" s="1">
        <v>188</v>
      </c>
      <c r="D189" s="5" t="str">
        <f t="shared" si="2"/>
        <v xml:space="preserve">188 </v>
      </c>
      <c r="F189" s="1" t="s">
        <v>1</v>
      </c>
    </row>
    <row r="190" spans="1:6">
      <c r="A190" s="1">
        <v>189</v>
      </c>
      <c r="D190" s="5" t="str">
        <f t="shared" si="2"/>
        <v xml:space="preserve">189 </v>
      </c>
      <c r="F190" s="1" t="s">
        <v>0</v>
      </c>
    </row>
    <row r="191" spans="1:6">
      <c r="A191" s="1">
        <v>190</v>
      </c>
      <c r="D191" s="5" t="str">
        <f t="shared" si="2"/>
        <v xml:space="preserve">190 </v>
      </c>
      <c r="F191" s="1" t="s">
        <v>1</v>
      </c>
    </row>
    <row r="192" spans="1:6">
      <c r="A192" s="1">
        <v>191</v>
      </c>
      <c r="D192" s="5" t="str">
        <f t="shared" si="2"/>
        <v xml:space="preserve">191 </v>
      </c>
      <c r="F192" s="1" t="s">
        <v>0</v>
      </c>
    </row>
    <row r="193" spans="1:6">
      <c r="A193" s="1">
        <v>192</v>
      </c>
      <c r="D193" s="5" t="str">
        <f t="shared" si="2"/>
        <v xml:space="preserve">192 </v>
      </c>
      <c r="F193" s="1" t="s">
        <v>1</v>
      </c>
    </row>
    <row r="194" spans="1:6">
      <c r="A194" s="1">
        <v>193</v>
      </c>
      <c r="D194" s="5" t="str">
        <f t="shared" si="2"/>
        <v xml:space="preserve">193 </v>
      </c>
      <c r="F194" s="1" t="s">
        <v>0</v>
      </c>
    </row>
    <row r="195" spans="1:6">
      <c r="A195" s="1">
        <v>194</v>
      </c>
      <c r="D195" s="5" t="str">
        <f t="shared" ref="D195:D251" si="3">A195&amp;" "&amp;B195</f>
        <v xml:space="preserve">194 </v>
      </c>
      <c r="F195" s="1" t="s">
        <v>1</v>
      </c>
    </row>
    <row r="196" spans="1:6">
      <c r="A196" s="1">
        <v>195</v>
      </c>
      <c r="D196" s="5" t="str">
        <f t="shared" si="3"/>
        <v xml:space="preserve">195 </v>
      </c>
      <c r="F196" s="1" t="s">
        <v>0</v>
      </c>
    </row>
    <row r="197" spans="1:6">
      <c r="A197" s="1">
        <v>196</v>
      </c>
      <c r="D197" s="5" t="str">
        <f t="shared" si="3"/>
        <v xml:space="preserve">196 </v>
      </c>
      <c r="F197" s="1" t="s">
        <v>1</v>
      </c>
    </row>
    <row r="198" spans="1:6">
      <c r="A198" s="1">
        <v>197</v>
      </c>
      <c r="D198" s="5" t="str">
        <f t="shared" si="3"/>
        <v xml:space="preserve">197 </v>
      </c>
      <c r="F198" s="1" t="s">
        <v>0</v>
      </c>
    </row>
    <row r="199" spans="1:6">
      <c r="A199" s="1">
        <v>198</v>
      </c>
      <c r="D199" s="5" t="str">
        <f t="shared" si="3"/>
        <v xml:space="preserve">198 </v>
      </c>
      <c r="F199" s="1" t="s">
        <v>1</v>
      </c>
    </row>
    <row r="200" spans="1:6">
      <c r="A200" s="1">
        <v>199</v>
      </c>
      <c r="D200" s="5" t="str">
        <f t="shared" si="3"/>
        <v xml:space="preserve">199 </v>
      </c>
      <c r="F200" s="1" t="s">
        <v>0</v>
      </c>
    </row>
    <row r="201" spans="1:6">
      <c r="A201" s="1">
        <v>200</v>
      </c>
      <c r="D201" s="5" t="str">
        <f t="shared" si="3"/>
        <v xml:space="preserve">200 </v>
      </c>
      <c r="F201" s="1" t="s">
        <v>1</v>
      </c>
    </row>
    <row r="202" spans="1:6">
      <c r="A202" s="1">
        <v>201</v>
      </c>
      <c r="D202" s="5" t="str">
        <f t="shared" si="3"/>
        <v xml:space="preserve">201 </v>
      </c>
      <c r="F202" s="1" t="s">
        <v>0</v>
      </c>
    </row>
    <row r="203" spans="1:6">
      <c r="A203" s="1">
        <v>202</v>
      </c>
      <c r="D203" s="5" t="str">
        <f t="shared" si="3"/>
        <v xml:space="preserve">202 </v>
      </c>
      <c r="F203" s="1" t="s">
        <v>1</v>
      </c>
    </row>
    <row r="204" spans="1:6">
      <c r="A204" s="1">
        <v>203</v>
      </c>
      <c r="D204" s="5" t="str">
        <f t="shared" si="3"/>
        <v xml:space="preserve">203 </v>
      </c>
      <c r="F204" s="1" t="s">
        <v>0</v>
      </c>
    </row>
    <row r="205" spans="1:6">
      <c r="A205" s="1">
        <v>204</v>
      </c>
      <c r="D205" s="5" t="str">
        <f t="shared" si="3"/>
        <v xml:space="preserve">204 </v>
      </c>
      <c r="F205" s="1" t="s">
        <v>1</v>
      </c>
    </row>
    <row r="206" spans="1:6">
      <c r="A206" s="1">
        <v>205</v>
      </c>
      <c r="D206" s="5" t="str">
        <f t="shared" si="3"/>
        <v xml:space="preserve">205 </v>
      </c>
      <c r="F206" s="1" t="s">
        <v>0</v>
      </c>
    </row>
    <row r="207" spans="1:6">
      <c r="A207" s="1">
        <v>206</v>
      </c>
      <c r="D207" s="5" t="str">
        <f t="shared" si="3"/>
        <v xml:space="preserve">206 </v>
      </c>
      <c r="F207" s="1" t="s">
        <v>1</v>
      </c>
    </row>
    <row r="208" spans="1:6">
      <c r="A208" s="1">
        <v>207</v>
      </c>
      <c r="D208" s="5" t="str">
        <f t="shared" si="3"/>
        <v xml:space="preserve">207 </v>
      </c>
      <c r="F208" s="1" t="s">
        <v>0</v>
      </c>
    </row>
    <row r="209" spans="1:6">
      <c r="A209" s="1">
        <v>208</v>
      </c>
      <c r="D209" s="5" t="str">
        <f t="shared" si="3"/>
        <v xml:space="preserve">208 </v>
      </c>
      <c r="F209" s="1" t="s">
        <v>1</v>
      </c>
    </row>
    <row r="210" spans="1:6">
      <c r="A210" s="1">
        <v>209</v>
      </c>
      <c r="D210" s="5" t="str">
        <f t="shared" si="3"/>
        <v xml:space="preserve">209 </v>
      </c>
      <c r="F210" s="1" t="s">
        <v>0</v>
      </c>
    </row>
    <row r="211" spans="1:6">
      <c r="A211" s="1">
        <v>210</v>
      </c>
      <c r="D211" s="5" t="str">
        <f t="shared" si="3"/>
        <v xml:space="preserve">210 </v>
      </c>
      <c r="F211" s="1" t="s">
        <v>1</v>
      </c>
    </row>
    <row r="212" spans="1:6">
      <c r="A212" s="1">
        <v>211</v>
      </c>
      <c r="D212" s="5" t="str">
        <f t="shared" si="3"/>
        <v xml:space="preserve">211 </v>
      </c>
      <c r="F212" s="1" t="s">
        <v>0</v>
      </c>
    </row>
    <row r="213" spans="1:6">
      <c r="A213" s="1">
        <v>212</v>
      </c>
      <c r="D213" s="5" t="str">
        <f t="shared" si="3"/>
        <v xml:space="preserve">212 </v>
      </c>
      <c r="F213" s="1" t="s">
        <v>1</v>
      </c>
    </row>
    <row r="214" spans="1:6">
      <c r="A214" s="1">
        <v>213</v>
      </c>
      <c r="D214" s="5" t="str">
        <f t="shared" si="3"/>
        <v xml:space="preserve">213 </v>
      </c>
      <c r="F214" s="1" t="s">
        <v>0</v>
      </c>
    </row>
    <row r="215" spans="1:6">
      <c r="A215" s="1">
        <v>214</v>
      </c>
      <c r="D215" s="5" t="str">
        <f t="shared" si="3"/>
        <v xml:space="preserve">214 </v>
      </c>
      <c r="F215" s="1" t="s">
        <v>1</v>
      </c>
    </row>
    <row r="216" spans="1:6">
      <c r="A216" s="1">
        <v>215</v>
      </c>
      <c r="D216" s="5" t="str">
        <f t="shared" si="3"/>
        <v xml:space="preserve">215 </v>
      </c>
      <c r="F216" s="1" t="s">
        <v>0</v>
      </c>
    </row>
    <row r="217" spans="1:6">
      <c r="A217" s="1">
        <v>216</v>
      </c>
      <c r="D217" s="5" t="str">
        <f t="shared" si="3"/>
        <v xml:space="preserve">216 </v>
      </c>
      <c r="F217" s="1" t="s">
        <v>1</v>
      </c>
    </row>
    <row r="218" spans="1:6">
      <c r="A218" s="1">
        <v>217</v>
      </c>
      <c r="D218" s="5" t="str">
        <f t="shared" si="3"/>
        <v xml:space="preserve">217 </v>
      </c>
      <c r="F218" s="1" t="s">
        <v>0</v>
      </c>
    </row>
    <row r="219" spans="1:6">
      <c r="A219" s="1">
        <v>218</v>
      </c>
      <c r="D219" s="5" t="str">
        <f t="shared" si="3"/>
        <v xml:space="preserve">218 </v>
      </c>
      <c r="F219" s="1" t="s">
        <v>1</v>
      </c>
    </row>
    <row r="220" spans="1:6">
      <c r="A220" s="1">
        <v>219</v>
      </c>
      <c r="D220" s="5" t="str">
        <f t="shared" si="3"/>
        <v xml:space="preserve">219 </v>
      </c>
      <c r="F220" s="1" t="s">
        <v>0</v>
      </c>
    </row>
    <row r="221" spans="1:6">
      <c r="A221" s="1">
        <v>220</v>
      </c>
      <c r="D221" s="5" t="str">
        <f t="shared" si="3"/>
        <v xml:space="preserve">220 </v>
      </c>
      <c r="F221" s="1" t="s">
        <v>1</v>
      </c>
    </row>
    <row r="222" spans="1:6">
      <c r="A222" s="1">
        <v>221</v>
      </c>
      <c r="D222" s="5" t="str">
        <f t="shared" si="3"/>
        <v xml:space="preserve">221 </v>
      </c>
      <c r="F222" s="1" t="s">
        <v>0</v>
      </c>
    </row>
    <row r="223" spans="1:6">
      <c r="A223" s="1">
        <v>222</v>
      </c>
      <c r="D223" s="5" t="str">
        <f t="shared" si="3"/>
        <v xml:space="preserve">222 </v>
      </c>
      <c r="F223" s="1" t="s">
        <v>1</v>
      </c>
    </row>
    <row r="224" spans="1:6">
      <c r="A224" s="1">
        <v>223</v>
      </c>
      <c r="D224" s="5" t="str">
        <f t="shared" si="3"/>
        <v xml:space="preserve">223 </v>
      </c>
      <c r="F224" s="1" t="s">
        <v>0</v>
      </c>
    </row>
    <row r="225" spans="1:6">
      <c r="A225" s="1">
        <v>224</v>
      </c>
      <c r="D225" s="5" t="str">
        <f t="shared" si="3"/>
        <v xml:space="preserve">224 </v>
      </c>
      <c r="F225" s="1" t="s">
        <v>1</v>
      </c>
    </row>
    <row r="226" spans="1:6">
      <c r="A226" s="1">
        <v>225</v>
      </c>
      <c r="D226" s="5" t="str">
        <f t="shared" si="3"/>
        <v xml:space="preserve">225 </v>
      </c>
      <c r="F226" s="1" t="s">
        <v>0</v>
      </c>
    </row>
    <row r="227" spans="1:6">
      <c r="A227" s="1">
        <v>226</v>
      </c>
      <c r="D227" s="5" t="str">
        <f t="shared" si="3"/>
        <v xml:space="preserve">226 </v>
      </c>
      <c r="F227" s="1" t="s">
        <v>1</v>
      </c>
    </row>
    <row r="228" spans="1:6">
      <c r="A228" s="1">
        <v>227</v>
      </c>
      <c r="D228" s="5" t="str">
        <f t="shared" si="3"/>
        <v xml:space="preserve">227 </v>
      </c>
      <c r="F228" s="1" t="s">
        <v>0</v>
      </c>
    </row>
    <row r="229" spans="1:6">
      <c r="A229" s="1">
        <v>228</v>
      </c>
      <c r="D229" s="5" t="str">
        <f t="shared" si="3"/>
        <v xml:space="preserve">228 </v>
      </c>
      <c r="F229" s="1" t="s">
        <v>1</v>
      </c>
    </row>
    <row r="230" spans="1:6">
      <c r="A230" s="1">
        <v>229</v>
      </c>
      <c r="D230" s="5" t="str">
        <f t="shared" si="3"/>
        <v xml:space="preserve">229 </v>
      </c>
      <c r="F230" s="1" t="s">
        <v>0</v>
      </c>
    </row>
    <row r="231" spans="1:6">
      <c r="A231" s="1">
        <v>230</v>
      </c>
      <c r="D231" s="5" t="str">
        <f t="shared" si="3"/>
        <v xml:space="preserve">230 </v>
      </c>
      <c r="F231" s="1" t="s">
        <v>1</v>
      </c>
    </row>
    <row r="232" spans="1:6">
      <c r="A232" s="1">
        <v>231</v>
      </c>
      <c r="D232" s="5" t="str">
        <f t="shared" si="3"/>
        <v xml:space="preserve">231 </v>
      </c>
      <c r="F232" s="1" t="s">
        <v>0</v>
      </c>
    </row>
    <row r="233" spans="1:6">
      <c r="A233" s="1">
        <v>232</v>
      </c>
      <c r="D233" s="5" t="str">
        <f t="shared" si="3"/>
        <v xml:space="preserve">232 </v>
      </c>
      <c r="F233" s="1" t="s">
        <v>1</v>
      </c>
    </row>
    <row r="234" spans="1:6">
      <c r="A234" s="1">
        <v>233</v>
      </c>
      <c r="D234" s="5" t="str">
        <f t="shared" si="3"/>
        <v xml:space="preserve">233 </v>
      </c>
      <c r="F234" s="1" t="s">
        <v>0</v>
      </c>
    </row>
    <row r="235" spans="1:6">
      <c r="A235" s="1">
        <v>234</v>
      </c>
      <c r="D235" s="5" t="str">
        <f t="shared" si="3"/>
        <v xml:space="preserve">234 </v>
      </c>
      <c r="F235" s="1" t="s">
        <v>1</v>
      </c>
    </row>
    <row r="236" spans="1:6">
      <c r="A236" s="1">
        <v>235</v>
      </c>
      <c r="D236" s="5" t="str">
        <f t="shared" si="3"/>
        <v xml:space="preserve">235 </v>
      </c>
      <c r="F236" s="1" t="s">
        <v>0</v>
      </c>
    </row>
    <row r="237" spans="1:6">
      <c r="A237" s="1">
        <v>236</v>
      </c>
      <c r="D237" s="5" t="str">
        <f t="shared" si="3"/>
        <v xml:space="preserve">236 </v>
      </c>
      <c r="F237" s="1" t="s">
        <v>1</v>
      </c>
    </row>
    <row r="238" spans="1:6">
      <c r="A238" s="1">
        <v>237</v>
      </c>
      <c r="D238" s="5" t="str">
        <f t="shared" si="3"/>
        <v xml:space="preserve">237 </v>
      </c>
      <c r="F238" s="1" t="s">
        <v>0</v>
      </c>
    </row>
    <row r="239" spans="1:6">
      <c r="A239" s="1">
        <v>238</v>
      </c>
      <c r="D239" s="5" t="str">
        <f t="shared" si="3"/>
        <v xml:space="preserve">238 </v>
      </c>
      <c r="F239" s="1" t="s">
        <v>1</v>
      </c>
    </row>
    <row r="240" spans="1:6">
      <c r="A240" s="1">
        <v>239</v>
      </c>
      <c r="D240" s="5" t="str">
        <f t="shared" si="3"/>
        <v xml:space="preserve">239 </v>
      </c>
      <c r="F240" s="1" t="s">
        <v>0</v>
      </c>
    </row>
    <row r="241" spans="1:6">
      <c r="A241" s="1">
        <v>240</v>
      </c>
      <c r="D241" s="5" t="str">
        <f t="shared" si="3"/>
        <v xml:space="preserve">240 </v>
      </c>
      <c r="F241" s="1" t="s">
        <v>1</v>
      </c>
    </row>
    <row r="242" spans="1:6">
      <c r="A242" s="1">
        <v>241</v>
      </c>
      <c r="D242" s="5" t="str">
        <f t="shared" si="3"/>
        <v xml:space="preserve">241 </v>
      </c>
      <c r="F242" s="1" t="s">
        <v>0</v>
      </c>
    </row>
    <row r="243" spans="1:6">
      <c r="A243" s="1">
        <v>242</v>
      </c>
      <c r="D243" s="5" t="str">
        <f t="shared" si="3"/>
        <v xml:space="preserve">242 </v>
      </c>
      <c r="F243" s="1" t="s">
        <v>1</v>
      </c>
    </row>
    <row r="244" spans="1:6">
      <c r="A244" s="1">
        <v>243</v>
      </c>
      <c r="D244" s="5" t="str">
        <f t="shared" si="3"/>
        <v xml:space="preserve">243 </v>
      </c>
      <c r="F244" s="1" t="s">
        <v>0</v>
      </c>
    </row>
    <row r="245" spans="1:6">
      <c r="A245" s="1">
        <v>244</v>
      </c>
      <c r="D245" s="5" t="str">
        <f t="shared" si="3"/>
        <v xml:space="preserve">244 </v>
      </c>
      <c r="F245" s="1" t="s">
        <v>1</v>
      </c>
    </row>
    <row r="246" spans="1:6">
      <c r="A246" s="1">
        <v>245</v>
      </c>
      <c r="D246" s="5" t="str">
        <f t="shared" si="3"/>
        <v xml:space="preserve">245 </v>
      </c>
      <c r="F246" s="1" t="s">
        <v>0</v>
      </c>
    </row>
    <row r="247" spans="1:6">
      <c r="A247" s="1">
        <v>246</v>
      </c>
      <c r="D247" s="5" t="str">
        <f t="shared" si="3"/>
        <v xml:space="preserve">246 </v>
      </c>
      <c r="F247" s="1" t="s">
        <v>1</v>
      </c>
    </row>
    <row r="248" spans="1:6">
      <c r="A248" s="1">
        <v>247</v>
      </c>
      <c r="D248" s="5" t="str">
        <f t="shared" si="3"/>
        <v xml:space="preserve">247 </v>
      </c>
      <c r="F248" s="1" t="s">
        <v>0</v>
      </c>
    </row>
    <row r="249" spans="1:6">
      <c r="A249" s="1">
        <v>248</v>
      </c>
      <c r="D249" s="5" t="str">
        <f t="shared" si="3"/>
        <v xml:space="preserve">248 </v>
      </c>
      <c r="F249" s="1" t="s">
        <v>1</v>
      </c>
    </row>
    <row r="250" spans="1:6">
      <c r="A250" s="1">
        <v>249</v>
      </c>
      <c r="D250" s="5" t="str">
        <f t="shared" si="3"/>
        <v xml:space="preserve">249 </v>
      </c>
      <c r="F250" s="1" t="s">
        <v>0</v>
      </c>
    </row>
    <row r="251" spans="1:6">
      <c r="A251" s="1">
        <v>250</v>
      </c>
      <c r="D251" s="5" t="str">
        <f t="shared" si="3"/>
        <v xml:space="preserve">250 </v>
      </c>
      <c r="F251" s="1" t="s">
        <v>1</v>
      </c>
    </row>
  </sheetData>
  <mergeCells count="2">
    <mergeCell ref="C1:C25"/>
    <mergeCell ref="A1:B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XFC200"/>
  <sheetViews>
    <sheetView showGridLines="0" workbookViewId="0">
      <selection activeCell="E31" sqref="E31"/>
    </sheetView>
  </sheetViews>
  <sheetFormatPr baseColWidth="10" defaultColWidth="0" defaultRowHeight="19.8"/>
  <cols>
    <col min="1" max="1" width="10.77734375" style="47" customWidth="1"/>
    <col min="2" max="2" width="40.77734375" style="24" customWidth="1"/>
    <col min="3" max="3" width="50.77734375" style="24" hidden="1" customWidth="1"/>
    <col min="4" max="4" width="10.77734375" style="1" customWidth="1"/>
    <col min="5" max="5" width="13.44140625" style="33" bestFit="1" customWidth="1"/>
    <col min="6" max="6" width="50.77734375" style="46" hidden="1" customWidth="1"/>
    <col min="7" max="11" width="11.5546875" style="24" hidden="1"/>
    <col min="12" max="16383" width="11.5546875" hidden="1"/>
    <col min="16384" max="16384" width="7.5546875" hidden="1"/>
  </cols>
  <sheetData>
    <row r="1" spans="1:6" s="20" customFormat="1" ht="14.4" customHeight="1">
      <c r="A1" s="82" t="s">
        <v>481</v>
      </c>
      <c r="B1" s="44" t="s">
        <v>407</v>
      </c>
      <c r="C1" s="44" t="s">
        <v>407</v>
      </c>
      <c r="D1" s="44" t="s">
        <v>408</v>
      </c>
      <c r="E1" s="45" t="s">
        <v>409</v>
      </c>
      <c r="F1" s="43"/>
    </row>
    <row r="2" spans="1:6" ht="14.4" customHeight="1">
      <c r="A2" s="82"/>
      <c r="B2" s="26" t="s">
        <v>416</v>
      </c>
      <c r="C2" s="23" t="str">
        <f>B2&amp;"   "&amp;E2&amp;"€"</f>
        <v>KIT FREIN ARRIERE PRE-MONTE   63,66€</v>
      </c>
      <c r="E2" s="28">
        <v>63.66</v>
      </c>
    </row>
    <row r="3" spans="1:6" ht="14.4" customHeight="1">
      <c r="A3" s="82"/>
      <c r="B3" s="26" t="s">
        <v>417</v>
      </c>
      <c r="C3" s="23" t="str">
        <f t="shared" ref="C3:C66" si="0">B3&amp;"   "&amp;E3&amp;"€"</f>
        <v>JEU DE PLAQUETTES AVANT   12,52€</v>
      </c>
      <c r="E3" s="28">
        <v>12.52</v>
      </c>
    </row>
    <row r="4" spans="1:6" ht="14.4" customHeight="1">
      <c r="A4" s="82"/>
      <c r="B4" s="26" t="s">
        <v>418</v>
      </c>
      <c r="C4" s="23" t="str">
        <f t="shared" si="0"/>
        <v>KIT DISTRIBUTION + POMPE A EAU TU   55,02€</v>
      </c>
      <c r="E4" s="28">
        <v>55.02</v>
      </c>
    </row>
    <row r="5" spans="1:6" ht="14.4" customHeight="1">
      <c r="A5" s="82"/>
      <c r="B5" s="26" t="s">
        <v>418</v>
      </c>
      <c r="C5" s="23" t="str">
        <f t="shared" si="0"/>
        <v>KIT DISTRIBUTION + POMPE A EAU TU   55,02€</v>
      </c>
      <c r="E5" s="28">
        <v>55.02</v>
      </c>
    </row>
    <row r="6" spans="1:6" ht="14.4" customHeight="1">
      <c r="A6" s="82"/>
      <c r="B6" s="26" t="s">
        <v>418</v>
      </c>
      <c r="C6" s="23" t="str">
        <f t="shared" si="0"/>
        <v>KIT DISTRIBUTION + POMPE A EAU TU   61,46€</v>
      </c>
      <c r="E6" s="28">
        <v>61.46</v>
      </c>
    </row>
    <row r="7" spans="1:6" ht="14.4" customHeight="1">
      <c r="A7" s="82"/>
      <c r="B7" s="26" t="s">
        <v>419</v>
      </c>
      <c r="C7" s="23" t="str">
        <f t="shared" si="0"/>
        <v>KIT DISTRIBUTION + POMPE A EAU XUD   103,58€</v>
      </c>
      <c r="E7" s="28">
        <v>103.58</v>
      </c>
    </row>
    <row r="8" spans="1:6" ht="14.4" customHeight="1">
      <c r="A8" s="82"/>
      <c r="B8" s="27" t="s">
        <v>419</v>
      </c>
      <c r="C8" s="23" t="str">
        <f t="shared" si="0"/>
        <v>KIT DISTRIBUTION + POMPE A EAU XUD   €</v>
      </c>
      <c r="E8" s="28"/>
    </row>
    <row r="9" spans="1:6" ht="14.4" customHeight="1">
      <c r="A9" s="82"/>
      <c r="B9" s="26" t="s">
        <v>420</v>
      </c>
      <c r="C9" s="23" t="str">
        <f t="shared" si="0"/>
        <v>COURROIE ACCESSOIRE   4,26€</v>
      </c>
      <c r="E9" s="28">
        <v>4.26</v>
      </c>
    </row>
    <row r="10" spans="1:6" ht="14.4" customHeight="1">
      <c r="A10" s="82"/>
      <c r="B10" s="26" t="s">
        <v>420</v>
      </c>
      <c r="C10" s="23" t="str">
        <f t="shared" si="0"/>
        <v>COURROIE ACCESSOIRE   6,77€</v>
      </c>
      <c r="E10" s="28">
        <v>6.77</v>
      </c>
    </row>
    <row r="11" spans="1:6" ht="14.4" customHeight="1">
      <c r="A11" s="82"/>
      <c r="B11" s="26" t="s">
        <v>420</v>
      </c>
      <c r="C11" s="23" t="str">
        <f t="shared" si="0"/>
        <v>COURROIE ACCESSOIRE   5,04€</v>
      </c>
      <c r="E11" s="28">
        <v>5.04</v>
      </c>
    </row>
    <row r="12" spans="1:6" ht="14.4" customHeight="1">
      <c r="A12" s="82"/>
      <c r="B12" s="26" t="s">
        <v>421</v>
      </c>
      <c r="C12" s="23" t="str">
        <f t="shared" si="0"/>
        <v>COURROIE ACCESSOIRE  TU (arr,)   5,81€</v>
      </c>
      <c r="E12" s="28">
        <v>5.81</v>
      </c>
    </row>
    <row r="13" spans="1:6" ht="14.4" customHeight="1">
      <c r="A13" s="82"/>
      <c r="B13" s="26" t="s">
        <v>422</v>
      </c>
      <c r="C13" s="23" t="str">
        <f t="shared" si="0"/>
        <v>COURROIE ACCESSOIRE  XV   4,63€</v>
      </c>
      <c r="E13" s="28">
        <v>4.63</v>
      </c>
    </row>
    <row r="14" spans="1:6" ht="14.4" customHeight="1">
      <c r="A14" s="82"/>
      <c r="B14" s="26" t="s">
        <v>423</v>
      </c>
      <c r="C14" s="23" t="str">
        <f t="shared" si="0"/>
        <v>FILTRE A HUILE TU et XUD   5,03€</v>
      </c>
      <c r="E14" s="28">
        <v>5.03</v>
      </c>
    </row>
    <row r="15" spans="1:6" ht="14.4" customHeight="1">
      <c r="A15" s="82"/>
      <c r="B15" s="26" t="s">
        <v>424</v>
      </c>
      <c r="C15" s="23" t="str">
        <f t="shared" si="0"/>
        <v>FILTRE A HUILE XV   5,39€</v>
      </c>
      <c r="E15" s="28">
        <v>5.39</v>
      </c>
    </row>
    <row r="16" spans="1:6" ht="14.4" customHeight="1">
      <c r="A16" s="82"/>
      <c r="B16" s="26" t="s">
        <v>425</v>
      </c>
      <c r="C16" s="23" t="str">
        <f t="shared" si="0"/>
        <v>BOUGIE ALLUMAGE TU   2,7€</v>
      </c>
      <c r="E16" s="28">
        <v>2.7</v>
      </c>
    </row>
    <row r="17" spans="1:5" ht="14.4" customHeight="1">
      <c r="A17" s="82"/>
      <c r="B17" s="26" t="s">
        <v>426</v>
      </c>
      <c r="C17" s="23" t="str">
        <f t="shared" si="0"/>
        <v>BOUGIE ALLUMAGE XV   2,06€</v>
      </c>
      <c r="E17" s="28">
        <v>2.06</v>
      </c>
    </row>
    <row r="18" spans="1:5" ht="14.4" customHeight="1">
      <c r="A18" s="82"/>
      <c r="B18" s="26" t="s">
        <v>427</v>
      </c>
      <c r="C18" s="23" t="str">
        <f t="shared" si="0"/>
        <v>JOINT DE CULASSE TU   19,72€</v>
      </c>
      <c r="E18" s="28">
        <v>19.72</v>
      </c>
    </row>
    <row r="19" spans="1:5" ht="14.4" customHeight="1">
      <c r="A19" s="82"/>
      <c r="B19" s="26" t="s">
        <v>428</v>
      </c>
      <c r="C19" s="23" t="str">
        <f t="shared" si="0"/>
        <v>JOINT DE CULASSE XUD7T   36,45€</v>
      </c>
      <c r="E19" s="28">
        <v>36.450000000000003</v>
      </c>
    </row>
    <row r="20" spans="1:5" ht="14.4" customHeight="1">
      <c r="A20" s="82"/>
      <c r="B20" s="26" t="s">
        <v>429</v>
      </c>
      <c r="C20" s="23" t="str">
        <f t="shared" si="0"/>
        <v>JOINT DE CULASSE XUD 1,36mm   36,45€</v>
      </c>
      <c r="E20" s="28">
        <v>36.450000000000003</v>
      </c>
    </row>
    <row r="21" spans="1:5" ht="14.4" customHeight="1">
      <c r="A21" s="82"/>
      <c r="B21" s="26" t="s">
        <v>430</v>
      </c>
      <c r="C21" s="23" t="str">
        <f t="shared" si="0"/>
        <v>JOINT DE CULASSE XUD 1,40mm   36,45€</v>
      </c>
      <c r="E21" s="28">
        <v>36.450000000000003</v>
      </c>
    </row>
    <row r="22" spans="1:5" ht="14.4" customHeight="1">
      <c r="A22" s="82"/>
      <c r="B22" s="26" t="s">
        <v>431</v>
      </c>
      <c r="C22" s="23" t="str">
        <f t="shared" si="0"/>
        <v>JOINT DE CULASSE XUD 1,44mm    36,45€</v>
      </c>
      <c r="E22" s="28">
        <v>36.450000000000003</v>
      </c>
    </row>
    <row r="23" spans="1:5" ht="14.4" customHeight="1">
      <c r="A23" s="82"/>
      <c r="B23" s="26" t="s">
        <v>432</v>
      </c>
      <c r="C23" s="23" t="str">
        <f t="shared" si="0"/>
        <v>JOINT DE CULASSE XUD 1,48mm    36,3€</v>
      </c>
      <c r="E23" s="28">
        <v>36.299999999999997</v>
      </c>
    </row>
    <row r="24" spans="1:5" ht="14.4" customHeight="1">
      <c r="A24" s="82"/>
      <c r="B24" s="26" t="s">
        <v>433</v>
      </c>
      <c r="C24" s="23" t="str">
        <f t="shared" si="0"/>
        <v>JOINT DE CULASSE XUD 1,52mm    36,3€</v>
      </c>
      <c r="E24" s="28">
        <v>36.299999999999997</v>
      </c>
    </row>
    <row r="25" spans="1:5" ht="14.4" customHeight="1">
      <c r="A25" s="82"/>
      <c r="B25" s="26" t="s">
        <v>434</v>
      </c>
      <c r="C25" s="23" t="str">
        <f t="shared" si="0"/>
        <v>JOINT DE CACHE CULBUTEUR XUD   6,02€</v>
      </c>
      <c r="E25" s="28">
        <v>6.02</v>
      </c>
    </row>
    <row r="26" spans="1:5" ht="14.4" customHeight="1">
      <c r="B26" s="26" t="s">
        <v>435</v>
      </c>
      <c r="C26" s="23" t="str">
        <f t="shared" si="0"/>
        <v>JOINT DE CACHE CULBUTEUR TU   6,02€</v>
      </c>
      <c r="E26" s="28">
        <v>6.02</v>
      </c>
    </row>
    <row r="27" spans="1:5" ht="14.4" customHeight="1">
      <c r="B27" s="27" t="s">
        <v>436</v>
      </c>
      <c r="C27" s="23" t="str">
        <f t="shared" si="0"/>
        <v>TETE ALLUMEUR XV   €</v>
      </c>
      <c r="E27" s="28"/>
    </row>
    <row r="28" spans="1:5" ht="14.4" customHeight="1">
      <c r="B28" s="26" t="s">
        <v>437</v>
      </c>
      <c r="C28" s="23" t="str">
        <f t="shared" si="0"/>
        <v>TETE ALLUMEUR TU 1988&gt;   12,16€</v>
      </c>
      <c r="E28" s="28">
        <v>12.16</v>
      </c>
    </row>
    <row r="29" spans="1:5" ht="14.4" customHeight="1">
      <c r="B29" s="26" t="s">
        <v>438</v>
      </c>
      <c r="C29" s="23" t="str">
        <f t="shared" si="0"/>
        <v>KIT EMBRAYAGE 3 PIECES TU   75,43€</v>
      </c>
      <c r="E29" s="28">
        <v>75.430000000000007</v>
      </c>
    </row>
    <row r="30" spans="1:5" ht="14.4" customHeight="1">
      <c r="B30" s="26" t="s">
        <v>439</v>
      </c>
      <c r="C30" s="23" t="str">
        <f t="shared" si="0"/>
        <v>KIT EMBRAYAGE 3 PIECES XUD 1989&gt;   84,5€</v>
      </c>
      <c r="E30" s="28">
        <v>84.5</v>
      </c>
    </row>
    <row r="31" spans="1:5" ht="14.4" customHeight="1">
      <c r="B31" s="26" t="s">
        <v>440</v>
      </c>
      <c r="C31" s="23" t="str">
        <f t="shared" si="0"/>
        <v>KIT EMBRAYAGE 3 PIECES XV   92,46€</v>
      </c>
      <c r="E31" s="28">
        <v>92.46</v>
      </c>
    </row>
    <row r="32" spans="1:5" ht="14.4" customHeight="1">
      <c r="B32" s="26" t="s">
        <v>441</v>
      </c>
      <c r="C32" s="23" t="str">
        <f t="shared" si="0"/>
        <v>KIT EMBRAYAGE 3 PIECES XUD7TV   119,68€</v>
      </c>
      <c r="E32" s="28">
        <v>119.68</v>
      </c>
    </row>
    <row r="33" spans="2:5" ht="14.4" customHeight="1">
      <c r="B33" s="26" t="s">
        <v>442</v>
      </c>
      <c r="C33" s="23" t="str">
        <f t="shared" si="0"/>
        <v>KIT EMBRAYAGE 3 PIECES XUD &gt;01/07/89   101.10€</v>
      </c>
      <c r="E33" s="29" t="s">
        <v>461</v>
      </c>
    </row>
    <row r="34" spans="2:5" ht="14.4" customHeight="1">
      <c r="B34" s="26" t="s">
        <v>443</v>
      </c>
      <c r="C34" s="23" t="str">
        <f t="shared" si="0"/>
        <v>DEMARREUR  TU   68.42€</v>
      </c>
      <c r="E34" s="30" t="s">
        <v>462</v>
      </c>
    </row>
    <row r="35" spans="2:5" ht="14.4" customHeight="1">
      <c r="B35" s="26" t="s">
        <v>443</v>
      </c>
      <c r="C35" s="23" t="str">
        <f t="shared" si="0"/>
        <v>DEMARREUR  TU   68.42€</v>
      </c>
      <c r="E35" s="30" t="s">
        <v>462</v>
      </c>
    </row>
    <row r="36" spans="2:5" ht="14.4" customHeight="1">
      <c r="B36" s="26" t="s">
        <v>444</v>
      </c>
      <c r="C36" s="23" t="str">
        <f t="shared" si="0"/>
        <v>DEMARREUR  XUD    97.74€</v>
      </c>
      <c r="E36" s="30" t="s">
        <v>463</v>
      </c>
    </row>
    <row r="37" spans="2:5" ht="14.4" customHeight="1">
      <c r="B37" s="26" t="s">
        <v>445</v>
      </c>
      <c r="C37" s="23" t="str">
        <f t="shared" si="0"/>
        <v>DEMARREUR  XV   83.16 (+ 60€ ttc CONSIGNE)€</v>
      </c>
      <c r="E37" s="30" t="s">
        <v>464</v>
      </c>
    </row>
    <row r="38" spans="2:5" ht="14.4" customHeight="1">
      <c r="B38" s="26" t="s">
        <v>446</v>
      </c>
      <c r="C38" s="23" t="str">
        <f t="shared" si="0"/>
        <v>ALTERNATEUR TU   81.02€</v>
      </c>
      <c r="E38" s="31" t="s">
        <v>465</v>
      </c>
    </row>
    <row r="39" spans="2:5" ht="14.4" customHeight="1">
      <c r="B39" s="26" t="s">
        <v>447</v>
      </c>
      <c r="C39" s="23" t="str">
        <f t="shared" si="0"/>
        <v>ALTERNATEUR XUD   105.73€</v>
      </c>
      <c r="E39" s="31" t="s">
        <v>466</v>
      </c>
    </row>
    <row r="40" spans="2:5" ht="14.4" customHeight="1">
      <c r="B40" s="26" t="s">
        <v>448</v>
      </c>
      <c r="C40" s="23" t="str">
        <f t="shared" si="0"/>
        <v>ALTERNATEUR XV    74.41 ( + 60€ ttc CONSIGNE)€</v>
      </c>
      <c r="E40" s="32" t="s">
        <v>467</v>
      </c>
    </row>
    <row r="41" spans="2:5" ht="14.4" customHeight="1">
      <c r="B41" s="26" t="s">
        <v>449</v>
      </c>
      <c r="C41" s="23" t="str">
        <f t="shared" si="0"/>
        <v>TRANSMISSION DROITE TU   72.00€</v>
      </c>
      <c r="E41" s="31" t="s">
        <v>468</v>
      </c>
    </row>
    <row r="42" spans="2:5" ht="14.4" customHeight="1">
      <c r="B42" s="26" t="s">
        <v>450</v>
      </c>
      <c r="C42" s="23" t="str">
        <f t="shared" si="0"/>
        <v>TRANSMISSION GAUCHE TU   82.08€</v>
      </c>
      <c r="E42" s="31" t="s">
        <v>469</v>
      </c>
    </row>
    <row r="43" spans="2:5" ht="14.4" customHeight="1">
      <c r="B43" s="26" t="s">
        <v>451</v>
      </c>
      <c r="C43" s="23" t="str">
        <f t="shared" si="0"/>
        <v>TRANSMISSION DROITE XUD   78.48€</v>
      </c>
      <c r="E43" s="31" t="s">
        <v>470</v>
      </c>
    </row>
    <row r="44" spans="2:5" ht="14.4" customHeight="1">
      <c r="B44" s="26" t="s">
        <v>452</v>
      </c>
      <c r="C44" s="23" t="str">
        <f t="shared" si="0"/>
        <v>TRANSMISSION GAUCHE XUD   78.49€</v>
      </c>
      <c r="E44" s="31" t="s">
        <v>471</v>
      </c>
    </row>
    <row r="45" spans="2:5" ht="14.4" customHeight="1">
      <c r="B45" s="26" t="s">
        <v>453</v>
      </c>
      <c r="C45" s="23" t="str">
        <f t="shared" si="0"/>
        <v>TRANSMISSION XV   71.28€</v>
      </c>
      <c r="E45" s="31" t="s">
        <v>472</v>
      </c>
    </row>
    <row r="46" spans="2:5" ht="14.4" customHeight="1">
      <c r="B46" s="26" t="s">
        <v>453</v>
      </c>
      <c r="C46" s="23" t="str">
        <f t="shared" si="0"/>
        <v>TRANSMISSION XV   71.28€</v>
      </c>
      <c r="E46" s="31" t="s">
        <v>472</v>
      </c>
    </row>
    <row r="47" spans="2:5" ht="14.4" customHeight="1">
      <c r="B47" s="26" t="s">
        <v>454</v>
      </c>
      <c r="C47" s="23" t="str">
        <f t="shared" si="0"/>
        <v>BRAS DE SUSPENSION INF. DROIT   26.65€</v>
      </c>
      <c r="E47" s="31" t="s">
        <v>473</v>
      </c>
    </row>
    <row r="48" spans="2:5" ht="14.4" customHeight="1">
      <c r="B48" s="26" t="s">
        <v>455</v>
      </c>
      <c r="C48" s="23" t="str">
        <f t="shared" si="0"/>
        <v>BRAS DE SUSPENSION INF. GAUCHE   26.65€</v>
      </c>
      <c r="E48" s="31" t="s">
        <v>473</v>
      </c>
    </row>
    <row r="49" spans="2:5" ht="14.4" customHeight="1">
      <c r="B49" s="26" t="s">
        <v>456</v>
      </c>
      <c r="C49" s="23" t="str">
        <f t="shared" si="0"/>
        <v>JEU AMORTISSEURS AVANT   86.22€</v>
      </c>
      <c r="E49" s="31" t="s">
        <v>474</v>
      </c>
    </row>
    <row r="50" spans="2:5" ht="14.4" customHeight="1">
      <c r="B50" s="26" t="s">
        <v>457</v>
      </c>
      <c r="C50" s="23" t="str">
        <f t="shared" si="0"/>
        <v>JEU AMORTISSEURS ARRIERE   67.36€</v>
      </c>
      <c r="E50" s="31" t="s">
        <v>475</v>
      </c>
    </row>
    <row r="51" spans="2:5" ht="14.4" customHeight="1">
      <c r="B51" s="26" t="s">
        <v>458</v>
      </c>
      <c r="C51" s="23" t="str">
        <f t="shared" si="0"/>
        <v>HUILE BIDON DE 5L 10W40   15.35€</v>
      </c>
      <c r="E51" s="31" t="s">
        <v>476</v>
      </c>
    </row>
    <row r="52" spans="2:5" ht="14.4" customHeight="1">
      <c r="B52" s="26" t="s">
        <v>459</v>
      </c>
      <c r="C52" s="23" t="str">
        <f t="shared" si="0"/>
        <v>HUILE BIDON DE 5L 15W40   14.90€</v>
      </c>
      <c r="E52" s="31" t="s">
        <v>477</v>
      </c>
    </row>
    <row r="53" spans="2:5" ht="14.4" customHeight="1">
      <c r="B53" s="26" t="s">
        <v>460</v>
      </c>
      <c r="C53" s="23" t="str">
        <f t="shared" si="0"/>
        <v>PNEU 155x70x13 75T   30,66€</v>
      </c>
      <c r="E53" s="28">
        <v>30.66</v>
      </c>
    </row>
    <row r="54" spans="2:5">
      <c r="C54" s="23" t="str">
        <f t="shared" si="0"/>
        <v xml:space="preserve">   €</v>
      </c>
    </row>
    <row r="55" spans="2:5">
      <c r="C55" s="23" t="str">
        <f t="shared" si="0"/>
        <v xml:space="preserve">   €</v>
      </c>
    </row>
    <row r="56" spans="2:5">
      <c r="C56" s="23" t="str">
        <f t="shared" si="0"/>
        <v xml:space="preserve">   €</v>
      </c>
    </row>
    <row r="57" spans="2:5">
      <c r="C57" s="23" t="str">
        <f t="shared" si="0"/>
        <v xml:space="preserve">   €</v>
      </c>
    </row>
    <row r="58" spans="2:5">
      <c r="C58" s="23" t="str">
        <f t="shared" si="0"/>
        <v xml:space="preserve">   €</v>
      </c>
    </row>
    <row r="59" spans="2:5">
      <c r="C59" s="23" t="str">
        <f t="shared" si="0"/>
        <v xml:space="preserve">   €</v>
      </c>
    </row>
    <row r="60" spans="2:5">
      <c r="C60" s="23" t="str">
        <f t="shared" si="0"/>
        <v xml:space="preserve">   €</v>
      </c>
    </row>
    <row r="61" spans="2:5">
      <c r="C61" s="23" t="str">
        <f t="shared" si="0"/>
        <v xml:space="preserve">   €</v>
      </c>
    </row>
    <row r="62" spans="2:5">
      <c r="C62" s="23" t="str">
        <f t="shared" si="0"/>
        <v xml:space="preserve">   €</v>
      </c>
    </row>
    <row r="63" spans="2:5">
      <c r="C63" s="23" t="str">
        <f t="shared" si="0"/>
        <v xml:space="preserve">   €</v>
      </c>
    </row>
    <row r="64" spans="2:5">
      <c r="C64" s="23" t="str">
        <f t="shared" si="0"/>
        <v xml:space="preserve">   €</v>
      </c>
    </row>
    <row r="65" spans="3:3">
      <c r="C65" s="23" t="str">
        <f t="shared" si="0"/>
        <v xml:space="preserve">   €</v>
      </c>
    </row>
    <row r="66" spans="3:3">
      <c r="C66" s="23" t="str">
        <f t="shared" si="0"/>
        <v xml:space="preserve">   €</v>
      </c>
    </row>
    <row r="67" spans="3:3">
      <c r="C67" s="23" t="str">
        <f t="shared" ref="C67:C130" si="1">B67&amp;"   "&amp;E67&amp;"€"</f>
        <v xml:space="preserve">   €</v>
      </c>
    </row>
    <row r="68" spans="3:3">
      <c r="C68" s="23" t="str">
        <f t="shared" si="1"/>
        <v xml:space="preserve">   €</v>
      </c>
    </row>
    <row r="69" spans="3:3">
      <c r="C69" s="23" t="str">
        <f t="shared" si="1"/>
        <v xml:space="preserve">   €</v>
      </c>
    </row>
    <row r="70" spans="3:3">
      <c r="C70" s="23" t="str">
        <f t="shared" si="1"/>
        <v xml:space="preserve">   €</v>
      </c>
    </row>
    <row r="71" spans="3:3">
      <c r="C71" s="23" t="str">
        <f t="shared" si="1"/>
        <v xml:space="preserve">   €</v>
      </c>
    </row>
    <row r="72" spans="3:3">
      <c r="C72" s="23" t="str">
        <f t="shared" si="1"/>
        <v xml:space="preserve">   €</v>
      </c>
    </row>
    <row r="73" spans="3:3">
      <c r="C73" s="23" t="str">
        <f t="shared" si="1"/>
        <v xml:space="preserve">   €</v>
      </c>
    </row>
    <row r="74" spans="3:3">
      <c r="C74" s="23" t="str">
        <f t="shared" si="1"/>
        <v xml:space="preserve">   €</v>
      </c>
    </row>
    <row r="75" spans="3:3">
      <c r="C75" s="23" t="str">
        <f t="shared" si="1"/>
        <v xml:space="preserve">   €</v>
      </c>
    </row>
    <row r="76" spans="3:3">
      <c r="C76" s="23" t="str">
        <f t="shared" si="1"/>
        <v xml:space="preserve">   €</v>
      </c>
    </row>
    <row r="77" spans="3:3">
      <c r="C77" s="23" t="str">
        <f t="shared" si="1"/>
        <v xml:space="preserve">   €</v>
      </c>
    </row>
    <row r="78" spans="3:3">
      <c r="C78" s="23" t="str">
        <f t="shared" si="1"/>
        <v xml:space="preserve">   €</v>
      </c>
    </row>
    <row r="79" spans="3:3">
      <c r="C79" s="23" t="str">
        <f t="shared" si="1"/>
        <v xml:space="preserve">   €</v>
      </c>
    </row>
    <row r="80" spans="3:3">
      <c r="C80" s="23" t="str">
        <f t="shared" si="1"/>
        <v xml:space="preserve">   €</v>
      </c>
    </row>
    <row r="81" spans="3:3">
      <c r="C81" s="23" t="str">
        <f t="shared" si="1"/>
        <v xml:space="preserve">   €</v>
      </c>
    </row>
    <row r="82" spans="3:3">
      <c r="C82" s="23" t="str">
        <f t="shared" si="1"/>
        <v xml:space="preserve">   €</v>
      </c>
    </row>
    <row r="83" spans="3:3">
      <c r="C83" s="23" t="str">
        <f t="shared" si="1"/>
        <v xml:space="preserve">   €</v>
      </c>
    </row>
    <row r="84" spans="3:3">
      <c r="C84" s="23" t="str">
        <f t="shared" si="1"/>
        <v xml:space="preserve">   €</v>
      </c>
    </row>
    <row r="85" spans="3:3">
      <c r="C85" s="23" t="str">
        <f t="shared" si="1"/>
        <v xml:space="preserve">   €</v>
      </c>
    </row>
    <row r="86" spans="3:3">
      <c r="C86" s="23" t="str">
        <f t="shared" si="1"/>
        <v xml:space="preserve">   €</v>
      </c>
    </row>
    <row r="87" spans="3:3">
      <c r="C87" s="23" t="str">
        <f t="shared" si="1"/>
        <v xml:space="preserve">   €</v>
      </c>
    </row>
    <row r="88" spans="3:3">
      <c r="C88" s="23" t="str">
        <f t="shared" si="1"/>
        <v xml:space="preserve">   €</v>
      </c>
    </row>
    <row r="89" spans="3:3">
      <c r="C89" s="23" t="str">
        <f t="shared" si="1"/>
        <v xml:space="preserve">   €</v>
      </c>
    </row>
    <row r="90" spans="3:3">
      <c r="C90" s="23" t="str">
        <f t="shared" si="1"/>
        <v xml:space="preserve">   €</v>
      </c>
    </row>
    <row r="91" spans="3:3">
      <c r="C91" s="23" t="str">
        <f t="shared" si="1"/>
        <v xml:space="preserve">   €</v>
      </c>
    </row>
    <row r="92" spans="3:3">
      <c r="C92" s="23" t="str">
        <f t="shared" si="1"/>
        <v xml:space="preserve">   €</v>
      </c>
    </row>
    <row r="93" spans="3:3">
      <c r="C93" s="23" t="str">
        <f t="shared" si="1"/>
        <v xml:space="preserve">   €</v>
      </c>
    </row>
    <row r="94" spans="3:3">
      <c r="C94" s="23" t="str">
        <f t="shared" si="1"/>
        <v xml:space="preserve">   €</v>
      </c>
    </row>
    <row r="95" spans="3:3">
      <c r="C95" s="23" t="str">
        <f t="shared" si="1"/>
        <v xml:space="preserve">   €</v>
      </c>
    </row>
    <row r="96" spans="3:3">
      <c r="C96" s="23" t="str">
        <f t="shared" si="1"/>
        <v xml:space="preserve">   €</v>
      </c>
    </row>
    <row r="97" spans="3:3">
      <c r="C97" s="23" t="str">
        <f t="shared" si="1"/>
        <v xml:space="preserve">   €</v>
      </c>
    </row>
    <row r="98" spans="3:3">
      <c r="C98" s="23" t="str">
        <f t="shared" si="1"/>
        <v xml:space="preserve">   €</v>
      </c>
    </row>
    <row r="99" spans="3:3">
      <c r="C99" s="23" t="str">
        <f t="shared" si="1"/>
        <v xml:space="preserve">   €</v>
      </c>
    </row>
    <row r="100" spans="3:3">
      <c r="C100" s="23" t="str">
        <f t="shared" si="1"/>
        <v xml:space="preserve">   €</v>
      </c>
    </row>
    <row r="101" spans="3:3">
      <c r="C101" s="23" t="str">
        <f t="shared" si="1"/>
        <v xml:space="preserve">   €</v>
      </c>
    </row>
    <row r="102" spans="3:3">
      <c r="C102" s="23" t="str">
        <f t="shared" si="1"/>
        <v xml:space="preserve">   €</v>
      </c>
    </row>
    <row r="103" spans="3:3">
      <c r="C103" s="23" t="str">
        <f t="shared" si="1"/>
        <v xml:space="preserve">   €</v>
      </c>
    </row>
    <row r="104" spans="3:3">
      <c r="C104" s="23" t="str">
        <f t="shared" si="1"/>
        <v xml:space="preserve">   €</v>
      </c>
    </row>
    <row r="105" spans="3:3">
      <c r="C105" s="23" t="str">
        <f t="shared" si="1"/>
        <v xml:space="preserve">   €</v>
      </c>
    </row>
    <row r="106" spans="3:3">
      <c r="C106" s="23" t="str">
        <f t="shared" si="1"/>
        <v xml:space="preserve">   €</v>
      </c>
    </row>
    <row r="107" spans="3:3">
      <c r="C107" s="23" t="str">
        <f t="shared" si="1"/>
        <v xml:space="preserve">   €</v>
      </c>
    </row>
    <row r="108" spans="3:3">
      <c r="C108" s="23" t="str">
        <f t="shared" si="1"/>
        <v xml:space="preserve">   €</v>
      </c>
    </row>
    <row r="109" spans="3:3">
      <c r="C109" s="23" t="str">
        <f t="shared" si="1"/>
        <v xml:space="preserve">   €</v>
      </c>
    </row>
    <row r="110" spans="3:3">
      <c r="C110" s="23" t="str">
        <f t="shared" si="1"/>
        <v xml:space="preserve">   €</v>
      </c>
    </row>
    <row r="111" spans="3:3">
      <c r="C111" s="23" t="str">
        <f t="shared" si="1"/>
        <v xml:space="preserve">   €</v>
      </c>
    </row>
    <row r="112" spans="3:3">
      <c r="C112" s="23" t="str">
        <f t="shared" si="1"/>
        <v xml:space="preserve">   €</v>
      </c>
    </row>
    <row r="113" spans="3:3">
      <c r="C113" s="23" t="str">
        <f t="shared" si="1"/>
        <v xml:space="preserve">   €</v>
      </c>
    </row>
    <row r="114" spans="3:3">
      <c r="C114" s="23" t="str">
        <f t="shared" si="1"/>
        <v xml:space="preserve">   €</v>
      </c>
    </row>
    <row r="115" spans="3:3">
      <c r="C115" s="23" t="str">
        <f t="shared" si="1"/>
        <v xml:space="preserve">   €</v>
      </c>
    </row>
    <row r="116" spans="3:3">
      <c r="C116" s="23" t="str">
        <f t="shared" si="1"/>
        <v xml:space="preserve">   €</v>
      </c>
    </row>
    <row r="117" spans="3:3">
      <c r="C117" s="23" t="str">
        <f t="shared" si="1"/>
        <v xml:space="preserve">   €</v>
      </c>
    </row>
    <row r="118" spans="3:3">
      <c r="C118" s="23" t="str">
        <f t="shared" si="1"/>
        <v xml:space="preserve">   €</v>
      </c>
    </row>
    <row r="119" spans="3:3">
      <c r="C119" s="23" t="str">
        <f t="shared" si="1"/>
        <v xml:space="preserve">   €</v>
      </c>
    </row>
    <row r="120" spans="3:3">
      <c r="C120" s="23" t="str">
        <f t="shared" si="1"/>
        <v xml:space="preserve">   €</v>
      </c>
    </row>
    <row r="121" spans="3:3">
      <c r="C121" s="23" t="str">
        <f t="shared" si="1"/>
        <v xml:space="preserve">   €</v>
      </c>
    </row>
    <row r="122" spans="3:3">
      <c r="C122" s="23" t="str">
        <f t="shared" si="1"/>
        <v xml:space="preserve">   €</v>
      </c>
    </row>
    <row r="123" spans="3:3">
      <c r="C123" s="23" t="str">
        <f t="shared" si="1"/>
        <v xml:space="preserve">   €</v>
      </c>
    </row>
    <row r="124" spans="3:3">
      <c r="C124" s="23" t="str">
        <f t="shared" si="1"/>
        <v xml:space="preserve">   €</v>
      </c>
    </row>
    <row r="125" spans="3:3">
      <c r="C125" s="23" t="str">
        <f t="shared" si="1"/>
        <v xml:space="preserve">   €</v>
      </c>
    </row>
    <row r="126" spans="3:3">
      <c r="C126" s="23" t="str">
        <f t="shared" si="1"/>
        <v xml:space="preserve">   €</v>
      </c>
    </row>
    <row r="127" spans="3:3">
      <c r="C127" s="23" t="str">
        <f t="shared" si="1"/>
        <v xml:space="preserve">   €</v>
      </c>
    </row>
    <row r="128" spans="3:3">
      <c r="C128" s="23" t="str">
        <f t="shared" si="1"/>
        <v xml:space="preserve">   €</v>
      </c>
    </row>
    <row r="129" spans="3:3">
      <c r="C129" s="23" t="str">
        <f t="shared" si="1"/>
        <v xml:space="preserve">   €</v>
      </c>
    </row>
    <row r="130" spans="3:3">
      <c r="C130" s="23" t="str">
        <f t="shared" si="1"/>
        <v xml:space="preserve">   €</v>
      </c>
    </row>
    <row r="131" spans="3:3">
      <c r="C131" s="23" t="str">
        <f t="shared" ref="C131:C194" si="2">B131&amp;"   "&amp;E131&amp;"€"</f>
        <v xml:space="preserve">   €</v>
      </c>
    </row>
    <row r="132" spans="3:3">
      <c r="C132" s="23" t="str">
        <f t="shared" si="2"/>
        <v xml:space="preserve">   €</v>
      </c>
    </row>
    <row r="133" spans="3:3">
      <c r="C133" s="23" t="str">
        <f t="shared" si="2"/>
        <v xml:space="preserve">   €</v>
      </c>
    </row>
    <row r="134" spans="3:3">
      <c r="C134" s="23" t="str">
        <f t="shared" si="2"/>
        <v xml:space="preserve">   €</v>
      </c>
    </row>
    <row r="135" spans="3:3">
      <c r="C135" s="23" t="str">
        <f t="shared" si="2"/>
        <v xml:space="preserve">   €</v>
      </c>
    </row>
    <row r="136" spans="3:3">
      <c r="C136" s="23" t="str">
        <f t="shared" si="2"/>
        <v xml:space="preserve">   €</v>
      </c>
    </row>
    <row r="137" spans="3:3">
      <c r="C137" s="23" t="str">
        <f t="shared" si="2"/>
        <v xml:space="preserve">   €</v>
      </c>
    </row>
    <row r="138" spans="3:3">
      <c r="C138" s="23" t="str">
        <f t="shared" si="2"/>
        <v xml:space="preserve">   €</v>
      </c>
    </row>
    <row r="139" spans="3:3">
      <c r="C139" s="23" t="str">
        <f t="shared" si="2"/>
        <v xml:space="preserve">   €</v>
      </c>
    </row>
    <row r="140" spans="3:3">
      <c r="C140" s="23" t="str">
        <f t="shared" si="2"/>
        <v xml:space="preserve">   €</v>
      </c>
    </row>
    <row r="141" spans="3:3">
      <c r="C141" s="23" t="str">
        <f t="shared" si="2"/>
        <v xml:space="preserve">   €</v>
      </c>
    </row>
    <row r="142" spans="3:3">
      <c r="C142" s="23" t="str">
        <f t="shared" si="2"/>
        <v xml:space="preserve">   €</v>
      </c>
    </row>
    <row r="143" spans="3:3">
      <c r="C143" s="23" t="str">
        <f t="shared" si="2"/>
        <v xml:space="preserve">   €</v>
      </c>
    </row>
    <row r="144" spans="3:3">
      <c r="C144" s="23" t="str">
        <f t="shared" si="2"/>
        <v xml:space="preserve">   €</v>
      </c>
    </row>
    <row r="145" spans="3:3">
      <c r="C145" s="23" t="str">
        <f t="shared" si="2"/>
        <v xml:space="preserve">   €</v>
      </c>
    </row>
    <row r="146" spans="3:3">
      <c r="C146" s="23" t="str">
        <f t="shared" si="2"/>
        <v xml:space="preserve">   €</v>
      </c>
    </row>
    <row r="147" spans="3:3">
      <c r="C147" s="23" t="str">
        <f t="shared" si="2"/>
        <v xml:space="preserve">   €</v>
      </c>
    </row>
    <row r="148" spans="3:3">
      <c r="C148" s="23" t="str">
        <f t="shared" si="2"/>
        <v xml:space="preserve">   €</v>
      </c>
    </row>
    <row r="149" spans="3:3">
      <c r="C149" s="23" t="str">
        <f t="shared" si="2"/>
        <v xml:space="preserve">   €</v>
      </c>
    </row>
    <row r="150" spans="3:3">
      <c r="C150" s="23" t="str">
        <f t="shared" si="2"/>
        <v xml:space="preserve">   €</v>
      </c>
    </row>
    <row r="151" spans="3:3">
      <c r="C151" s="23" t="str">
        <f t="shared" si="2"/>
        <v xml:space="preserve">   €</v>
      </c>
    </row>
    <row r="152" spans="3:3">
      <c r="C152" s="23" t="str">
        <f t="shared" si="2"/>
        <v xml:space="preserve">   €</v>
      </c>
    </row>
    <row r="153" spans="3:3">
      <c r="C153" s="23" t="str">
        <f t="shared" si="2"/>
        <v xml:space="preserve">   €</v>
      </c>
    </row>
    <row r="154" spans="3:3">
      <c r="C154" s="23" t="str">
        <f t="shared" si="2"/>
        <v xml:space="preserve">   €</v>
      </c>
    </row>
    <row r="155" spans="3:3">
      <c r="C155" s="23" t="str">
        <f t="shared" si="2"/>
        <v xml:space="preserve">   €</v>
      </c>
    </row>
    <row r="156" spans="3:3">
      <c r="C156" s="23" t="str">
        <f t="shared" si="2"/>
        <v xml:space="preserve">   €</v>
      </c>
    </row>
    <row r="157" spans="3:3">
      <c r="C157" s="23" t="str">
        <f t="shared" si="2"/>
        <v xml:space="preserve">   €</v>
      </c>
    </row>
    <row r="158" spans="3:3">
      <c r="C158" s="23" t="str">
        <f t="shared" si="2"/>
        <v xml:space="preserve">   €</v>
      </c>
    </row>
    <row r="159" spans="3:3">
      <c r="C159" s="23" t="str">
        <f t="shared" si="2"/>
        <v xml:space="preserve">   €</v>
      </c>
    </row>
    <row r="160" spans="3:3">
      <c r="C160" s="23" t="str">
        <f t="shared" si="2"/>
        <v xml:space="preserve">   €</v>
      </c>
    </row>
    <row r="161" spans="3:3">
      <c r="C161" s="23" t="str">
        <f t="shared" si="2"/>
        <v xml:space="preserve">   €</v>
      </c>
    </row>
    <row r="162" spans="3:3">
      <c r="C162" s="23" t="str">
        <f t="shared" si="2"/>
        <v xml:space="preserve">   €</v>
      </c>
    </row>
    <row r="163" spans="3:3">
      <c r="C163" s="23" t="str">
        <f t="shared" si="2"/>
        <v xml:space="preserve">   €</v>
      </c>
    </row>
    <row r="164" spans="3:3">
      <c r="C164" s="23" t="str">
        <f t="shared" si="2"/>
        <v xml:space="preserve">   €</v>
      </c>
    </row>
    <row r="165" spans="3:3">
      <c r="C165" s="23" t="str">
        <f t="shared" si="2"/>
        <v xml:space="preserve">   €</v>
      </c>
    </row>
    <row r="166" spans="3:3">
      <c r="C166" s="23" t="str">
        <f t="shared" si="2"/>
        <v xml:space="preserve">   €</v>
      </c>
    </row>
    <row r="167" spans="3:3">
      <c r="C167" s="23" t="str">
        <f t="shared" si="2"/>
        <v xml:space="preserve">   €</v>
      </c>
    </row>
    <row r="168" spans="3:3">
      <c r="C168" s="23" t="str">
        <f t="shared" si="2"/>
        <v xml:space="preserve">   €</v>
      </c>
    </row>
    <row r="169" spans="3:3">
      <c r="C169" s="23" t="str">
        <f t="shared" si="2"/>
        <v xml:space="preserve">   €</v>
      </c>
    </row>
    <row r="170" spans="3:3">
      <c r="C170" s="23" t="str">
        <f t="shared" si="2"/>
        <v xml:space="preserve">   €</v>
      </c>
    </row>
    <row r="171" spans="3:3">
      <c r="C171" s="23" t="str">
        <f t="shared" si="2"/>
        <v xml:space="preserve">   €</v>
      </c>
    </row>
    <row r="172" spans="3:3">
      <c r="C172" s="23" t="str">
        <f t="shared" si="2"/>
        <v xml:space="preserve">   €</v>
      </c>
    </row>
    <row r="173" spans="3:3">
      <c r="C173" s="23" t="str">
        <f t="shared" si="2"/>
        <v xml:space="preserve">   €</v>
      </c>
    </row>
    <row r="174" spans="3:3">
      <c r="C174" s="23" t="str">
        <f t="shared" si="2"/>
        <v xml:space="preserve">   €</v>
      </c>
    </row>
    <row r="175" spans="3:3">
      <c r="C175" s="23" t="str">
        <f t="shared" si="2"/>
        <v xml:space="preserve">   €</v>
      </c>
    </row>
    <row r="176" spans="3:3">
      <c r="C176" s="23" t="str">
        <f t="shared" si="2"/>
        <v xml:space="preserve">   €</v>
      </c>
    </row>
    <row r="177" spans="3:3">
      <c r="C177" s="23" t="str">
        <f t="shared" si="2"/>
        <v xml:space="preserve">   €</v>
      </c>
    </row>
    <row r="178" spans="3:3">
      <c r="C178" s="23" t="str">
        <f t="shared" si="2"/>
        <v xml:space="preserve">   €</v>
      </c>
    </row>
    <row r="179" spans="3:3">
      <c r="C179" s="23" t="str">
        <f t="shared" si="2"/>
        <v xml:space="preserve">   €</v>
      </c>
    </row>
    <row r="180" spans="3:3">
      <c r="C180" s="23" t="str">
        <f t="shared" si="2"/>
        <v xml:space="preserve">   €</v>
      </c>
    </row>
    <row r="181" spans="3:3">
      <c r="C181" s="23" t="str">
        <f t="shared" si="2"/>
        <v xml:space="preserve">   €</v>
      </c>
    </row>
    <row r="182" spans="3:3">
      <c r="C182" s="23" t="str">
        <f t="shared" si="2"/>
        <v xml:space="preserve">   €</v>
      </c>
    </row>
    <row r="183" spans="3:3">
      <c r="C183" s="23" t="str">
        <f t="shared" si="2"/>
        <v xml:space="preserve">   €</v>
      </c>
    </row>
    <row r="184" spans="3:3">
      <c r="C184" s="23" t="str">
        <f t="shared" si="2"/>
        <v xml:space="preserve">   €</v>
      </c>
    </row>
    <row r="185" spans="3:3">
      <c r="C185" s="23" t="str">
        <f t="shared" si="2"/>
        <v xml:space="preserve">   €</v>
      </c>
    </row>
    <row r="186" spans="3:3">
      <c r="C186" s="23" t="str">
        <f t="shared" si="2"/>
        <v xml:space="preserve">   €</v>
      </c>
    </row>
    <row r="187" spans="3:3">
      <c r="C187" s="23" t="str">
        <f t="shared" si="2"/>
        <v xml:space="preserve">   €</v>
      </c>
    </row>
    <row r="188" spans="3:3">
      <c r="C188" s="23" t="str">
        <f t="shared" si="2"/>
        <v xml:space="preserve">   €</v>
      </c>
    </row>
    <row r="189" spans="3:3">
      <c r="C189" s="23" t="str">
        <f t="shared" si="2"/>
        <v xml:space="preserve">   €</v>
      </c>
    </row>
    <row r="190" spans="3:3">
      <c r="C190" s="23" t="str">
        <f t="shared" si="2"/>
        <v xml:space="preserve">   €</v>
      </c>
    </row>
    <row r="191" spans="3:3">
      <c r="C191" s="23" t="str">
        <f t="shared" si="2"/>
        <v xml:space="preserve">   €</v>
      </c>
    </row>
    <row r="192" spans="3:3">
      <c r="C192" s="23" t="str">
        <f t="shared" si="2"/>
        <v xml:space="preserve">   €</v>
      </c>
    </row>
    <row r="193" spans="3:3">
      <c r="C193" s="23" t="str">
        <f t="shared" si="2"/>
        <v xml:space="preserve">   €</v>
      </c>
    </row>
    <row r="194" spans="3:3">
      <c r="C194" s="23" t="str">
        <f t="shared" si="2"/>
        <v xml:space="preserve">   €</v>
      </c>
    </row>
    <row r="195" spans="3:3">
      <c r="C195" s="23" t="str">
        <f t="shared" ref="C195:C200" si="3">B195&amp;"   "&amp;E195&amp;"€"</f>
        <v xml:space="preserve">   €</v>
      </c>
    </row>
    <row r="196" spans="3:3">
      <c r="C196" s="23" t="str">
        <f t="shared" si="3"/>
        <v xml:space="preserve">   €</v>
      </c>
    </row>
    <row r="197" spans="3:3">
      <c r="C197" s="23" t="str">
        <f t="shared" si="3"/>
        <v xml:space="preserve">   €</v>
      </c>
    </row>
    <row r="198" spans="3:3">
      <c r="C198" s="23" t="str">
        <f t="shared" si="3"/>
        <v xml:space="preserve">   €</v>
      </c>
    </row>
    <row r="199" spans="3:3">
      <c r="C199" s="23" t="str">
        <f t="shared" si="3"/>
        <v xml:space="preserve">   €</v>
      </c>
    </row>
    <row r="200" spans="3:3">
      <c r="C200" s="23" t="str">
        <f t="shared" si="3"/>
        <v xml:space="preserve">   €</v>
      </c>
    </row>
  </sheetData>
  <sheetProtection algorithmName="SHA-512" hashValue="nfgzFFPTAQ7OJmf2A1bHhoiMLuW5+cPDsL+53yCjzvLAHr3KmbxI7Oki4+EIA+5bSnTvSbHVdws/D7Wveqib/w==" saltValue="Nh7h2Gim3Ca1espeR3ugEw==" spinCount="100000" sheet="1" objects="1" scenarios="1" selectLockedCells="1" selectUnlockedCells="1"/>
  <mergeCells count="1">
    <mergeCell ref="A1:A2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1"/>
  <sheetViews>
    <sheetView workbookViewId="0">
      <selection activeCell="J15" sqref="J15"/>
    </sheetView>
  </sheetViews>
  <sheetFormatPr baseColWidth="10" defaultRowHeight="14.4"/>
  <cols>
    <col min="7" max="7" width="25.77734375" customWidth="1"/>
  </cols>
  <sheetData>
    <row r="1" spans="1:12">
      <c r="A1" t="s">
        <v>485</v>
      </c>
      <c r="B1" t="s">
        <v>486</v>
      </c>
      <c r="C1" t="s">
        <v>487</v>
      </c>
      <c r="D1" t="s">
        <v>493</v>
      </c>
      <c r="E1" t="s">
        <v>494</v>
      </c>
      <c r="F1" t="s">
        <v>488</v>
      </c>
      <c r="G1" t="s">
        <v>489</v>
      </c>
      <c r="H1" t="s">
        <v>490</v>
      </c>
      <c r="I1" t="s">
        <v>492</v>
      </c>
      <c r="J1" t="s">
        <v>673</v>
      </c>
      <c r="K1" s="1" t="s">
        <v>414</v>
      </c>
      <c r="L1" s="63" t="s">
        <v>484</v>
      </c>
    </row>
    <row r="2" spans="1:12">
      <c r="A2" s="66">
        <v>43309</v>
      </c>
      <c r="B2" s="52">
        <v>0.29166666666666702</v>
      </c>
      <c r="C2" s="5" t="s">
        <v>328</v>
      </c>
      <c r="D2" t="s">
        <v>2</v>
      </c>
      <c r="G2" s="26" t="s">
        <v>416</v>
      </c>
      <c r="H2" t="s">
        <v>665</v>
      </c>
      <c r="I2" s="64" t="s">
        <v>279</v>
      </c>
      <c r="J2" s="58" t="s">
        <v>411</v>
      </c>
      <c r="K2" s="1">
        <v>1</v>
      </c>
    </row>
    <row r="3" spans="1:12">
      <c r="A3" s="66">
        <v>43310</v>
      </c>
      <c r="B3" s="52">
        <v>0.3125</v>
      </c>
      <c r="C3" s="5" t="s">
        <v>329</v>
      </c>
      <c r="D3" t="s">
        <v>3</v>
      </c>
      <c r="G3" s="26" t="s">
        <v>417</v>
      </c>
      <c r="H3" t="s">
        <v>666</v>
      </c>
      <c r="I3" s="58" t="s">
        <v>280</v>
      </c>
      <c r="J3" s="58" t="s">
        <v>412</v>
      </c>
      <c r="K3" s="1">
        <v>2</v>
      </c>
    </row>
    <row r="4" spans="1:12">
      <c r="A4" s="66">
        <v>43311</v>
      </c>
      <c r="B4" s="52">
        <v>0.33333333333333331</v>
      </c>
      <c r="C4" s="5" t="s">
        <v>330</v>
      </c>
      <c r="G4" s="26" t="s">
        <v>418</v>
      </c>
      <c r="H4" t="s">
        <v>667</v>
      </c>
      <c r="I4" s="58" t="s">
        <v>282</v>
      </c>
      <c r="K4" s="1">
        <v>3</v>
      </c>
    </row>
    <row r="5" spans="1:12">
      <c r="A5" s="66">
        <v>43312</v>
      </c>
      <c r="B5" s="52">
        <v>0.35416666666666669</v>
      </c>
      <c r="C5" s="5" t="s">
        <v>331</v>
      </c>
      <c r="G5" s="26" t="s">
        <v>418</v>
      </c>
      <c r="H5" t="s">
        <v>668</v>
      </c>
      <c r="I5" s="58" t="s">
        <v>281</v>
      </c>
      <c r="J5" s="58"/>
      <c r="K5" s="1">
        <v>4</v>
      </c>
    </row>
    <row r="6" spans="1:12">
      <c r="A6" s="66">
        <v>43313</v>
      </c>
      <c r="B6" s="52">
        <v>0.375</v>
      </c>
      <c r="C6" s="5" t="s">
        <v>332</v>
      </c>
      <c r="G6" s="26" t="s">
        <v>418</v>
      </c>
      <c r="H6" t="s">
        <v>669</v>
      </c>
      <c r="I6" s="58" t="s">
        <v>296</v>
      </c>
      <c r="J6" s="58"/>
      <c r="K6" s="1">
        <v>5</v>
      </c>
    </row>
    <row r="7" spans="1:12">
      <c r="A7" s="66">
        <v>43314</v>
      </c>
      <c r="B7" s="52">
        <v>0.39583333333333298</v>
      </c>
      <c r="C7" s="5" t="s">
        <v>333</v>
      </c>
      <c r="G7" s="26" t="s">
        <v>419</v>
      </c>
      <c r="K7" s="1">
        <v>6</v>
      </c>
    </row>
    <row r="8" spans="1:12">
      <c r="A8" s="66">
        <v>43315</v>
      </c>
      <c r="B8" s="52">
        <v>0.41666666666666702</v>
      </c>
      <c r="C8" s="5" t="s">
        <v>334</v>
      </c>
      <c r="G8" s="27" t="s">
        <v>419</v>
      </c>
      <c r="K8" s="1">
        <v>7</v>
      </c>
    </row>
    <row r="9" spans="1:12">
      <c r="A9" s="66">
        <v>43316</v>
      </c>
      <c r="B9" s="52">
        <v>0.4375</v>
      </c>
      <c r="C9" s="5" t="s">
        <v>335</v>
      </c>
      <c r="G9" s="26" t="s">
        <v>420</v>
      </c>
      <c r="K9" s="1">
        <v>8</v>
      </c>
    </row>
    <row r="10" spans="1:12">
      <c r="A10" s="66">
        <v>43317</v>
      </c>
      <c r="B10" s="52">
        <v>0.45833333333333298</v>
      </c>
      <c r="C10" s="5" t="s">
        <v>336</v>
      </c>
      <c r="G10" s="26" t="s">
        <v>420</v>
      </c>
      <c r="K10" s="1">
        <v>9</v>
      </c>
    </row>
    <row r="11" spans="1:12">
      <c r="A11" s="66">
        <v>43318</v>
      </c>
      <c r="B11" s="52">
        <v>0.47916666666666702</v>
      </c>
      <c r="C11" s="5" t="s">
        <v>337</v>
      </c>
      <c r="G11" s="26" t="s">
        <v>420</v>
      </c>
      <c r="K11" s="1">
        <v>10</v>
      </c>
    </row>
    <row r="12" spans="1:12">
      <c r="A12" s="66">
        <v>43319</v>
      </c>
      <c r="B12" s="52">
        <v>0.5</v>
      </c>
      <c r="C12" s="5" t="s">
        <v>338</v>
      </c>
      <c r="G12" s="26" t="s">
        <v>421</v>
      </c>
    </row>
    <row r="13" spans="1:12">
      <c r="A13" s="66">
        <v>43320</v>
      </c>
      <c r="B13" s="52">
        <v>0.52083333333333304</v>
      </c>
      <c r="C13" s="5" t="s">
        <v>339</v>
      </c>
      <c r="G13" s="26" t="s">
        <v>422</v>
      </c>
    </row>
    <row r="14" spans="1:12">
      <c r="A14" s="66">
        <v>43321</v>
      </c>
      <c r="B14" s="52">
        <v>0.54166666666666696</v>
      </c>
      <c r="C14" s="5" t="s">
        <v>340</v>
      </c>
      <c r="G14" s="26" t="s">
        <v>423</v>
      </c>
    </row>
    <row r="15" spans="1:12">
      <c r="A15" s="66">
        <v>43322</v>
      </c>
      <c r="B15" s="52">
        <v>0.5625</v>
      </c>
      <c r="C15" s="5" t="s">
        <v>341</v>
      </c>
      <c r="G15" s="26" t="s">
        <v>424</v>
      </c>
    </row>
    <row r="16" spans="1:12">
      <c r="A16" s="66">
        <v>43323</v>
      </c>
      <c r="B16" s="52">
        <v>0.58333333333333304</v>
      </c>
      <c r="C16" s="5" t="s">
        <v>342</v>
      </c>
      <c r="G16" s="26" t="s">
        <v>425</v>
      </c>
    </row>
    <row r="17" spans="1:7">
      <c r="A17" s="66">
        <v>43324</v>
      </c>
      <c r="B17" s="52">
        <v>0.60416666666666696</v>
      </c>
      <c r="C17" s="5" t="s">
        <v>343</v>
      </c>
      <c r="G17" s="26" t="s">
        <v>426</v>
      </c>
    </row>
    <row r="18" spans="1:7">
      <c r="A18" s="66">
        <v>43325</v>
      </c>
      <c r="B18" s="52">
        <v>0.625</v>
      </c>
      <c r="C18" s="5" t="s">
        <v>344</v>
      </c>
      <c r="G18" s="26" t="s">
        <v>427</v>
      </c>
    </row>
    <row r="19" spans="1:7">
      <c r="A19" s="66">
        <v>43326</v>
      </c>
      <c r="B19" s="52">
        <v>0.64583333333333404</v>
      </c>
      <c r="C19" s="5" t="s">
        <v>345</v>
      </c>
      <c r="G19" s="26" t="s">
        <v>428</v>
      </c>
    </row>
    <row r="20" spans="1:7">
      <c r="A20" s="66">
        <v>43327</v>
      </c>
      <c r="B20" s="52">
        <v>0.66666666666666696</v>
      </c>
      <c r="C20" s="5" t="s">
        <v>346</v>
      </c>
      <c r="G20" s="26" t="s">
        <v>429</v>
      </c>
    </row>
    <row r="21" spans="1:7">
      <c r="A21" s="66">
        <v>43328</v>
      </c>
      <c r="B21" s="52">
        <v>0.6875</v>
      </c>
      <c r="C21" s="5" t="s">
        <v>347</v>
      </c>
      <c r="G21" s="26" t="s">
        <v>430</v>
      </c>
    </row>
    <row r="22" spans="1:7">
      <c r="A22" s="66">
        <v>43329</v>
      </c>
      <c r="B22" s="52">
        <v>0.70833333333333404</v>
      </c>
      <c r="C22" s="5" t="s">
        <v>348</v>
      </c>
      <c r="G22" s="26" t="s">
        <v>431</v>
      </c>
    </row>
    <row r="23" spans="1:7">
      <c r="A23" s="66">
        <v>43330</v>
      </c>
      <c r="B23" s="52">
        <v>0.72916666666666696</v>
      </c>
      <c r="C23" s="5" t="s">
        <v>349</v>
      </c>
      <c r="G23" s="26" t="s">
        <v>432</v>
      </c>
    </row>
    <row r="24" spans="1:7">
      <c r="A24" s="66">
        <v>43331</v>
      </c>
      <c r="B24" s="52">
        <v>0.75</v>
      </c>
      <c r="C24" s="5" t="s">
        <v>350</v>
      </c>
      <c r="G24" s="26" t="s">
        <v>433</v>
      </c>
    </row>
    <row r="25" spans="1:7">
      <c r="B25" s="52">
        <v>0.77083333333333404</v>
      </c>
      <c r="C25" s="5" t="s">
        <v>351</v>
      </c>
      <c r="G25" s="26" t="s">
        <v>434</v>
      </c>
    </row>
    <row r="26" spans="1:7">
      <c r="B26" s="52">
        <v>0.79166666666666696</v>
      </c>
      <c r="C26" s="5" t="s">
        <v>352</v>
      </c>
      <c r="G26" s="26" t="s">
        <v>435</v>
      </c>
    </row>
    <row r="27" spans="1:7">
      <c r="B27" s="52">
        <v>0.812500000000001</v>
      </c>
      <c r="C27" s="5" t="s">
        <v>353</v>
      </c>
      <c r="G27" s="27" t="s">
        <v>436</v>
      </c>
    </row>
    <row r="28" spans="1:7">
      <c r="B28" s="52">
        <v>0.83333333333333404</v>
      </c>
      <c r="C28" s="5" t="s">
        <v>354</v>
      </c>
      <c r="G28" s="26" t="s">
        <v>437</v>
      </c>
    </row>
    <row r="29" spans="1:7">
      <c r="B29" s="52">
        <v>0.85416666666666696</v>
      </c>
      <c r="C29" s="5" t="s">
        <v>355</v>
      </c>
      <c r="G29" s="26" t="s">
        <v>438</v>
      </c>
    </row>
    <row r="30" spans="1:7">
      <c r="B30" s="52">
        <v>0.875000000000001</v>
      </c>
      <c r="C30" s="5" t="s">
        <v>356</v>
      </c>
      <c r="G30" s="26" t="s">
        <v>439</v>
      </c>
    </row>
    <row r="31" spans="1:7">
      <c r="C31" s="5" t="s">
        <v>357</v>
      </c>
      <c r="G31" s="26" t="s">
        <v>440</v>
      </c>
    </row>
    <row r="32" spans="1:7">
      <c r="C32" s="5" t="s">
        <v>358</v>
      </c>
      <c r="G32" s="26" t="s">
        <v>441</v>
      </c>
    </row>
    <row r="33" spans="3:7">
      <c r="C33" s="5" t="s">
        <v>359</v>
      </c>
      <c r="G33" s="26" t="s">
        <v>442</v>
      </c>
    </row>
    <row r="34" spans="3:7">
      <c r="C34" s="5" t="s">
        <v>360</v>
      </c>
      <c r="G34" s="26" t="s">
        <v>443</v>
      </c>
    </row>
    <row r="35" spans="3:7">
      <c r="C35" s="5" t="s">
        <v>361</v>
      </c>
      <c r="G35" s="26" t="s">
        <v>443</v>
      </c>
    </row>
    <row r="36" spans="3:7">
      <c r="C36" s="5" t="s">
        <v>362</v>
      </c>
      <c r="G36" s="26" t="s">
        <v>444</v>
      </c>
    </row>
    <row r="37" spans="3:7">
      <c r="C37" s="5" t="s">
        <v>363</v>
      </c>
      <c r="G37" s="26" t="s">
        <v>445</v>
      </c>
    </row>
    <row r="38" spans="3:7">
      <c r="C38" s="5" t="s">
        <v>364</v>
      </c>
      <c r="G38" s="26" t="s">
        <v>446</v>
      </c>
    </row>
    <row r="39" spans="3:7">
      <c r="C39" s="5" t="s">
        <v>365</v>
      </c>
      <c r="G39" s="26" t="s">
        <v>447</v>
      </c>
    </row>
    <row r="40" spans="3:7">
      <c r="C40" s="5" t="s">
        <v>366</v>
      </c>
      <c r="G40" s="26" t="s">
        <v>448</v>
      </c>
    </row>
    <row r="41" spans="3:7">
      <c r="C41" s="5" t="s">
        <v>367</v>
      </c>
      <c r="G41" s="26" t="s">
        <v>449</v>
      </c>
    </row>
    <row r="42" spans="3:7">
      <c r="C42" s="5" t="s">
        <v>368</v>
      </c>
      <c r="G42" s="26" t="s">
        <v>450</v>
      </c>
    </row>
    <row r="43" spans="3:7">
      <c r="C43" s="5" t="s">
        <v>369</v>
      </c>
      <c r="G43" s="26" t="s">
        <v>451</v>
      </c>
    </row>
    <row r="44" spans="3:7">
      <c r="C44" s="5" t="s">
        <v>370</v>
      </c>
      <c r="G44" s="26" t="s">
        <v>452</v>
      </c>
    </row>
    <row r="45" spans="3:7">
      <c r="C45" s="5" t="s">
        <v>371</v>
      </c>
      <c r="G45" s="26" t="s">
        <v>453</v>
      </c>
    </row>
    <row r="46" spans="3:7">
      <c r="C46" s="5" t="s">
        <v>372</v>
      </c>
      <c r="G46" s="26" t="s">
        <v>453</v>
      </c>
    </row>
    <row r="47" spans="3:7">
      <c r="C47" s="5" t="s">
        <v>373</v>
      </c>
      <c r="G47" s="26" t="s">
        <v>454</v>
      </c>
    </row>
    <row r="48" spans="3:7">
      <c r="C48" s="5" t="s">
        <v>374</v>
      </c>
      <c r="G48" s="26" t="s">
        <v>455</v>
      </c>
    </row>
    <row r="49" spans="3:7">
      <c r="C49" s="5" t="s">
        <v>375</v>
      </c>
      <c r="G49" s="26" t="s">
        <v>456</v>
      </c>
    </row>
    <row r="50" spans="3:7">
      <c r="C50" s="5" t="s">
        <v>376</v>
      </c>
      <c r="G50" s="26" t="s">
        <v>457</v>
      </c>
    </row>
    <row r="51" spans="3:7">
      <c r="C51" s="5" t="s">
        <v>377</v>
      </c>
      <c r="G51" s="26" t="s">
        <v>458</v>
      </c>
    </row>
    <row r="52" spans="3:7">
      <c r="C52" s="5" t="s">
        <v>378</v>
      </c>
      <c r="G52" s="26" t="s">
        <v>459</v>
      </c>
    </row>
    <row r="53" spans="3:7">
      <c r="C53" s="5" t="s">
        <v>379</v>
      </c>
      <c r="G53" s="26" t="s">
        <v>460</v>
      </c>
    </row>
    <row r="54" spans="3:7">
      <c r="C54" s="5" t="s">
        <v>380</v>
      </c>
    </row>
    <row r="55" spans="3:7">
      <c r="C55" s="5" t="s">
        <v>381</v>
      </c>
    </row>
    <row r="56" spans="3:7">
      <c r="C56" s="5" t="s">
        <v>382</v>
      </c>
    </row>
    <row r="57" spans="3:7">
      <c r="C57" s="5" t="s">
        <v>383</v>
      </c>
    </row>
    <row r="58" spans="3:7">
      <c r="C58" s="5" t="s">
        <v>384</v>
      </c>
    </row>
    <row r="59" spans="3:7">
      <c r="C59" s="5" t="s">
        <v>385</v>
      </c>
    </row>
    <row r="60" spans="3:7">
      <c r="C60" s="5" t="s">
        <v>386</v>
      </c>
    </row>
    <row r="61" spans="3:7">
      <c r="C61" s="5" t="s">
        <v>387</v>
      </c>
    </row>
    <row r="62" spans="3:7">
      <c r="C62" s="5" t="s">
        <v>388</v>
      </c>
    </row>
    <row r="63" spans="3:7">
      <c r="C63" s="5" t="s">
        <v>389</v>
      </c>
    </row>
    <row r="64" spans="3:7">
      <c r="C64" s="5" t="s">
        <v>390</v>
      </c>
    </row>
    <row r="65" spans="3:3">
      <c r="C65" s="5" t="s">
        <v>391</v>
      </c>
    </row>
    <row r="66" spans="3:3">
      <c r="C66" s="5" t="s">
        <v>392</v>
      </c>
    </row>
    <row r="67" spans="3:3">
      <c r="C67" s="5" t="s">
        <v>393</v>
      </c>
    </row>
    <row r="68" spans="3:3">
      <c r="C68" s="5" t="s">
        <v>394</v>
      </c>
    </row>
    <row r="69" spans="3:3">
      <c r="C69" s="5" t="s">
        <v>395</v>
      </c>
    </row>
    <row r="70" spans="3:3">
      <c r="C70" s="5" t="s">
        <v>396</v>
      </c>
    </row>
    <row r="71" spans="3:3">
      <c r="C71" s="5" t="s">
        <v>397</v>
      </c>
    </row>
    <row r="72" spans="3:3">
      <c r="C72" s="5" t="s">
        <v>495</v>
      </c>
    </row>
    <row r="73" spans="3:3">
      <c r="C73" s="5" t="s">
        <v>496</v>
      </c>
    </row>
    <row r="74" spans="3:3">
      <c r="C74" s="5" t="s">
        <v>398</v>
      </c>
    </row>
    <row r="75" spans="3:3">
      <c r="C75" s="5" t="s">
        <v>497</v>
      </c>
    </row>
    <row r="76" spans="3:3">
      <c r="C76" s="5" t="s">
        <v>498</v>
      </c>
    </row>
    <row r="77" spans="3:3">
      <c r="C77" s="5" t="s">
        <v>499</v>
      </c>
    </row>
    <row r="78" spans="3:3">
      <c r="C78" s="5" t="s">
        <v>500</v>
      </c>
    </row>
    <row r="79" spans="3:3">
      <c r="C79" s="5" t="s">
        <v>399</v>
      </c>
    </row>
    <row r="80" spans="3:3">
      <c r="C80" s="5" t="s">
        <v>501</v>
      </c>
    </row>
    <row r="81" spans="3:3">
      <c r="C81" s="5" t="s">
        <v>502</v>
      </c>
    </row>
    <row r="82" spans="3:3">
      <c r="C82" s="5" t="s">
        <v>503</v>
      </c>
    </row>
    <row r="83" spans="3:3">
      <c r="C83" s="5" t="s">
        <v>504</v>
      </c>
    </row>
    <row r="84" spans="3:3">
      <c r="C84" s="5" t="s">
        <v>505</v>
      </c>
    </row>
    <row r="85" spans="3:3">
      <c r="C85" s="5" t="s">
        <v>506</v>
      </c>
    </row>
    <row r="86" spans="3:3">
      <c r="C86" s="5" t="s">
        <v>507</v>
      </c>
    </row>
    <row r="87" spans="3:3">
      <c r="C87" s="5" t="s">
        <v>508</v>
      </c>
    </row>
    <row r="88" spans="3:3">
      <c r="C88" s="5" t="s">
        <v>405</v>
      </c>
    </row>
    <row r="89" spans="3:3">
      <c r="C89" s="5" t="s">
        <v>509</v>
      </c>
    </row>
    <row r="90" spans="3:3">
      <c r="C90" s="5" t="s">
        <v>510</v>
      </c>
    </row>
    <row r="91" spans="3:3">
      <c r="C91" s="5" t="s">
        <v>400</v>
      </c>
    </row>
    <row r="92" spans="3:3">
      <c r="C92" s="5" t="s">
        <v>511</v>
      </c>
    </row>
    <row r="93" spans="3:3">
      <c r="C93" s="5" t="s">
        <v>512</v>
      </c>
    </row>
    <row r="94" spans="3:3">
      <c r="C94" s="5" t="s">
        <v>406</v>
      </c>
    </row>
    <row r="95" spans="3:3">
      <c r="C95" s="5" t="s">
        <v>513</v>
      </c>
    </row>
    <row r="96" spans="3:3">
      <c r="C96" s="5" t="s">
        <v>514</v>
      </c>
    </row>
    <row r="97" spans="3:3">
      <c r="C97" s="5" t="s">
        <v>479</v>
      </c>
    </row>
    <row r="98" spans="3:3">
      <c r="C98" s="5" t="s">
        <v>515</v>
      </c>
    </row>
    <row r="99" spans="3:3">
      <c r="C99" s="5" t="s">
        <v>516</v>
      </c>
    </row>
    <row r="100" spans="3:3">
      <c r="C100" s="5" t="s">
        <v>517</v>
      </c>
    </row>
    <row r="101" spans="3:3">
      <c r="C101" s="5" t="s">
        <v>518</v>
      </c>
    </row>
    <row r="102" spans="3:3">
      <c r="C102" s="5" t="s">
        <v>519</v>
      </c>
    </row>
    <row r="103" spans="3:3">
      <c r="C103" s="5" t="s">
        <v>520</v>
      </c>
    </row>
    <row r="104" spans="3:3">
      <c r="C104" s="5" t="s">
        <v>521</v>
      </c>
    </row>
    <row r="105" spans="3:3">
      <c r="C105" s="5" t="s">
        <v>522</v>
      </c>
    </row>
    <row r="106" spans="3:3">
      <c r="C106" s="5" t="s">
        <v>523</v>
      </c>
    </row>
    <row r="107" spans="3:3">
      <c r="C107" s="5" t="s">
        <v>524</v>
      </c>
    </row>
    <row r="108" spans="3:3">
      <c r="C108" s="5" t="s">
        <v>525</v>
      </c>
    </row>
    <row r="109" spans="3:3">
      <c r="C109" s="5" t="s">
        <v>526</v>
      </c>
    </row>
    <row r="110" spans="3:3">
      <c r="C110" s="5" t="s">
        <v>401</v>
      </c>
    </row>
    <row r="111" spans="3:3">
      <c r="C111" s="5" t="s">
        <v>402</v>
      </c>
    </row>
    <row r="112" spans="3:3">
      <c r="C112" s="5" t="s">
        <v>527</v>
      </c>
    </row>
    <row r="113" spans="3:3">
      <c r="C113" s="5" t="s">
        <v>528</v>
      </c>
    </row>
    <row r="114" spans="3:3">
      <c r="C114" s="5" t="s">
        <v>529</v>
      </c>
    </row>
    <row r="115" spans="3:3">
      <c r="C115" s="5" t="s">
        <v>530</v>
      </c>
    </row>
    <row r="116" spans="3:3">
      <c r="C116" s="5" t="s">
        <v>531</v>
      </c>
    </row>
    <row r="117" spans="3:3">
      <c r="C117" s="5" t="s">
        <v>532</v>
      </c>
    </row>
    <row r="118" spans="3:3">
      <c r="C118" s="5" t="s">
        <v>533</v>
      </c>
    </row>
    <row r="119" spans="3:3">
      <c r="C119" s="5" t="s">
        <v>534</v>
      </c>
    </row>
    <row r="120" spans="3:3">
      <c r="C120" s="5" t="s">
        <v>535</v>
      </c>
    </row>
    <row r="121" spans="3:3">
      <c r="C121" s="5" t="s">
        <v>403</v>
      </c>
    </row>
    <row r="122" spans="3:3">
      <c r="C122" s="5" t="s">
        <v>536</v>
      </c>
    </row>
    <row r="123" spans="3:3">
      <c r="C123" s="5" t="s">
        <v>537</v>
      </c>
    </row>
    <row r="124" spans="3:3">
      <c r="C124" s="5" t="s">
        <v>538</v>
      </c>
    </row>
    <row r="125" spans="3:3">
      <c r="C125" s="5" t="s">
        <v>539</v>
      </c>
    </row>
    <row r="126" spans="3:3">
      <c r="C126" s="5" t="s">
        <v>540</v>
      </c>
    </row>
    <row r="127" spans="3:3">
      <c r="C127" s="5" t="s">
        <v>541</v>
      </c>
    </row>
    <row r="128" spans="3:3">
      <c r="C128" s="5" t="s">
        <v>542</v>
      </c>
    </row>
    <row r="129" spans="3:3">
      <c r="C129" s="5" t="s">
        <v>543</v>
      </c>
    </row>
    <row r="130" spans="3:3">
      <c r="C130" s="5" t="s">
        <v>544</v>
      </c>
    </row>
    <row r="131" spans="3:3">
      <c r="C131" s="5" t="s">
        <v>404</v>
      </c>
    </row>
    <row r="132" spans="3:3">
      <c r="C132" s="5" t="s">
        <v>545</v>
      </c>
    </row>
    <row r="133" spans="3:3">
      <c r="C133" s="5" t="s">
        <v>546</v>
      </c>
    </row>
    <row r="134" spans="3:3">
      <c r="C134" s="5" t="s">
        <v>547</v>
      </c>
    </row>
    <row r="135" spans="3:3">
      <c r="C135" s="5" t="s">
        <v>548</v>
      </c>
    </row>
    <row r="136" spans="3:3">
      <c r="C136" s="5" t="s">
        <v>549</v>
      </c>
    </row>
    <row r="137" spans="3:3">
      <c r="C137" s="5" t="s">
        <v>550</v>
      </c>
    </row>
    <row r="138" spans="3:3">
      <c r="C138" s="5" t="s">
        <v>551</v>
      </c>
    </row>
    <row r="139" spans="3:3">
      <c r="C139" s="5" t="s">
        <v>552</v>
      </c>
    </row>
    <row r="140" spans="3:3">
      <c r="C140" s="5" t="s">
        <v>553</v>
      </c>
    </row>
    <row r="141" spans="3:3">
      <c r="C141" s="5" t="s">
        <v>554</v>
      </c>
    </row>
    <row r="142" spans="3:3">
      <c r="C142" s="5" t="s">
        <v>555</v>
      </c>
    </row>
    <row r="143" spans="3:3">
      <c r="C143" s="5" t="s">
        <v>556</v>
      </c>
    </row>
    <row r="144" spans="3:3">
      <c r="C144" s="5" t="s">
        <v>557</v>
      </c>
    </row>
    <row r="145" spans="3:3">
      <c r="C145" s="5" t="s">
        <v>558</v>
      </c>
    </row>
    <row r="146" spans="3:3">
      <c r="C146" s="5" t="s">
        <v>559</v>
      </c>
    </row>
    <row r="147" spans="3:3">
      <c r="C147" s="5" t="s">
        <v>560</v>
      </c>
    </row>
    <row r="148" spans="3:3">
      <c r="C148" s="5" t="s">
        <v>561</v>
      </c>
    </row>
    <row r="149" spans="3:3">
      <c r="C149" s="5" t="s">
        <v>562</v>
      </c>
    </row>
    <row r="150" spans="3:3">
      <c r="C150" s="5" t="s">
        <v>563</v>
      </c>
    </row>
    <row r="151" spans="3:3">
      <c r="C151" s="5" t="s">
        <v>564</v>
      </c>
    </row>
    <row r="152" spans="3:3">
      <c r="C152" s="5" t="s">
        <v>565</v>
      </c>
    </row>
    <row r="153" spans="3:3">
      <c r="C153" s="5" t="s">
        <v>566</v>
      </c>
    </row>
    <row r="154" spans="3:3">
      <c r="C154" s="5" t="s">
        <v>567</v>
      </c>
    </row>
    <row r="155" spans="3:3">
      <c r="C155" s="5" t="s">
        <v>568</v>
      </c>
    </row>
    <row r="156" spans="3:3">
      <c r="C156" s="5" t="s">
        <v>569</v>
      </c>
    </row>
    <row r="157" spans="3:3">
      <c r="C157" s="5" t="s">
        <v>570</v>
      </c>
    </row>
    <row r="158" spans="3:3">
      <c r="C158" s="5" t="s">
        <v>571</v>
      </c>
    </row>
    <row r="159" spans="3:3">
      <c r="C159" s="5" t="s">
        <v>572</v>
      </c>
    </row>
    <row r="160" spans="3:3">
      <c r="C160" s="5" t="s">
        <v>573</v>
      </c>
    </row>
    <row r="161" spans="3:3">
      <c r="C161" s="5" t="s">
        <v>574</v>
      </c>
    </row>
    <row r="162" spans="3:3">
      <c r="C162" s="5" t="s">
        <v>575</v>
      </c>
    </row>
    <row r="163" spans="3:3">
      <c r="C163" s="5" t="s">
        <v>576</v>
      </c>
    </row>
    <row r="164" spans="3:3">
      <c r="C164" s="5" t="s">
        <v>577</v>
      </c>
    </row>
    <row r="165" spans="3:3">
      <c r="C165" s="5" t="s">
        <v>578</v>
      </c>
    </row>
    <row r="166" spans="3:3">
      <c r="C166" s="5" t="s">
        <v>579</v>
      </c>
    </row>
    <row r="167" spans="3:3">
      <c r="C167" s="5" t="s">
        <v>580</v>
      </c>
    </row>
    <row r="168" spans="3:3">
      <c r="C168" s="5" t="s">
        <v>581</v>
      </c>
    </row>
    <row r="169" spans="3:3">
      <c r="C169" s="5" t="s">
        <v>582</v>
      </c>
    </row>
    <row r="170" spans="3:3">
      <c r="C170" s="5" t="s">
        <v>583</v>
      </c>
    </row>
    <row r="171" spans="3:3">
      <c r="C171" s="5" t="s">
        <v>584</v>
      </c>
    </row>
    <row r="172" spans="3:3">
      <c r="C172" s="5" t="s">
        <v>585</v>
      </c>
    </row>
    <row r="173" spans="3:3">
      <c r="C173" s="5" t="s">
        <v>586</v>
      </c>
    </row>
    <row r="174" spans="3:3">
      <c r="C174" s="5" t="s">
        <v>587</v>
      </c>
    </row>
    <row r="175" spans="3:3">
      <c r="C175" s="5" t="s">
        <v>588</v>
      </c>
    </row>
    <row r="176" spans="3:3">
      <c r="C176" s="5" t="s">
        <v>589</v>
      </c>
    </row>
    <row r="177" spans="3:3">
      <c r="C177" s="5" t="s">
        <v>590</v>
      </c>
    </row>
    <row r="178" spans="3:3">
      <c r="C178" s="5" t="s">
        <v>591</v>
      </c>
    </row>
    <row r="179" spans="3:3">
      <c r="C179" s="5" t="s">
        <v>592</v>
      </c>
    </row>
    <row r="180" spans="3:3">
      <c r="C180" s="5" t="s">
        <v>593</v>
      </c>
    </row>
    <row r="181" spans="3:3">
      <c r="C181" s="5" t="s">
        <v>594</v>
      </c>
    </row>
    <row r="182" spans="3:3">
      <c r="C182" s="5" t="s">
        <v>595</v>
      </c>
    </row>
    <row r="183" spans="3:3">
      <c r="C183" s="5" t="s">
        <v>596</v>
      </c>
    </row>
    <row r="184" spans="3:3">
      <c r="C184" s="5" t="s">
        <v>597</v>
      </c>
    </row>
    <row r="185" spans="3:3">
      <c r="C185" s="5" t="s">
        <v>598</v>
      </c>
    </row>
    <row r="186" spans="3:3">
      <c r="C186" s="5" t="s">
        <v>599</v>
      </c>
    </row>
    <row r="187" spans="3:3">
      <c r="C187" s="5" t="s">
        <v>600</v>
      </c>
    </row>
    <row r="188" spans="3:3">
      <c r="C188" s="5" t="s">
        <v>601</v>
      </c>
    </row>
    <row r="189" spans="3:3">
      <c r="C189" s="5" t="s">
        <v>602</v>
      </c>
    </row>
    <row r="190" spans="3:3">
      <c r="C190" s="5" t="s">
        <v>603</v>
      </c>
    </row>
    <row r="191" spans="3:3">
      <c r="C191" s="5" t="s">
        <v>604</v>
      </c>
    </row>
    <row r="192" spans="3:3">
      <c r="C192" s="5" t="s">
        <v>605</v>
      </c>
    </row>
    <row r="193" spans="3:3">
      <c r="C193" s="5" t="s">
        <v>606</v>
      </c>
    </row>
    <row r="194" spans="3:3">
      <c r="C194" s="5" t="s">
        <v>607</v>
      </c>
    </row>
    <row r="195" spans="3:3">
      <c r="C195" s="5" t="s">
        <v>608</v>
      </c>
    </row>
    <row r="196" spans="3:3">
      <c r="C196" s="5" t="s">
        <v>609</v>
      </c>
    </row>
    <row r="197" spans="3:3">
      <c r="C197" s="5" t="s">
        <v>610</v>
      </c>
    </row>
    <row r="198" spans="3:3">
      <c r="C198" s="5" t="s">
        <v>611</v>
      </c>
    </row>
    <row r="199" spans="3:3">
      <c r="C199" s="5" t="s">
        <v>612</v>
      </c>
    </row>
    <row r="200" spans="3:3">
      <c r="C200" s="5" t="s">
        <v>613</v>
      </c>
    </row>
    <row r="201" spans="3:3">
      <c r="C201" s="5" t="s">
        <v>614</v>
      </c>
    </row>
    <row r="202" spans="3:3">
      <c r="C202" s="5" t="s">
        <v>615</v>
      </c>
    </row>
    <row r="203" spans="3:3">
      <c r="C203" s="5" t="s">
        <v>616</v>
      </c>
    </row>
    <row r="204" spans="3:3">
      <c r="C204" s="5" t="s">
        <v>617</v>
      </c>
    </row>
    <row r="205" spans="3:3">
      <c r="C205" s="5" t="s">
        <v>618</v>
      </c>
    </row>
    <row r="206" spans="3:3">
      <c r="C206" s="5" t="s">
        <v>619</v>
      </c>
    </row>
    <row r="207" spans="3:3">
      <c r="C207" s="5" t="s">
        <v>620</v>
      </c>
    </row>
    <row r="208" spans="3:3">
      <c r="C208" s="5" t="s">
        <v>621</v>
      </c>
    </row>
    <row r="209" spans="3:3">
      <c r="C209" s="5" t="s">
        <v>622</v>
      </c>
    </row>
    <row r="210" spans="3:3">
      <c r="C210" s="5" t="s">
        <v>623</v>
      </c>
    </row>
    <row r="211" spans="3:3">
      <c r="C211" s="5" t="s">
        <v>624</v>
      </c>
    </row>
    <row r="212" spans="3:3">
      <c r="C212" s="5" t="s">
        <v>625</v>
      </c>
    </row>
    <row r="213" spans="3:3">
      <c r="C213" s="5" t="s">
        <v>626</v>
      </c>
    </row>
    <row r="214" spans="3:3">
      <c r="C214" s="5" t="s">
        <v>627</v>
      </c>
    </row>
    <row r="215" spans="3:3">
      <c r="C215" s="5" t="s">
        <v>628</v>
      </c>
    </row>
    <row r="216" spans="3:3">
      <c r="C216" s="5" t="s">
        <v>629</v>
      </c>
    </row>
    <row r="217" spans="3:3">
      <c r="C217" s="5" t="s">
        <v>630</v>
      </c>
    </row>
    <row r="218" spans="3:3">
      <c r="C218" s="5" t="s">
        <v>631</v>
      </c>
    </row>
    <row r="219" spans="3:3">
      <c r="C219" s="5" t="s">
        <v>632</v>
      </c>
    </row>
    <row r="220" spans="3:3">
      <c r="C220" s="5" t="s">
        <v>633</v>
      </c>
    </row>
    <row r="221" spans="3:3">
      <c r="C221" s="5" t="s">
        <v>634</v>
      </c>
    </row>
    <row r="222" spans="3:3">
      <c r="C222" s="5" t="s">
        <v>635</v>
      </c>
    </row>
    <row r="223" spans="3:3">
      <c r="C223" s="5" t="s">
        <v>636</v>
      </c>
    </row>
    <row r="224" spans="3:3">
      <c r="C224" s="5" t="s">
        <v>637</v>
      </c>
    </row>
    <row r="225" spans="3:3">
      <c r="C225" s="5" t="s">
        <v>638</v>
      </c>
    </row>
    <row r="226" spans="3:3">
      <c r="C226" s="5" t="s">
        <v>639</v>
      </c>
    </row>
    <row r="227" spans="3:3">
      <c r="C227" s="5" t="s">
        <v>640</v>
      </c>
    </row>
    <row r="228" spans="3:3">
      <c r="C228" s="5" t="s">
        <v>641</v>
      </c>
    </row>
    <row r="229" spans="3:3">
      <c r="C229" s="5" t="s">
        <v>642</v>
      </c>
    </row>
    <row r="230" spans="3:3">
      <c r="C230" s="5" t="s">
        <v>643</v>
      </c>
    </row>
    <row r="231" spans="3:3">
      <c r="C231" s="5" t="s">
        <v>644</v>
      </c>
    </row>
    <row r="232" spans="3:3">
      <c r="C232" s="5" t="s">
        <v>645</v>
      </c>
    </row>
    <row r="233" spans="3:3">
      <c r="C233" s="5" t="s">
        <v>646</v>
      </c>
    </row>
    <row r="234" spans="3:3">
      <c r="C234" s="5" t="s">
        <v>647</v>
      </c>
    </row>
    <row r="235" spans="3:3">
      <c r="C235" s="5" t="s">
        <v>648</v>
      </c>
    </row>
    <row r="236" spans="3:3">
      <c r="C236" s="5" t="s">
        <v>649</v>
      </c>
    </row>
    <row r="237" spans="3:3">
      <c r="C237" s="5" t="s">
        <v>650</v>
      </c>
    </row>
    <row r="238" spans="3:3">
      <c r="C238" s="5" t="s">
        <v>651</v>
      </c>
    </row>
    <row r="239" spans="3:3">
      <c r="C239" s="5" t="s">
        <v>652</v>
      </c>
    </row>
    <row r="240" spans="3:3">
      <c r="C240" s="5" t="s">
        <v>653</v>
      </c>
    </row>
    <row r="241" spans="3:3">
      <c r="C241" s="5" t="s">
        <v>654</v>
      </c>
    </row>
    <row r="242" spans="3:3">
      <c r="C242" s="5" t="s">
        <v>655</v>
      </c>
    </row>
    <row r="243" spans="3:3">
      <c r="C243" s="5" t="s">
        <v>656</v>
      </c>
    </row>
    <row r="244" spans="3:3">
      <c r="C244" s="5" t="s">
        <v>657</v>
      </c>
    </row>
    <row r="245" spans="3:3">
      <c r="C245" s="5" t="s">
        <v>658</v>
      </c>
    </row>
    <row r="246" spans="3:3">
      <c r="C246" s="5" t="s">
        <v>659</v>
      </c>
    </row>
    <row r="247" spans="3:3">
      <c r="C247" s="5" t="s">
        <v>660</v>
      </c>
    </row>
    <row r="248" spans="3:3">
      <c r="C248" s="5" t="s">
        <v>661</v>
      </c>
    </row>
    <row r="249" spans="3:3">
      <c r="C249" s="5" t="s">
        <v>662</v>
      </c>
    </row>
    <row r="250" spans="3:3">
      <c r="C250" s="5" t="s">
        <v>663</v>
      </c>
    </row>
    <row r="251" spans="3:3">
      <c r="C251" s="5" t="s">
        <v>664</v>
      </c>
    </row>
  </sheetData>
  <pageMargins left="0.7" right="0.7" top="0.75" bottom="0.75" header="0.3" footer="0.3"/>
  <pageSetup paperSize="9" orientation="portrait" horizontalDpi="0" verticalDpi="0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Bilan Mécanique</vt:lpstr>
      <vt:lpstr>Incidents</vt:lpstr>
      <vt:lpstr>Vente</vt:lpstr>
      <vt:lpstr>Équipages</vt:lpstr>
      <vt:lpstr>Pièces mécaniques</vt:lpstr>
      <vt:lpstr>Listes</vt:lpstr>
      <vt:lpstr>ListeDates</vt:lpstr>
      <vt:lpstr>ListeEquipages</vt:lpstr>
      <vt:lpstr>ListeHeures</vt:lpstr>
      <vt:lpstr>ListeMécaniciens</vt:lpstr>
      <vt:lpstr>ListePièces</vt:lpstr>
      <vt:lpstr>ListeQuantités</vt:lpstr>
      <vt:lpstr>ListeStatuts</vt:lpstr>
      <vt:lpstr>ListeTypes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Laidin</dc:creator>
  <cp:lastModifiedBy>Benjamin Laidin</cp:lastModifiedBy>
  <dcterms:created xsi:type="dcterms:W3CDTF">2018-04-13T10:17:51Z</dcterms:created>
  <dcterms:modified xsi:type="dcterms:W3CDTF">2018-04-20T09:41:23Z</dcterms:modified>
</cp:coreProperties>
</file>