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ANE FO\Desktop\"/>
    </mc:Choice>
  </mc:AlternateContent>
  <bookViews>
    <workbookView xWindow="0" yWindow="0" windowWidth="20490" windowHeight="7755" activeTab="3"/>
  </bookViews>
  <sheets>
    <sheet name="ECHEANCIER" sheetId="2" r:id="rId1"/>
    <sheet name="SIT-01" sheetId="1" r:id="rId2"/>
    <sheet name="SIT-02" sheetId="3" r:id="rId3"/>
    <sheet name="SIT-03" sheetId="2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2" l="1"/>
  <c r="C16" i="22"/>
  <c r="D21" i="22" s="1"/>
  <c r="E13" i="22"/>
  <c r="E40" i="22"/>
  <c r="E30" i="22"/>
  <c r="E36" i="22" l="1"/>
  <c r="E46" i="22" s="1"/>
  <c r="C48" i="22" s="1"/>
  <c r="E45" i="22"/>
  <c r="E16" i="22"/>
  <c r="C26" i="3"/>
  <c r="E13" i="3"/>
  <c r="C16" i="3" s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15" i="2"/>
  <c r="J9" i="2"/>
  <c r="C19" i="22" l="1"/>
  <c r="C18" i="22"/>
  <c r="C49" i="22"/>
  <c r="E48" i="22"/>
  <c r="E36" i="3"/>
  <c r="E45" i="3"/>
  <c r="E16" i="3"/>
  <c r="D21" i="3"/>
  <c r="C26" i="1"/>
  <c r="D40" i="1"/>
  <c r="E30" i="1"/>
  <c r="D30" i="1"/>
  <c r="E46" i="3" l="1"/>
  <c r="C48" i="3" s="1"/>
  <c r="C18" i="3"/>
  <c r="C19" i="3"/>
  <c r="D36" i="1"/>
  <c r="D45" i="1"/>
  <c r="E36" i="1"/>
  <c r="C30" i="1"/>
  <c r="D30" i="3"/>
  <c r="C30" i="3" l="1"/>
  <c r="D36" i="3"/>
  <c r="E48" i="3"/>
  <c r="C49" i="3" s="1"/>
  <c r="D46" i="1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4" i="2"/>
  <c r="H14" i="2" s="1"/>
  <c r="I14" i="2" s="1"/>
  <c r="D30" i="22"/>
  <c r="E40" i="1"/>
  <c r="D36" i="22" l="1"/>
  <c r="C30" i="22"/>
  <c r="C36" i="22" s="1"/>
  <c r="C36" i="3"/>
  <c r="C40" i="1"/>
  <c r="E45" i="1"/>
  <c r="E46" i="1" s="1"/>
  <c r="G15" i="2"/>
  <c r="H15" i="2" s="1"/>
  <c r="I15" i="2" s="1"/>
  <c r="D40" i="3"/>
  <c r="C40" i="3" l="1"/>
  <c r="D45" i="3"/>
  <c r="D46" i="3" s="1"/>
  <c r="H16" i="2"/>
  <c r="D40" i="22"/>
  <c r="D45" i="22" l="1"/>
  <c r="D46" i="22" s="1"/>
  <c r="C40" i="22"/>
  <c r="C45" i="22" s="1"/>
  <c r="C46" i="22" s="1"/>
  <c r="C45" i="3"/>
  <c r="C46" i="3" s="1"/>
  <c r="I16" i="2"/>
  <c r="H17" i="2"/>
  <c r="H18" i="2" l="1"/>
  <c r="I17" i="2"/>
  <c r="H19" i="2" l="1"/>
  <c r="I18" i="2"/>
  <c r="H20" i="2" l="1"/>
  <c r="I19" i="2"/>
  <c r="H21" i="2" l="1"/>
  <c r="I20" i="2"/>
  <c r="H22" i="2" l="1"/>
  <c r="I21" i="2"/>
  <c r="H23" i="2" l="1"/>
  <c r="I22" i="2"/>
  <c r="H24" i="2" l="1"/>
  <c r="I23" i="2"/>
  <c r="H25" i="2" l="1"/>
  <c r="I24" i="2"/>
  <c r="H26" i="2" l="1"/>
  <c r="I25" i="2"/>
  <c r="H27" i="2" l="1"/>
  <c r="I26" i="2"/>
  <c r="H28" i="2" l="1"/>
  <c r="I27" i="2"/>
  <c r="H29" i="2" l="1"/>
  <c r="I28" i="2"/>
  <c r="H30" i="2" l="1"/>
  <c r="I29" i="2"/>
  <c r="H31" i="2" l="1"/>
  <c r="I30" i="2"/>
  <c r="H32" i="2" l="1"/>
  <c r="I31" i="2"/>
  <c r="H33" i="2" l="1"/>
  <c r="I32" i="2"/>
  <c r="H34" i="2" l="1"/>
  <c r="I33" i="2"/>
  <c r="H35" i="2" l="1"/>
  <c r="I34" i="2"/>
  <c r="H36" i="2" l="1"/>
  <c r="I35" i="2"/>
  <c r="H37" i="2" l="1"/>
  <c r="I36" i="2"/>
  <c r="C36" i="1"/>
  <c r="E13" i="1"/>
  <c r="C16" i="1" s="1"/>
  <c r="H38" i="2" l="1"/>
  <c r="I38" i="2" s="1"/>
  <c r="I37" i="2"/>
  <c r="E16" i="1"/>
  <c r="D21" i="1"/>
  <c r="C45" i="1"/>
  <c r="C46" i="1" s="1"/>
  <c r="C48" i="1" l="1"/>
  <c r="E48" i="1" s="1"/>
  <c r="C49" i="1" s="1"/>
  <c r="C19" i="1"/>
  <c r="C18" i="1"/>
</calcChain>
</file>

<file path=xl/sharedStrings.xml><?xml version="1.0" encoding="utf-8"?>
<sst xmlns="http://schemas.openxmlformats.org/spreadsheetml/2006/main" count="155" uniqueCount="76">
  <si>
    <t>PROJET :</t>
  </si>
  <si>
    <t>MARCHE :</t>
  </si>
  <si>
    <t>TITULAIRE :</t>
  </si>
  <si>
    <t>Montant Marché Forfait HT :</t>
  </si>
  <si>
    <t>Rabais :</t>
  </si>
  <si>
    <t>Montant Marché Métré HT :</t>
  </si>
  <si>
    <t>Mnt Marché Après Rabais HT :</t>
  </si>
  <si>
    <t>Montant Avenant n°1 HT :</t>
  </si>
  <si>
    <t>Mnt Avenant n°1 Après Rabais HT :</t>
  </si>
  <si>
    <t>Total Après Rabais HT :</t>
  </si>
  <si>
    <t>Total Après Rabais TTC :</t>
  </si>
  <si>
    <t>Avance n° 1 Marché TTC :</t>
  </si>
  <si>
    <t>Avance Appro n°1 TTC :</t>
  </si>
  <si>
    <t>Avance n° 2 Marché TTC :</t>
  </si>
  <si>
    <t>Avance Appro n°2 TTC :</t>
  </si>
  <si>
    <t>RG 5 %  TTC :</t>
  </si>
  <si>
    <t>Plafond RG 5% TTC :</t>
  </si>
  <si>
    <t>Valeur Caution Bancaire TTC :</t>
  </si>
  <si>
    <t>Date Début des Travaux  :</t>
  </si>
  <si>
    <t>Délai d'execution :</t>
  </si>
  <si>
    <t xml:space="preserve"> 24 Mois</t>
  </si>
  <si>
    <t>DECOMPTE PROVISOIRE N° :</t>
  </si>
  <si>
    <t>DATE :</t>
  </si>
  <si>
    <t>LIBELLE</t>
  </si>
  <si>
    <t>CUMUL ACTUEL
HT</t>
  </si>
  <si>
    <t>TOTAL (A)</t>
  </si>
  <si>
    <t>TOTAL (B)</t>
  </si>
  <si>
    <t>RESTE DÛ A L'ENTREPRISE (A)-(B)</t>
  </si>
  <si>
    <t>Arrêté le présent décompte à la somme HT de :</t>
  </si>
  <si>
    <t>TVA 20% :</t>
  </si>
  <si>
    <t>Montant TTC :</t>
  </si>
  <si>
    <t>Montant du Marché</t>
  </si>
  <si>
    <t>Avance de démarrage</t>
  </si>
  <si>
    <t>REF Planning</t>
  </si>
  <si>
    <t xml:space="preserve">Description de l'événement déclencheur </t>
  </si>
  <si>
    <t>Date de situation</t>
  </si>
  <si>
    <t>Montant de situation MAD HT</t>
  </si>
  <si>
    <t>Avance de démarrage  MAD HT</t>
  </si>
  <si>
    <t>Montant de situation Net 
MAD HT</t>
  </si>
  <si>
    <t>Montant cumulé 
MAD HT</t>
  </si>
  <si>
    <t>Montant cumulé
 MAD TTC</t>
  </si>
  <si>
    <t>MARCHE DE BASE</t>
  </si>
  <si>
    <t>ARBITRE</t>
  </si>
  <si>
    <t>COLINA</t>
  </si>
  <si>
    <t>FCB Vs MAN</t>
  </si>
  <si>
    <t>base</t>
  </si>
  <si>
    <t>MESSI</t>
  </si>
  <si>
    <t>AVD</t>
  </si>
  <si>
    <t>P.K</t>
  </si>
  <si>
    <t>FB</t>
  </si>
  <si>
    <t>STY</t>
  </si>
  <si>
    <t>KJT</t>
  </si>
  <si>
    <t>UHE</t>
  </si>
  <si>
    <t>RGDB</t>
  </si>
  <si>
    <t>UYEH</t>
  </si>
  <si>
    <t>SLJG</t>
  </si>
  <si>
    <t>SKJG</t>
  </si>
  <si>
    <t>SKG</t>
  </si>
  <si>
    <t>LKD</t>
  </si>
  <si>
    <t>YAIT</t>
  </si>
  <si>
    <t>QSDDFS</t>
  </si>
  <si>
    <t>QSSHGN</t>
  </si>
  <si>
    <t>KKFJ</t>
  </si>
  <si>
    <t>TURT</t>
  </si>
  <si>
    <t>JH</t>
  </si>
  <si>
    <t>SH</t>
  </si>
  <si>
    <t>APZE</t>
  </si>
  <si>
    <t>UOP</t>
  </si>
  <si>
    <t>KJDT</t>
  </si>
  <si>
    <t>KHT</t>
  </si>
  <si>
    <t>SLGF</t>
  </si>
  <si>
    <t>HDTY</t>
  </si>
  <si>
    <t>LES JARDINS DE CALISSE</t>
  </si>
  <si>
    <t xml:space="preserve">ECHANCIER </t>
  </si>
  <si>
    <t>SITUATION MOIS 
HT</t>
  </si>
  <si>
    <t>CUMUL M-1
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</si>
</sst>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F"/>
    <numFmt numFmtId="165" formatCode="[$-40C]d\-mmm\-yy;@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26"/>
      <color theme="1"/>
      <name val="Book Antiqua"/>
      <family val="1"/>
    </font>
    <font>
      <b/>
      <sz val="20"/>
      <color theme="1"/>
      <name val="Book Antiqua"/>
      <family val="1"/>
    </font>
    <font>
      <b/>
      <sz val="11"/>
      <name val="Book Antiqua"/>
      <family val="1"/>
    </font>
    <font>
      <b/>
      <sz val="11"/>
      <color theme="1"/>
      <name val="Book Antiqua"/>
      <family val="1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2"/>
      <name val="Book Antiqua"/>
      <family val="1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6" fillId="0" borderId="0"/>
    <xf numFmtId="9" fontId="16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1" applyFont="1" applyFill="1" applyBorder="1" applyProtection="1">
      <protection locked="0"/>
    </xf>
    <xf numFmtId="0" fontId="1" fillId="0" borderId="0" xfId="2" applyFont="1"/>
    <xf numFmtId="0" fontId="3" fillId="0" borderId="1" xfId="1" applyFont="1" applyFill="1" applyBorder="1" applyAlignment="1" applyProtection="1">
      <alignment horizontal="right" vertical="center"/>
      <protection locked="0"/>
    </xf>
    <xf numFmtId="0" fontId="1" fillId="0" borderId="0" xfId="1" applyFont="1" applyFill="1" applyBorder="1" applyProtection="1">
      <protection locked="0" hidden="1"/>
    </xf>
    <xf numFmtId="4" fontId="4" fillId="2" borderId="5" xfId="1" applyNumberFormat="1" applyFont="1" applyFill="1" applyBorder="1" applyProtection="1">
      <protection locked="0"/>
    </xf>
    <xf numFmtId="0" fontId="3" fillId="0" borderId="5" xfId="1" applyFont="1" applyFill="1" applyBorder="1" applyAlignment="1" applyProtection="1">
      <alignment horizontal="right" vertical="center"/>
      <protection locked="0"/>
    </xf>
    <xf numFmtId="10" fontId="3" fillId="0" borderId="6" xfId="1" applyNumberFormat="1" applyFont="1" applyFill="1" applyBorder="1" applyAlignment="1" applyProtection="1">
      <alignment horizontal="left" vertical="center"/>
      <protection locked="0"/>
    </xf>
    <xf numFmtId="0" fontId="4" fillId="0" borderId="8" xfId="1" applyFont="1" applyFill="1" applyBorder="1" applyProtection="1">
      <protection locked="0"/>
    </xf>
    <xf numFmtId="0" fontId="3" fillId="0" borderId="8" xfId="1" applyFont="1" applyFill="1" applyBorder="1" applyAlignment="1" applyProtection="1">
      <alignment horizontal="right" vertical="center"/>
      <protection locked="0"/>
    </xf>
    <xf numFmtId="0" fontId="4" fillId="0" borderId="11" xfId="1" applyFont="1" applyFill="1" applyBorder="1" applyProtection="1">
      <protection locked="0"/>
    </xf>
    <xf numFmtId="0" fontId="3" fillId="0" borderId="11" xfId="1" applyFont="1" applyFill="1" applyBorder="1" applyAlignment="1" applyProtection="1">
      <alignment horizontal="right" vertical="center"/>
      <protection locked="0"/>
    </xf>
    <xf numFmtId="10" fontId="3" fillId="0" borderId="12" xfId="1" applyNumberFormat="1" applyFont="1" applyFill="1" applyBorder="1" applyAlignment="1" applyProtection="1">
      <alignment horizontal="left" vertical="center"/>
      <protection locked="0"/>
    </xf>
    <xf numFmtId="0" fontId="4" fillId="0" borderId="9" xfId="1" applyFont="1" applyFill="1" applyBorder="1" applyProtection="1">
      <protection locked="0"/>
    </xf>
    <xf numFmtId="0" fontId="3" fillId="0" borderId="14" xfId="1" applyFont="1" applyFill="1" applyBorder="1" applyAlignment="1" applyProtection="1">
      <alignment horizontal="right" vertical="center"/>
      <protection locked="0"/>
    </xf>
    <xf numFmtId="0" fontId="3" fillId="0" borderId="4" xfId="1" applyFont="1" applyFill="1" applyBorder="1" applyAlignment="1" applyProtection="1">
      <alignment horizontal="right" vertical="center"/>
      <protection locked="0"/>
    </xf>
    <xf numFmtId="10" fontId="3" fillId="0" borderId="5" xfId="1" applyNumberFormat="1" applyFont="1" applyFill="1" applyBorder="1" applyAlignment="1" applyProtection="1">
      <alignment horizontal="right" vertical="center"/>
      <protection locked="0"/>
    </xf>
    <xf numFmtId="4" fontId="3" fillId="0" borderId="5" xfId="1" applyNumberFormat="1" applyFont="1" applyFill="1" applyBorder="1" applyAlignment="1" applyProtection="1">
      <alignment horizontal="right" vertical="center"/>
      <protection locked="0"/>
    </xf>
    <xf numFmtId="0" fontId="4" fillId="0" borderId="6" xfId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horizontal="right" vertical="center"/>
      <protection locked="0"/>
    </xf>
    <xf numFmtId="10" fontId="3" fillId="0" borderId="8" xfId="1" applyNumberFormat="1" applyFont="1" applyFill="1" applyBorder="1" applyAlignment="1" applyProtection="1">
      <alignment horizontal="right" vertical="center"/>
      <protection locked="0"/>
    </xf>
    <xf numFmtId="0" fontId="4" fillId="0" borderId="9" xfId="1" applyFont="1" applyFill="1" applyBorder="1" applyAlignment="1" applyProtection="1">
      <alignment horizontal="right" vertical="center"/>
      <protection locked="0"/>
    </xf>
    <xf numFmtId="9" fontId="3" fillId="0" borderId="5" xfId="3" applyFont="1" applyFill="1" applyBorder="1" applyAlignment="1" applyProtection="1">
      <alignment horizontal="right" vertical="center"/>
      <protection locked="0"/>
    </xf>
    <xf numFmtId="0" fontId="4" fillId="0" borderId="6" xfId="1" applyFont="1" applyFill="1" applyBorder="1" applyProtection="1">
      <protection locked="0"/>
    </xf>
    <xf numFmtId="0" fontId="1" fillId="0" borderId="8" xfId="1" applyFont="1" applyFill="1" applyBorder="1" applyProtection="1">
      <protection locked="0"/>
    </xf>
    <xf numFmtId="0" fontId="1" fillId="0" borderId="9" xfId="1" applyFont="1" applyFill="1" applyBorder="1" applyProtection="1">
      <protection locked="0"/>
    </xf>
    <xf numFmtId="14" fontId="3" fillId="0" borderId="17" xfId="1" applyNumberFormat="1" applyFont="1" applyFill="1" applyBorder="1" applyAlignment="1" applyProtection="1">
      <alignment horizontal="center" vertical="center"/>
      <protection locked="0"/>
    </xf>
    <xf numFmtId="0" fontId="3" fillId="0" borderId="17" xfId="1" applyFont="1" applyFill="1" applyBorder="1" applyAlignment="1" applyProtection="1">
      <alignment horizontal="right" vertical="center"/>
      <protection locked="0"/>
    </xf>
    <xf numFmtId="0" fontId="3" fillId="0" borderId="18" xfId="1" applyFont="1" applyFill="1" applyBorder="1" applyAlignment="1" applyProtection="1">
      <alignment horizontal="center" vertical="center"/>
      <protection locked="0"/>
    </xf>
    <xf numFmtId="0" fontId="2" fillId="3" borderId="19" xfId="1" applyFont="1" applyFill="1" applyBorder="1" applyAlignment="1" applyProtection="1">
      <alignment horizontal="right" vertical="center"/>
      <protection locked="0"/>
    </xf>
    <xf numFmtId="14" fontId="2" fillId="3" borderId="19" xfId="1" applyNumberFormat="1" applyFont="1" applyFill="1" applyBorder="1" applyAlignment="1" applyProtection="1">
      <alignment horizontal="center" vertical="center"/>
      <protection locked="0"/>
    </xf>
    <xf numFmtId="164" fontId="1" fillId="0" borderId="17" xfId="4" applyNumberFormat="1" applyFont="1" applyBorder="1"/>
    <xf numFmtId="0" fontId="4" fillId="0" borderId="17" xfId="1" applyFont="1" applyFill="1" applyBorder="1" applyProtection="1">
      <protection locked="0"/>
    </xf>
    <xf numFmtId="0" fontId="4" fillId="0" borderId="5" xfId="1" applyFont="1" applyFill="1" applyBorder="1" applyProtection="1">
      <protection locked="0"/>
    </xf>
    <xf numFmtId="4" fontId="4" fillId="0" borderId="17" xfId="1" applyNumberFormat="1" applyFont="1" applyFill="1" applyBorder="1" applyAlignment="1" applyProtection="1">
      <alignment horizontal="right"/>
      <protection hidden="1"/>
    </xf>
    <xf numFmtId="4" fontId="4" fillId="0" borderId="17" xfId="1" applyNumberFormat="1" applyFont="1" applyFill="1" applyBorder="1" applyAlignment="1" applyProtection="1">
      <alignment horizontal="right"/>
      <protection locked="0" hidden="1"/>
    </xf>
    <xf numFmtId="4" fontId="4" fillId="0" borderId="17" xfId="1" applyNumberFormat="1" applyFont="1" applyFill="1" applyBorder="1" applyProtection="1">
      <protection locked="0" hidden="1"/>
    </xf>
    <xf numFmtId="0" fontId="1" fillId="0" borderId="0" xfId="1" applyFont="1" applyFill="1" applyBorder="1" applyProtection="1">
      <protection hidden="1"/>
    </xf>
    <xf numFmtId="4" fontId="4" fillId="0" borderId="17" xfId="1" applyNumberFormat="1" applyFont="1" applyFill="1" applyBorder="1" applyProtection="1">
      <protection hidden="1"/>
    </xf>
    <xf numFmtId="4" fontId="4" fillId="0" borderId="5" xfId="1" applyNumberFormat="1" applyFont="1" applyFill="1" applyBorder="1" applyProtection="1">
      <protection locked="0" hidden="1"/>
    </xf>
    <xf numFmtId="4" fontId="4" fillId="0" borderId="5" xfId="1" applyNumberFormat="1" applyFont="1" applyFill="1" applyBorder="1" applyProtection="1">
      <protection hidden="1"/>
    </xf>
    <xf numFmtId="4" fontId="1" fillId="0" borderId="0" xfId="1" applyNumberFormat="1" applyFont="1" applyFill="1" applyBorder="1" applyProtection="1">
      <protection hidden="1"/>
    </xf>
    <xf numFmtId="4" fontId="8" fillId="0" borderId="3" xfId="1" applyNumberFormat="1" applyFont="1" applyFill="1" applyBorder="1" applyAlignment="1" applyProtection="1">
      <alignment horizontal="right" vertical="center"/>
      <protection locked="0" hidden="1"/>
    </xf>
    <xf numFmtId="4" fontId="2" fillId="0" borderId="7" xfId="1" applyNumberFormat="1" applyFont="1" applyFill="1" applyBorder="1" applyAlignment="1" applyProtection="1">
      <alignment horizontal="right" vertical="center"/>
      <protection hidden="1"/>
    </xf>
    <xf numFmtId="4" fontId="2" fillId="0" borderId="1" xfId="1" applyNumberFormat="1" applyFont="1" applyFill="1" applyBorder="1" applyAlignment="1" applyProtection="1">
      <alignment horizontal="right" vertical="center"/>
      <protection locked="0" hidden="1"/>
    </xf>
    <xf numFmtId="4" fontId="1" fillId="0" borderId="4" xfId="1" applyNumberFormat="1" applyFont="1" applyFill="1" applyBorder="1" applyProtection="1">
      <protection hidden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Alignment="1">
      <alignment horizontal="center" vertical="center"/>
    </xf>
    <xf numFmtId="4" fontId="11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12" fillId="0" borderId="0" xfId="0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2" fillId="5" borderId="19" xfId="0" applyNumberFormat="1" applyFont="1" applyFill="1" applyBorder="1" applyAlignment="1">
      <alignment horizontal="center" vertical="center"/>
    </xf>
    <xf numFmtId="0" fontId="15" fillId="5" borderId="19" xfId="0" applyFont="1" applyFill="1" applyBorder="1" applyAlignment="1">
      <alignment vertical="center"/>
    </xf>
    <xf numFmtId="165" fontId="12" fillId="5" borderId="19" xfId="0" applyNumberFormat="1" applyFont="1" applyFill="1" applyBorder="1" applyAlignment="1">
      <alignment horizontal="center" vertical="center"/>
    </xf>
    <xf numFmtId="4" fontId="12" fillId="5" borderId="19" xfId="0" applyNumberFormat="1" applyFont="1" applyFill="1" applyBorder="1" applyAlignment="1">
      <alignment horizontal="center" vertical="center"/>
    </xf>
    <xf numFmtId="4" fontId="12" fillId="5" borderId="19" xfId="0" applyNumberFormat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15" fillId="5" borderId="19" xfId="0" applyFont="1" applyFill="1" applyBorder="1" applyAlignment="1">
      <alignment vertical="center" wrapText="1"/>
    </xf>
    <xf numFmtId="4" fontId="12" fillId="5" borderId="21" xfId="0" applyNumberFormat="1" applyFont="1" applyFill="1" applyBorder="1" applyAlignment="1">
      <alignment vertical="center"/>
    </xf>
    <xf numFmtId="2" fontId="2" fillId="2" borderId="19" xfId="1" quotePrefix="1" applyNumberFormat="1" applyFont="1" applyFill="1" applyBorder="1" applyAlignment="1" applyProtection="1">
      <alignment horizontal="center" vertical="center"/>
    </xf>
    <xf numFmtId="164" fontId="1" fillId="0" borderId="17" xfId="4" applyNumberFormat="1" applyFont="1" applyBorder="1" applyAlignment="1">
      <alignment horizontal="right" vertical="center"/>
    </xf>
    <xf numFmtId="4" fontId="2" fillId="0" borderId="3" xfId="1" applyNumberFormat="1" applyFont="1" applyFill="1" applyBorder="1" applyAlignment="1" applyProtection="1">
      <alignment horizontal="right" vertical="center"/>
      <protection hidden="1"/>
    </xf>
    <xf numFmtId="4" fontId="2" fillId="0" borderId="1" xfId="1" applyNumberFormat="1" applyFont="1" applyFill="1" applyBorder="1" applyAlignment="1" applyProtection="1">
      <alignment vertical="center"/>
    </xf>
    <xf numFmtId="4" fontId="4" fillId="0" borderId="9" xfId="1" applyNumberFormat="1" applyFont="1" applyFill="1" applyBorder="1" applyProtection="1"/>
    <xf numFmtId="4" fontId="3" fillId="0" borderId="15" xfId="1" applyNumberFormat="1" applyFont="1" applyFill="1" applyBorder="1" applyAlignment="1" applyProtection="1">
      <alignment horizontal="right" vertical="center"/>
    </xf>
    <xf numFmtId="4" fontId="3" fillId="0" borderId="14" xfId="1" applyNumberFormat="1" applyFont="1" applyFill="1" applyBorder="1" applyAlignment="1" applyProtection="1">
      <alignment horizontal="right" vertical="center"/>
    </xf>
    <xf numFmtId="4" fontId="3" fillId="0" borderId="5" xfId="1" applyNumberFormat="1" applyFont="1" applyFill="1" applyBorder="1" applyAlignment="1" applyProtection="1">
      <alignment horizontal="right" vertical="center"/>
    </xf>
    <xf numFmtId="4" fontId="3" fillId="0" borderId="8" xfId="1" applyNumberFormat="1" applyFont="1" applyFill="1" applyBorder="1" applyAlignment="1" applyProtection="1">
      <alignment horizontal="right" vertical="center"/>
    </xf>
    <xf numFmtId="0" fontId="2" fillId="3" borderId="19" xfId="1" applyFont="1" applyFill="1" applyBorder="1" applyAlignment="1" applyProtection="1">
      <alignment horizontal="right" vertical="center"/>
      <protection locked="0"/>
    </xf>
    <xf numFmtId="0" fontId="3" fillId="0" borderId="17" xfId="1" applyFont="1" applyFill="1" applyBorder="1" applyAlignment="1" applyProtection="1">
      <alignment horizontal="right" vertical="center"/>
      <protection locked="0"/>
    </xf>
    <xf numFmtId="0" fontId="3" fillId="0" borderId="4" xfId="1" applyFont="1" applyFill="1" applyBorder="1" applyAlignment="1" applyProtection="1">
      <alignment horizontal="right" vertical="center"/>
      <protection locked="0"/>
    </xf>
    <xf numFmtId="0" fontId="3" fillId="0" borderId="5" xfId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horizontal="right" vertical="center"/>
      <protection locked="0"/>
    </xf>
    <xf numFmtId="0" fontId="3" fillId="0" borderId="8" xfId="1" applyFont="1" applyFill="1" applyBorder="1" applyAlignment="1" applyProtection="1">
      <alignment horizontal="right" vertical="center"/>
      <protection locked="0"/>
    </xf>
    <xf numFmtId="0" fontId="3" fillId="0" borderId="11" xfId="1" applyFont="1" applyFill="1" applyBorder="1" applyAlignment="1" applyProtection="1">
      <alignment horizontal="right" vertical="center"/>
      <protection locked="0"/>
    </xf>
    <xf numFmtId="0" fontId="3" fillId="0" borderId="14" xfId="1" applyFont="1" applyFill="1" applyBorder="1" applyAlignment="1" applyProtection="1">
      <alignment horizontal="right" vertical="center"/>
      <protection locked="0"/>
    </xf>
    <xf numFmtId="0" fontId="3" fillId="0" borderId="17" xfId="1" applyFont="1" applyFill="1" applyBorder="1" applyAlignment="1" applyProtection="1">
      <alignment horizontal="right" vertical="center"/>
      <protection locked="0"/>
    </xf>
    <xf numFmtId="0" fontId="3" fillId="0" borderId="4" xfId="1" applyFont="1" applyFill="1" applyBorder="1" applyAlignment="1" applyProtection="1">
      <alignment horizontal="right" vertical="center"/>
      <protection locked="0"/>
    </xf>
    <xf numFmtId="0" fontId="3" fillId="0" borderId="5" xfId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horizontal="right" vertical="center"/>
      <protection locked="0"/>
    </xf>
    <xf numFmtId="0" fontId="3" fillId="0" borderId="8" xfId="1" applyFont="1" applyFill="1" applyBorder="1" applyAlignment="1" applyProtection="1">
      <alignment horizontal="right" vertical="center"/>
      <protection locked="0"/>
    </xf>
    <xf numFmtId="0" fontId="3" fillId="0" borderId="11" xfId="1" applyFont="1" applyFill="1" applyBorder="1" applyAlignment="1" applyProtection="1">
      <alignment horizontal="right" vertical="center"/>
      <protection locked="0"/>
    </xf>
    <xf numFmtId="0" fontId="3" fillId="0" borderId="14" xfId="1" applyFont="1" applyFill="1" applyBorder="1" applyAlignment="1" applyProtection="1">
      <alignment horizontal="right" vertical="center"/>
      <protection locked="0"/>
    </xf>
    <xf numFmtId="0" fontId="2" fillId="3" borderId="19" xfId="1" applyFont="1" applyFill="1" applyBorder="1" applyAlignment="1" applyProtection="1">
      <alignment horizontal="right" vertical="center"/>
      <protection locked="0"/>
    </xf>
    <xf numFmtId="10" fontId="0" fillId="0" borderId="0" xfId="5" applyNumberFormat="1" applyFont="1" applyBorder="1" applyAlignment="1">
      <alignment vertical="center"/>
    </xf>
    <xf numFmtId="0" fontId="2" fillId="6" borderId="19" xfId="1" applyFont="1" applyFill="1" applyBorder="1" applyAlignment="1" applyProtection="1">
      <alignment horizontal="center" vertical="center" wrapText="1"/>
      <protection locked="0"/>
    </xf>
    <xf numFmtId="4" fontId="2" fillId="6" borderId="19" xfId="1" applyNumberFormat="1" applyFont="1" applyFill="1" applyBorder="1" applyAlignment="1" applyProtection="1">
      <alignment horizontal="right" vertical="center"/>
    </xf>
    <xf numFmtId="4" fontId="2" fillId="6" borderId="8" xfId="1" applyNumberFormat="1" applyFont="1" applyFill="1" applyBorder="1" applyAlignment="1" applyProtection="1">
      <alignment horizontal="right" vertical="center"/>
    </xf>
    <xf numFmtId="4" fontId="2" fillId="7" borderId="11" xfId="1" applyNumberFormat="1" applyFont="1" applyFill="1" applyBorder="1" applyAlignment="1" applyProtection="1">
      <alignment horizontal="right" vertical="center"/>
      <protection hidden="1"/>
    </xf>
    <xf numFmtId="9" fontId="1" fillId="0" borderId="0" xfId="2" applyNumberFormat="1" applyFont="1"/>
    <xf numFmtId="164" fontId="1" fillId="8" borderId="17" xfId="4" applyNumberFormat="1" applyFont="1" applyFill="1" applyBorder="1" applyAlignment="1">
      <alignment horizontal="right" vertical="center"/>
    </xf>
    <xf numFmtId="0" fontId="10" fillId="5" borderId="19" xfId="0" applyFont="1" applyFill="1" applyBorder="1" applyAlignment="1">
      <alignment horizontal="center" vertical="center" textRotation="90"/>
    </xf>
    <xf numFmtId="0" fontId="9" fillId="3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0" borderId="6" xfId="1" applyFont="1" applyFill="1" applyBorder="1" applyAlignment="1" applyProtection="1">
      <alignment horizontal="right" vertical="center"/>
      <protection locked="0"/>
    </xf>
    <xf numFmtId="0" fontId="8" fillId="0" borderId="1" xfId="1" applyFont="1" applyFill="1" applyBorder="1" applyAlignment="1" applyProtection="1">
      <alignment horizontal="right" vertical="center"/>
      <protection locked="0"/>
    </xf>
    <xf numFmtId="0" fontId="2" fillId="0" borderId="20" xfId="1" applyFont="1" applyFill="1" applyBorder="1" applyAlignment="1" applyProtection="1">
      <alignment horizontal="center"/>
      <protection hidden="1"/>
    </xf>
    <xf numFmtId="0" fontId="8" fillId="0" borderId="9" xfId="1" applyFont="1" applyFill="1" applyBorder="1" applyAlignment="1" applyProtection="1">
      <alignment horizontal="right" vertical="center"/>
      <protection locked="0"/>
    </xf>
    <xf numFmtId="0" fontId="8" fillId="0" borderId="3" xfId="1" applyFont="1" applyFill="1" applyBorder="1" applyAlignment="1" applyProtection="1">
      <alignment horizontal="right" vertical="center"/>
      <protection locked="0"/>
    </xf>
    <xf numFmtId="0" fontId="5" fillId="0" borderId="8" xfId="1" applyFont="1" applyFill="1" applyBorder="1" applyAlignment="1" applyProtection="1">
      <alignment horizontal="left" vertical="center"/>
      <protection locked="0"/>
    </xf>
    <xf numFmtId="0" fontId="4" fillId="0" borderId="17" xfId="1" applyFont="1" applyFill="1" applyBorder="1" applyAlignment="1" applyProtection="1">
      <alignment horizontal="center" vertical="center"/>
      <protection locked="0"/>
    </xf>
    <xf numFmtId="0" fontId="5" fillId="0" borderId="17" xfId="1" applyFont="1" applyFill="1" applyBorder="1" applyAlignment="1" applyProtection="1">
      <alignment horizontal="left" vertical="center"/>
      <protection locked="0"/>
    </xf>
    <xf numFmtId="0" fontId="4" fillId="0" borderId="5" xfId="1" applyFont="1" applyFill="1" applyBorder="1" applyAlignment="1" applyProtection="1">
      <alignment horizontal="center" vertical="center"/>
      <protection locked="0"/>
    </xf>
    <xf numFmtId="0" fontId="2" fillId="6" borderId="8" xfId="1" applyFont="1" applyFill="1" applyBorder="1" applyAlignment="1" applyProtection="1">
      <alignment horizontal="center" vertical="center"/>
      <protection hidden="1"/>
    </xf>
    <xf numFmtId="0" fontId="2" fillId="7" borderId="11" xfId="1" applyFont="1" applyFill="1" applyBorder="1" applyAlignment="1" applyProtection="1">
      <alignment horizontal="center" vertical="center"/>
      <protection hidden="1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2" fillId="6" borderId="19" xfId="1" applyFont="1" applyFill="1" applyBorder="1" applyAlignment="1" applyProtection="1">
      <alignment horizontal="center" vertical="center"/>
      <protection hidden="1"/>
    </xf>
    <xf numFmtId="0" fontId="1" fillId="0" borderId="0" xfId="1" applyFont="1" applyFill="1" applyBorder="1" applyAlignment="1" applyProtection="1">
      <alignment horizontal="center"/>
      <protection hidden="1"/>
    </xf>
    <xf numFmtId="0" fontId="2" fillId="3" borderId="19" xfId="1" applyFont="1" applyFill="1" applyBorder="1" applyAlignment="1" applyProtection="1">
      <alignment horizontal="right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3" fillId="0" borderId="16" xfId="1" applyFont="1" applyFill="1" applyBorder="1" applyAlignment="1" applyProtection="1">
      <alignment horizontal="right" vertical="center"/>
      <protection locked="0"/>
    </xf>
    <xf numFmtId="0" fontId="3" fillId="0" borderId="17" xfId="1" applyFont="1" applyFill="1" applyBorder="1" applyAlignment="1" applyProtection="1">
      <alignment horizontal="right" vertical="center"/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 applyProtection="1">
      <alignment horizontal="center"/>
      <protection locked="0"/>
    </xf>
    <xf numFmtId="0" fontId="3" fillId="0" borderId="4" xfId="1" applyFont="1" applyFill="1" applyBorder="1" applyAlignment="1" applyProtection="1">
      <alignment horizontal="right" vertical="center"/>
      <protection locked="0"/>
    </xf>
    <xf numFmtId="0" fontId="3" fillId="0" borderId="5" xfId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horizontal="right" vertical="center"/>
      <protection locked="0"/>
    </xf>
    <xf numFmtId="0" fontId="3" fillId="0" borderId="8" xfId="1" applyFont="1" applyFill="1" applyBorder="1" applyAlignment="1" applyProtection="1">
      <alignment horizontal="right" vertical="center"/>
      <protection locked="0"/>
    </xf>
    <xf numFmtId="0" fontId="3" fillId="0" borderId="10" xfId="1" applyFont="1" applyFill="1" applyBorder="1" applyAlignment="1" applyProtection="1">
      <alignment horizontal="right" vertical="center"/>
      <protection locked="0"/>
    </xf>
    <xf numFmtId="0" fontId="3" fillId="0" borderId="11" xfId="1" applyFont="1" applyFill="1" applyBorder="1" applyAlignment="1" applyProtection="1">
      <alignment horizontal="right" vertical="center"/>
      <protection locked="0"/>
    </xf>
    <xf numFmtId="0" fontId="3" fillId="0" borderId="9" xfId="1" applyFont="1" applyFill="1" applyBorder="1" applyAlignment="1" applyProtection="1">
      <alignment horizontal="right" vertical="center"/>
      <protection locked="0"/>
    </xf>
    <xf numFmtId="0" fontId="3" fillId="0" borderId="13" xfId="1" applyFont="1" applyFill="1" applyBorder="1" applyAlignment="1" applyProtection="1">
      <alignment horizontal="right" vertical="center"/>
      <protection locked="0"/>
    </xf>
    <xf numFmtId="0" fontId="3" fillId="0" borderId="14" xfId="1" applyFont="1" applyFill="1" applyBorder="1" applyAlignment="1" applyProtection="1">
      <alignment horizontal="right" vertical="center"/>
      <protection locked="0"/>
    </xf>
    <xf numFmtId="0" fontId="4" fillId="0" borderId="8" xfId="2" applyFont="1" applyBorder="1"/>
    <xf numFmtId="0" fontId="2" fillId="0" borderId="1" xfId="1" applyFont="1" applyFill="1" applyBorder="1" applyAlignment="1" applyProtection="1">
      <alignment horizontal="right" vertical="center"/>
      <protection locked="0"/>
    </xf>
    <xf numFmtId="0" fontId="1" fillId="0" borderId="1" xfId="1" applyFont="1" applyFill="1" applyBorder="1" applyAlignment="1" applyProtection="1">
      <alignment horizontal="left" vertical="center"/>
      <protection locked="0"/>
    </xf>
    <xf numFmtId="0" fontId="2" fillId="0" borderId="2" xfId="1" applyFont="1" applyFill="1" applyBorder="1" applyAlignment="1" applyProtection="1">
      <alignment horizontal="right" vertical="center"/>
      <protection locked="0"/>
    </xf>
    <xf numFmtId="0" fontId="1" fillId="0" borderId="2" xfId="1" applyFont="1" applyFill="1" applyBorder="1" applyAlignment="1" applyProtection="1">
      <alignment horizontal="left" vertical="center"/>
      <protection locked="0"/>
    </xf>
    <xf numFmtId="0" fontId="2" fillId="0" borderId="3" xfId="1" applyFont="1" applyFill="1" applyBorder="1" applyAlignment="1" applyProtection="1">
      <alignment horizontal="right" vertical="center"/>
      <protection locked="0"/>
    </xf>
    <xf numFmtId="0" fontId="1" fillId="0" borderId="3" xfId="1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center"/>
      <protection locked="0"/>
    </xf>
    <xf numFmtId="0" fontId="3" fillId="0" borderId="2" xfId="1" applyFont="1" applyFill="1" applyBorder="1" applyAlignment="1" applyProtection="1">
      <alignment horizontal="left" vertical="center"/>
      <protection locked="0"/>
    </xf>
    <xf numFmtId="0" fontId="3" fillId="0" borderId="3" xfId="1" applyFont="1" applyFill="1" applyBorder="1" applyAlignment="1" applyProtection="1">
      <alignment horizontal="left" vertical="center"/>
      <protection locked="0"/>
    </xf>
  </cellXfs>
  <cellStyles count="6">
    <cellStyle name="Normal" xfId="0" builtinId="0"/>
    <cellStyle name="Normal 2" xfId="1"/>
    <cellStyle name="Normal 4" xfId="2"/>
    <cellStyle name="Normal_A5-lot1 2" xfId="4"/>
    <cellStyle name="Pourcentage" xfId="5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4</xdr:col>
      <xdr:colOff>1914525</xdr:colOff>
      <xdr:row>3</xdr:row>
      <xdr:rowOff>0</xdr:rowOff>
    </xdr:to>
    <xdr:sp macro="" textlink="">
      <xdr:nvSpPr>
        <xdr:cNvPr id="2" name="Rectangle 7"/>
        <xdr:cNvSpPr>
          <a:spLocks noChangeArrowheads="1"/>
        </xdr:cNvSpPr>
      </xdr:nvSpPr>
      <xdr:spPr bwMode="auto">
        <a:xfrm>
          <a:off x="9525" y="0"/>
          <a:ext cx="7096125" cy="5715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3</xdr:row>
      <xdr:rowOff>66675</xdr:rowOff>
    </xdr:from>
    <xdr:to>
      <xdr:col>5</xdr:col>
      <xdr:colOff>0</xdr:colOff>
      <xdr:row>8</xdr:row>
      <xdr:rowOff>0</xdr:rowOff>
    </xdr:to>
    <xdr:sp macro="" textlink="">
      <xdr:nvSpPr>
        <xdr:cNvPr id="3" name="Rectangle 8"/>
        <xdr:cNvSpPr>
          <a:spLocks noChangeArrowheads="1"/>
        </xdr:cNvSpPr>
      </xdr:nvSpPr>
      <xdr:spPr bwMode="auto">
        <a:xfrm>
          <a:off x="9525" y="638175"/>
          <a:ext cx="7096125" cy="7334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10</xdr:row>
      <xdr:rowOff>76200</xdr:rowOff>
    </xdr:from>
    <xdr:to>
      <xdr:col>5</xdr:col>
      <xdr:colOff>0</xdr:colOff>
      <xdr:row>16</xdr:row>
      <xdr:rowOff>0</xdr:rowOff>
    </xdr:to>
    <xdr:sp macro="" textlink="">
      <xdr:nvSpPr>
        <xdr:cNvPr id="5" name="Rectangle 7"/>
        <xdr:cNvSpPr>
          <a:spLocks noChangeArrowheads="1"/>
        </xdr:cNvSpPr>
      </xdr:nvSpPr>
      <xdr:spPr bwMode="auto">
        <a:xfrm>
          <a:off x="9525" y="1676400"/>
          <a:ext cx="7096125" cy="7620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5</xdr:col>
      <xdr:colOff>0</xdr:colOff>
      <xdr:row>19</xdr:row>
      <xdr:rowOff>0</xdr:rowOff>
    </xdr:to>
    <xdr:sp macro="" textlink="">
      <xdr:nvSpPr>
        <xdr:cNvPr id="6" name="Rectangle 7"/>
        <xdr:cNvSpPr>
          <a:spLocks noChangeArrowheads="1"/>
        </xdr:cNvSpPr>
      </xdr:nvSpPr>
      <xdr:spPr bwMode="auto">
        <a:xfrm>
          <a:off x="0" y="2514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0" y="2895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23</xdr:row>
      <xdr:rowOff>1</xdr:rowOff>
    </xdr:from>
    <xdr:to>
      <xdr:col>4</xdr:col>
      <xdr:colOff>1504950</xdr:colOff>
      <xdr:row>24</xdr:row>
      <xdr:rowOff>1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0" y="3276601"/>
          <a:ext cx="7096125" cy="1524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50</xdr:row>
      <xdr:rowOff>0</xdr:rowOff>
    </xdr:from>
    <xdr:to>
      <xdr:col>5</xdr:col>
      <xdr:colOff>0</xdr:colOff>
      <xdr:row>50</xdr:row>
      <xdr:rowOff>9525</xdr:rowOff>
    </xdr:to>
    <xdr:sp macro="" textlink="">
      <xdr:nvSpPr>
        <xdr:cNvPr id="9" name="Rectangle 7"/>
        <xdr:cNvSpPr>
          <a:spLocks noChangeArrowheads="1"/>
        </xdr:cNvSpPr>
      </xdr:nvSpPr>
      <xdr:spPr bwMode="auto">
        <a:xfrm>
          <a:off x="0" y="10220325"/>
          <a:ext cx="7105650" cy="5810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619125</xdr:colOff>
      <xdr:row>0</xdr:row>
      <xdr:rowOff>38100</xdr:rowOff>
    </xdr:from>
    <xdr:to>
      <xdr:col>7</xdr:col>
      <xdr:colOff>771524</xdr:colOff>
      <xdr:row>1</xdr:row>
      <xdr:rowOff>123825</xdr:rowOff>
    </xdr:to>
    <xdr:sp macro="[0]!Situation" textlink="">
      <xdr:nvSpPr>
        <xdr:cNvPr id="10" name="Ajouter Situation"/>
        <xdr:cNvSpPr/>
      </xdr:nvSpPr>
      <xdr:spPr>
        <a:xfrm>
          <a:off x="9105900" y="38100"/>
          <a:ext cx="1533524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SITUATION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4</xdr:col>
      <xdr:colOff>1914525</xdr:colOff>
      <xdr:row>3</xdr:row>
      <xdr:rowOff>0</xdr:rowOff>
    </xdr:to>
    <xdr:sp macro="" textlink="">
      <xdr:nvSpPr>
        <xdr:cNvPr id="2" name="Rectangle 7"/>
        <xdr:cNvSpPr>
          <a:spLocks noChangeArrowheads="1"/>
        </xdr:cNvSpPr>
      </xdr:nvSpPr>
      <xdr:spPr bwMode="auto">
        <a:xfrm>
          <a:off x="9525" y="0"/>
          <a:ext cx="7096125" cy="5715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3</xdr:row>
      <xdr:rowOff>66675</xdr:rowOff>
    </xdr:from>
    <xdr:to>
      <xdr:col>5</xdr:col>
      <xdr:colOff>0</xdr:colOff>
      <xdr:row>8</xdr:row>
      <xdr:rowOff>0</xdr:rowOff>
    </xdr:to>
    <xdr:sp macro="" textlink="">
      <xdr:nvSpPr>
        <xdr:cNvPr id="3" name="Rectangle 8"/>
        <xdr:cNvSpPr>
          <a:spLocks noChangeArrowheads="1"/>
        </xdr:cNvSpPr>
      </xdr:nvSpPr>
      <xdr:spPr bwMode="auto">
        <a:xfrm>
          <a:off x="9525" y="638175"/>
          <a:ext cx="7096125" cy="7334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10</xdr:row>
      <xdr:rowOff>76200</xdr:rowOff>
    </xdr:from>
    <xdr:to>
      <xdr:col>5</xdr:col>
      <xdr:colOff>0</xdr:colOff>
      <xdr:row>16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9525" y="1676400"/>
          <a:ext cx="7096125" cy="7620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5</xdr:col>
      <xdr:colOff>0</xdr:colOff>
      <xdr:row>19</xdr:row>
      <xdr:rowOff>0</xdr:rowOff>
    </xdr:to>
    <xdr:sp macro="" textlink="">
      <xdr:nvSpPr>
        <xdr:cNvPr id="5" name="Rectangle 7"/>
        <xdr:cNvSpPr>
          <a:spLocks noChangeArrowheads="1"/>
        </xdr:cNvSpPr>
      </xdr:nvSpPr>
      <xdr:spPr bwMode="auto">
        <a:xfrm>
          <a:off x="0" y="2514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" name="Rectangle 7"/>
        <xdr:cNvSpPr>
          <a:spLocks noChangeArrowheads="1"/>
        </xdr:cNvSpPr>
      </xdr:nvSpPr>
      <xdr:spPr bwMode="auto">
        <a:xfrm>
          <a:off x="0" y="2895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23</xdr:row>
      <xdr:rowOff>1</xdr:rowOff>
    </xdr:from>
    <xdr:to>
      <xdr:col>4</xdr:col>
      <xdr:colOff>1504950</xdr:colOff>
      <xdr:row>24</xdr:row>
      <xdr:rowOff>1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0" y="3276601"/>
          <a:ext cx="7096125" cy="1524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50</xdr:row>
      <xdr:rowOff>0</xdr:rowOff>
    </xdr:from>
    <xdr:to>
      <xdr:col>5</xdr:col>
      <xdr:colOff>0</xdr:colOff>
      <xdr:row>50</xdr:row>
      <xdr:rowOff>9525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0" y="7324725"/>
          <a:ext cx="7105650" cy="95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619125</xdr:colOff>
      <xdr:row>0</xdr:row>
      <xdr:rowOff>38100</xdr:rowOff>
    </xdr:from>
    <xdr:to>
      <xdr:col>7</xdr:col>
      <xdr:colOff>771524</xdr:colOff>
      <xdr:row>1</xdr:row>
      <xdr:rowOff>123825</xdr:rowOff>
    </xdr:to>
    <xdr:sp macro="[0]!Situation" textlink="">
      <xdr:nvSpPr>
        <xdr:cNvPr id="9" name="Ajouter Situation"/>
        <xdr:cNvSpPr/>
      </xdr:nvSpPr>
      <xdr:spPr>
        <a:xfrm>
          <a:off x="9105900" y="38100"/>
          <a:ext cx="1533524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SITUATION</a:t>
          </a:r>
          <a:endParaRPr lang="fr-FR" sz="1200" b="1"/>
        </a:p>
      </xdr:txBody>
    </xdr:sp>
    <xdr:clientData/>
  </xdr:twoCellAnchor>
  <xdr:twoCellAnchor>
    <xdr:from>
      <xdr:col>7</xdr:col>
      <xdr:colOff>809625</xdr:colOff>
      <xdr:row>4</xdr:row>
      <xdr:rowOff>133350</xdr:rowOff>
    </xdr:from>
    <xdr:to>
      <xdr:col>10</xdr:col>
      <xdr:colOff>1295400</xdr:colOff>
      <xdr:row>51</xdr:row>
      <xdr:rowOff>66675</xdr:rowOff>
    </xdr:to>
    <xdr:sp macro="" textlink="">
      <xdr:nvSpPr>
        <xdr:cNvPr id="10" name="ZoneTexte 9"/>
        <xdr:cNvSpPr txBox="1"/>
      </xdr:nvSpPr>
      <xdr:spPr>
        <a:xfrm>
          <a:off x="10677525" y="781050"/>
          <a:ext cx="4629150" cy="6772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fichier ci-attaché j'ai un code avec lequel je fais l'incrémentation des situations chaque mois</a:t>
          </a:r>
        </a:p>
        <a:p>
          <a:r>
            <a:rPr lang="fr-FR" sz="1100"/>
            <a:t>ce que je souhaite faire c'est de modifier et précisément les cellules E30 et E40 de cette manière :</a:t>
          </a:r>
        </a:p>
        <a:p>
          <a:endParaRPr lang="fr-FR" sz="1100"/>
        </a:p>
        <a:p>
          <a:r>
            <a:rPr lang="fr-FR" sz="1100"/>
            <a:t>en cliquant sur le bouton ajouter situation de l'onglet SIT-01, j'aimerais qu'un message s'affiche en me demandant le pourcentage que je veux saisir et si je mets 30%, il prend ce pourcentage du montant de la colonne E qui se trouve sur l'onglet Échéancier </a:t>
          </a:r>
        </a:p>
        <a:p>
          <a:endParaRPr lang="fr-FR" sz="1100"/>
        </a:p>
        <a:p>
          <a:r>
            <a:rPr lang="fr-FR" sz="1100"/>
            <a:t>exemple que j'ai mis a main : </a:t>
          </a:r>
        </a:p>
        <a:p>
          <a:r>
            <a:rPr lang="fr-FR" sz="1100"/>
            <a:t>en passant de SIT-01 à SIT-02 un message doit s'afficher et me demande le pourcentage que je souhaite saisir, en mettant 30%....il va prendre 30% du montant de la cellule E16 (onglet echeancier) et 30% du montant de la cellule F16 (onglet echeancier) comme ça j'aurais les montant que j'ai saisi a la main sur l'onglet SIT-02 (cellules E30 et E40 en orange)</a:t>
          </a:r>
        </a:p>
        <a:p>
          <a:endParaRPr lang="fr-FR" sz="1100"/>
        </a:p>
        <a:p>
          <a:r>
            <a:rPr lang="fr-FR" sz="1100"/>
            <a:t>maintenant en passant de SIT-02 à SIT-03 je ne dois pas passer la situation 3 de l'onglet echeancier puisque il nous reste toujours 70% de la 2ème : donc une fois je clique sur ajouter situation le message va me demander le pourcentage que je souhaite saisir. si je mets 70%....il va prendre 70% du montant de la cellule E16 (onglet echeancier) et 70% du montant de la cellule F16 (onglet echeancier) comme ça j'aurais les montant que j'ai saisi a la main sur l'onglet SIT-03 (cellules E30 et E40 en orange)</a:t>
          </a:r>
        </a:p>
        <a:p>
          <a:endParaRPr lang="fr-FR" sz="1100"/>
        </a:p>
        <a:p>
          <a:r>
            <a:rPr lang="fr-FR" sz="1100"/>
            <a:t>NB: </a:t>
          </a:r>
        </a:p>
        <a:p>
          <a:r>
            <a:rPr lang="fr-FR" sz="1100"/>
            <a:t>**si je mets par exemple 50% au lieu de 70% la prochaine situation quand je ferai l'incrémentation le pourcentage se fera toujours sur la même situation jusqu'a a ce que on arrive à 100% </a:t>
          </a:r>
        </a:p>
        <a:p>
          <a:r>
            <a:rPr lang="fr-FR" sz="1100"/>
            <a:t>** s'il me reste 70% dans une situation par exemple et dans le message je saisai 80% ou un montant plus de ce qui reste réélement un message d'interdiction me l'informe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4</xdr:col>
      <xdr:colOff>1914525</xdr:colOff>
      <xdr:row>3</xdr:row>
      <xdr:rowOff>0</xdr:rowOff>
    </xdr:to>
    <xdr:sp macro="" textlink="">
      <xdr:nvSpPr>
        <xdr:cNvPr id="2" name="Rectangle 7"/>
        <xdr:cNvSpPr>
          <a:spLocks noChangeArrowheads="1"/>
        </xdr:cNvSpPr>
      </xdr:nvSpPr>
      <xdr:spPr bwMode="auto">
        <a:xfrm>
          <a:off x="9525" y="0"/>
          <a:ext cx="7096125" cy="5715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3</xdr:row>
      <xdr:rowOff>66675</xdr:rowOff>
    </xdr:from>
    <xdr:to>
      <xdr:col>5</xdr:col>
      <xdr:colOff>0</xdr:colOff>
      <xdr:row>8</xdr:row>
      <xdr:rowOff>0</xdr:rowOff>
    </xdr:to>
    <xdr:sp macro="" textlink="">
      <xdr:nvSpPr>
        <xdr:cNvPr id="3" name="Rectangle 8"/>
        <xdr:cNvSpPr>
          <a:spLocks noChangeArrowheads="1"/>
        </xdr:cNvSpPr>
      </xdr:nvSpPr>
      <xdr:spPr bwMode="auto">
        <a:xfrm>
          <a:off x="9525" y="638175"/>
          <a:ext cx="7096125" cy="7334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10</xdr:row>
      <xdr:rowOff>76200</xdr:rowOff>
    </xdr:from>
    <xdr:to>
      <xdr:col>5</xdr:col>
      <xdr:colOff>0</xdr:colOff>
      <xdr:row>16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9525" y="1676400"/>
          <a:ext cx="7096125" cy="7620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5</xdr:col>
      <xdr:colOff>0</xdr:colOff>
      <xdr:row>19</xdr:row>
      <xdr:rowOff>0</xdr:rowOff>
    </xdr:to>
    <xdr:sp macro="" textlink="">
      <xdr:nvSpPr>
        <xdr:cNvPr id="5" name="Rectangle 7"/>
        <xdr:cNvSpPr>
          <a:spLocks noChangeArrowheads="1"/>
        </xdr:cNvSpPr>
      </xdr:nvSpPr>
      <xdr:spPr bwMode="auto">
        <a:xfrm>
          <a:off x="0" y="2514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6" name="Rectangle 7"/>
        <xdr:cNvSpPr>
          <a:spLocks noChangeArrowheads="1"/>
        </xdr:cNvSpPr>
      </xdr:nvSpPr>
      <xdr:spPr bwMode="auto">
        <a:xfrm>
          <a:off x="0" y="2895600"/>
          <a:ext cx="7105650" cy="3048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23</xdr:row>
      <xdr:rowOff>1</xdr:rowOff>
    </xdr:from>
    <xdr:to>
      <xdr:col>4</xdr:col>
      <xdr:colOff>1504950</xdr:colOff>
      <xdr:row>24</xdr:row>
      <xdr:rowOff>1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0" y="3276601"/>
          <a:ext cx="7096125" cy="1524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50</xdr:row>
      <xdr:rowOff>0</xdr:rowOff>
    </xdr:from>
    <xdr:to>
      <xdr:col>5</xdr:col>
      <xdr:colOff>0</xdr:colOff>
      <xdr:row>50</xdr:row>
      <xdr:rowOff>9525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0" y="7324725"/>
          <a:ext cx="7105650" cy="95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619125</xdr:colOff>
      <xdr:row>0</xdr:row>
      <xdr:rowOff>38100</xdr:rowOff>
    </xdr:from>
    <xdr:to>
      <xdr:col>7</xdr:col>
      <xdr:colOff>771524</xdr:colOff>
      <xdr:row>1</xdr:row>
      <xdr:rowOff>123825</xdr:rowOff>
    </xdr:to>
    <xdr:sp macro="[0]!Situation" textlink="">
      <xdr:nvSpPr>
        <xdr:cNvPr id="9" name="Ajouter Situation"/>
        <xdr:cNvSpPr/>
      </xdr:nvSpPr>
      <xdr:spPr>
        <a:xfrm>
          <a:off x="9105900" y="38100"/>
          <a:ext cx="1533524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SITUATION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J188"/>
  <sheetViews>
    <sheetView showGridLines="0" zoomScaleNormal="100" zoomScaleSheetLayoutView="85" workbookViewId="0">
      <selection activeCell="E16" sqref="E16"/>
    </sheetView>
  </sheetViews>
  <sheetFormatPr baseColWidth="10" defaultRowHeight="15"/>
  <cols>
    <col min="1" max="1" width="15.7109375" style="46" customWidth="1"/>
    <col min="2" max="2" width="14.7109375" style="46" customWidth="1"/>
    <col min="3" max="3" width="71.28515625" style="46" bestFit="1" customWidth="1"/>
    <col min="4" max="4" width="17.28515625" style="46" customWidth="1"/>
    <col min="5" max="9" width="22.140625" style="46" customWidth="1"/>
    <col min="10" max="10" width="8" style="47" customWidth="1"/>
    <col min="11" max="16384" width="11.42578125" style="46"/>
  </cols>
  <sheetData>
    <row r="2" spans="1:10" ht="29.25" customHeight="1">
      <c r="B2" s="47"/>
      <c r="C2" s="47"/>
      <c r="D2" s="47"/>
      <c r="E2" s="47"/>
      <c r="F2" s="47"/>
      <c r="G2" s="47"/>
      <c r="H2" s="47"/>
      <c r="I2" s="47"/>
    </row>
    <row r="3" spans="1:10" ht="29.25" customHeight="1">
      <c r="B3" s="47"/>
      <c r="C3" s="47"/>
      <c r="D3" s="47"/>
      <c r="E3" s="47"/>
      <c r="F3" s="47"/>
      <c r="G3" s="47"/>
      <c r="H3" s="47"/>
      <c r="I3" s="47"/>
    </row>
    <row r="4" spans="1:10" ht="30" customHeight="1">
      <c r="A4" s="100" t="s">
        <v>72</v>
      </c>
      <c r="B4" s="100"/>
      <c r="C4" s="100"/>
      <c r="D4" s="100"/>
      <c r="E4" s="100"/>
      <c r="F4" s="100"/>
      <c r="G4" s="100"/>
      <c r="H4" s="100"/>
      <c r="I4" s="100"/>
    </row>
    <row r="5" spans="1:10" s="50" customFormat="1" ht="4.5" customHeight="1">
      <c r="A5" s="48"/>
      <c r="B5" s="48"/>
      <c r="C5" s="48"/>
      <c r="D5" s="48"/>
      <c r="E5" s="48"/>
      <c r="F5" s="48"/>
      <c r="G5" s="48"/>
      <c r="H5" s="48"/>
      <c r="I5" s="48"/>
      <c r="J5" s="49"/>
    </row>
    <row r="6" spans="1:10" ht="26.25">
      <c r="A6" s="101" t="s">
        <v>73</v>
      </c>
      <c r="B6" s="101"/>
      <c r="C6" s="101"/>
      <c r="D6" s="101"/>
      <c r="E6" s="101"/>
      <c r="F6" s="101"/>
      <c r="G6" s="101"/>
      <c r="H6" s="101"/>
      <c r="I6" s="101"/>
    </row>
    <row r="8" spans="1:10" ht="15" customHeight="1">
      <c r="D8" s="51"/>
      <c r="E8" s="51"/>
      <c r="H8" s="52" t="s">
        <v>31</v>
      </c>
      <c r="I8" s="53">
        <v>165897542</v>
      </c>
    </row>
    <row r="9" spans="1:10" ht="15" customHeight="1">
      <c r="D9" s="51"/>
      <c r="E9" s="51"/>
      <c r="F9" s="54"/>
      <c r="H9" s="55" t="s">
        <v>32</v>
      </c>
      <c r="I9" s="53">
        <v>10185963</v>
      </c>
      <c r="J9" s="92">
        <f>I9/I8</f>
        <v>6.1399119463747091E-2</v>
      </c>
    </row>
    <row r="10" spans="1:10" ht="15" customHeight="1">
      <c r="D10" s="51"/>
      <c r="E10" s="51"/>
      <c r="H10" s="55"/>
      <c r="I10" s="53"/>
    </row>
    <row r="11" spans="1:10" s="56" customFormat="1" ht="12.75" customHeight="1">
      <c r="B11" s="46"/>
      <c r="C11" s="46"/>
      <c r="D11" s="51"/>
      <c r="E11" s="51"/>
      <c r="F11" s="51"/>
      <c r="G11" s="51"/>
      <c r="H11" s="46"/>
      <c r="I11" s="46"/>
      <c r="J11" s="57"/>
    </row>
    <row r="12" spans="1:10" ht="21.75" customHeight="1">
      <c r="B12" s="102" t="s">
        <v>33</v>
      </c>
      <c r="C12" s="103" t="s">
        <v>34</v>
      </c>
      <c r="D12" s="105" t="s">
        <v>35</v>
      </c>
      <c r="E12" s="105" t="s">
        <v>36</v>
      </c>
      <c r="F12" s="105" t="s">
        <v>37</v>
      </c>
      <c r="G12" s="105" t="s">
        <v>38</v>
      </c>
      <c r="H12" s="108" t="s">
        <v>39</v>
      </c>
      <c r="I12" s="108" t="s">
        <v>40</v>
      </c>
    </row>
    <row r="13" spans="1:10" ht="21.75" customHeight="1">
      <c r="B13" s="102"/>
      <c r="C13" s="104"/>
      <c r="D13" s="106"/>
      <c r="E13" s="106"/>
      <c r="F13" s="107"/>
      <c r="G13" s="106"/>
      <c r="H13" s="109"/>
      <c r="I13" s="110"/>
    </row>
    <row r="14" spans="1:10" s="64" customFormat="1" ht="25.5" customHeight="1">
      <c r="A14" s="99" t="s">
        <v>41</v>
      </c>
      <c r="B14" s="58">
        <v>0</v>
      </c>
      <c r="C14" s="59" t="s">
        <v>47</v>
      </c>
      <c r="D14" s="60">
        <v>42490</v>
      </c>
      <c r="E14" s="61"/>
      <c r="F14" s="61">
        <v>10185963</v>
      </c>
      <c r="G14" s="61">
        <f t="shared" ref="G14:G38" si="0">E14+F14</f>
        <v>10185963</v>
      </c>
      <c r="H14" s="62">
        <f>G14</f>
        <v>10185963</v>
      </c>
      <c r="I14" s="62">
        <f>H14*1.2</f>
        <v>12223155.6</v>
      </c>
      <c r="J14" s="63"/>
    </row>
    <row r="15" spans="1:10" ht="25.5" customHeight="1">
      <c r="A15" s="99"/>
      <c r="B15" s="58">
        <v>1</v>
      </c>
      <c r="C15" s="65" t="s">
        <v>48</v>
      </c>
      <c r="D15" s="60">
        <v>42521</v>
      </c>
      <c r="E15" s="61">
        <v>2500000</v>
      </c>
      <c r="F15" s="61">
        <f>-(E15*6.14%)</f>
        <v>-153500</v>
      </c>
      <c r="G15" s="61">
        <f t="shared" si="0"/>
        <v>2346500</v>
      </c>
      <c r="H15" s="66">
        <f>G15+H14</f>
        <v>12532463</v>
      </c>
      <c r="I15" s="62">
        <f>H15*1.2</f>
        <v>15038955.6</v>
      </c>
    </row>
    <row r="16" spans="1:10" ht="25.5" customHeight="1">
      <c r="A16" s="99"/>
      <c r="B16" s="58">
        <v>2</v>
      </c>
      <c r="C16" s="65" t="s">
        <v>49</v>
      </c>
      <c r="D16" s="60">
        <v>42551</v>
      </c>
      <c r="E16" s="61">
        <v>3200000</v>
      </c>
      <c r="F16" s="61">
        <f t="shared" ref="F16:F38" si="1">-(E16*6.14%)</f>
        <v>-196480</v>
      </c>
      <c r="G16" s="61">
        <f t="shared" si="0"/>
        <v>3003520</v>
      </c>
      <c r="H16" s="66">
        <f>G16+H15</f>
        <v>15535983</v>
      </c>
      <c r="I16" s="62">
        <f t="shared" ref="I16:I38" si="2">H16*1.2</f>
        <v>18643179.599999998</v>
      </c>
    </row>
    <row r="17" spans="1:9" ht="25.5" customHeight="1">
      <c r="A17" s="99"/>
      <c r="B17" s="58">
        <v>3</v>
      </c>
      <c r="C17" s="65" t="s">
        <v>50</v>
      </c>
      <c r="D17" s="60">
        <v>42582</v>
      </c>
      <c r="E17" s="61">
        <v>18155228</v>
      </c>
      <c r="F17" s="61">
        <f t="shared" si="1"/>
        <v>-1114730.9992</v>
      </c>
      <c r="G17" s="61">
        <f t="shared" si="0"/>
        <v>17040497.000799999</v>
      </c>
      <c r="H17" s="66">
        <f>G17+H16</f>
        <v>32576480.000799999</v>
      </c>
      <c r="I17" s="62">
        <f t="shared" si="2"/>
        <v>39091776.00096</v>
      </c>
    </row>
    <row r="18" spans="1:9" ht="25.5" customHeight="1">
      <c r="A18" s="99"/>
      <c r="B18" s="58">
        <v>4</v>
      </c>
      <c r="C18" s="65" t="s">
        <v>51</v>
      </c>
      <c r="D18" s="60">
        <v>42613</v>
      </c>
      <c r="E18" s="61">
        <v>1258963</v>
      </c>
      <c r="F18" s="61">
        <f t="shared" si="1"/>
        <v>-77300.328199999989</v>
      </c>
      <c r="G18" s="61">
        <f t="shared" si="0"/>
        <v>1181662.6718000001</v>
      </c>
      <c r="H18" s="66">
        <f t="shared" ref="H18:H38" si="3">H17+G18</f>
        <v>33758142.672600001</v>
      </c>
      <c r="I18" s="62">
        <f t="shared" si="2"/>
        <v>40509771.207120001</v>
      </c>
    </row>
    <row r="19" spans="1:9" ht="25.5" customHeight="1">
      <c r="A19" s="99"/>
      <c r="B19" s="58">
        <v>5</v>
      </c>
      <c r="C19" s="65" t="s">
        <v>52</v>
      </c>
      <c r="D19" s="60">
        <v>42643</v>
      </c>
      <c r="E19" s="61">
        <v>2158744</v>
      </c>
      <c r="F19" s="61">
        <f t="shared" si="1"/>
        <v>-132546.88159999999</v>
      </c>
      <c r="G19" s="61">
        <f t="shared" si="0"/>
        <v>2026197.1184</v>
      </c>
      <c r="H19" s="66">
        <f t="shared" si="3"/>
        <v>35784339.791000001</v>
      </c>
      <c r="I19" s="62">
        <f t="shared" si="2"/>
        <v>42941207.749200001</v>
      </c>
    </row>
    <row r="20" spans="1:9" ht="25.5" customHeight="1">
      <c r="A20" s="99"/>
      <c r="B20" s="58">
        <v>6</v>
      </c>
      <c r="C20" s="65" t="s">
        <v>53</v>
      </c>
      <c r="D20" s="60">
        <v>42674</v>
      </c>
      <c r="E20" s="61">
        <v>1052688</v>
      </c>
      <c r="F20" s="61">
        <f t="shared" si="1"/>
        <v>-64635.043199999993</v>
      </c>
      <c r="G20" s="61">
        <f t="shared" si="0"/>
        <v>988052.95680000004</v>
      </c>
      <c r="H20" s="66">
        <f t="shared" si="3"/>
        <v>36772392.7478</v>
      </c>
      <c r="I20" s="62">
        <f t="shared" si="2"/>
        <v>44126871.297359996</v>
      </c>
    </row>
    <row r="21" spans="1:9" ht="25.5" customHeight="1">
      <c r="A21" s="99"/>
      <c r="B21" s="58">
        <v>7</v>
      </c>
      <c r="C21" s="65" t="s">
        <v>54</v>
      </c>
      <c r="D21" s="60">
        <v>42704</v>
      </c>
      <c r="E21" s="61">
        <v>10500000</v>
      </c>
      <c r="F21" s="61">
        <f t="shared" si="1"/>
        <v>-644700</v>
      </c>
      <c r="G21" s="61">
        <f t="shared" si="0"/>
        <v>9855300</v>
      </c>
      <c r="H21" s="66">
        <f t="shared" si="3"/>
        <v>46627692.7478</v>
      </c>
      <c r="I21" s="62">
        <f t="shared" si="2"/>
        <v>55953231.297359996</v>
      </c>
    </row>
    <row r="22" spans="1:9" ht="25.5" customHeight="1">
      <c r="A22" s="99"/>
      <c r="B22" s="58">
        <v>8</v>
      </c>
      <c r="C22" s="65" t="s">
        <v>55</v>
      </c>
      <c r="D22" s="60">
        <v>42735</v>
      </c>
      <c r="E22" s="61">
        <v>7856332</v>
      </c>
      <c r="F22" s="61">
        <f t="shared" si="1"/>
        <v>-482378.78479999996</v>
      </c>
      <c r="G22" s="61">
        <f t="shared" si="0"/>
        <v>7373953.2152000004</v>
      </c>
      <c r="H22" s="66">
        <f t="shared" si="3"/>
        <v>54001645.963</v>
      </c>
      <c r="I22" s="62">
        <f t="shared" si="2"/>
        <v>64801975.155599996</v>
      </c>
    </row>
    <row r="23" spans="1:9" ht="25.5" customHeight="1">
      <c r="A23" s="99"/>
      <c r="B23" s="58">
        <v>9</v>
      </c>
      <c r="C23" s="65" t="s">
        <v>56</v>
      </c>
      <c r="D23" s="60">
        <v>42766</v>
      </c>
      <c r="E23" s="61">
        <v>125468</v>
      </c>
      <c r="F23" s="61">
        <f t="shared" si="1"/>
        <v>-7703.7351999999992</v>
      </c>
      <c r="G23" s="61">
        <f t="shared" si="0"/>
        <v>117764.2648</v>
      </c>
      <c r="H23" s="66">
        <f t="shared" si="3"/>
        <v>54119410.227799997</v>
      </c>
      <c r="I23" s="62">
        <f t="shared" si="2"/>
        <v>64943292.273359992</v>
      </c>
    </row>
    <row r="24" spans="1:9" ht="25.5" customHeight="1">
      <c r="A24" s="99"/>
      <c r="B24" s="58">
        <v>10</v>
      </c>
      <c r="C24" s="65" t="s">
        <v>57</v>
      </c>
      <c r="D24" s="60">
        <v>42794</v>
      </c>
      <c r="E24" s="61">
        <v>3258</v>
      </c>
      <c r="F24" s="61">
        <f t="shared" si="1"/>
        <v>-200.04119999999998</v>
      </c>
      <c r="G24" s="61">
        <f t="shared" si="0"/>
        <v>3057.9587999999999</v>
      </c>
      <c r="H24" s="66">
        <f t="shared" si="3"/>
        <v>54122468.1866</v>
      </c>
      <c r="I24" s="62">
        <f t="shared" si="2"/>
        <v>64946961.823919997</v>
      </c>
    </row>
    <row r="25" spans="1:9" ht="25.5" customHeight="1">
      <c r="A25" s="99"/>
      <c r="B25" s="58">
        <v>11</v>
      </c>
      <c r="C25" s="65" t="s">
        <v>58</v>
      </c>
      <c r="D25" s="60">
        <v>42825</v>
      </c>
      <c r="E25" s="61">
        <v>95542</v>
      </c>
      <c r="F25" s="61">
        <f t="shared" si="1"/>
        <v>-5866.2788</v>
      </c>
      <c r="G25" s="61">
        <f t="shared" si="0"/>
        <v>89675.7212</v>
      </c>
      <c r="H25" s="66">
        <f t="shared" si="3"/>
        <v>54212143.907799996</v>
      </c>
      <c r="I25" s="62">
        <f t="shared" si="2"/>
        <v>65054572.689359993</v>
      </c>
    </row>
    <row r="26" spans="1:9" ht="25.5" customHeight="1">
      <c r="A26" s="99"/>
      <c r="B26" s="58">
        <v>12</v>
      </c>
      <c r="C26" s="65" t="s">
        <v>59</v>
      </c>
      <c r="D26" s="60">
        <v>42855</v>
      </c>
      <c r="E26" s="61">
        <v>9822418</v>
      </c>
      <c r="F26" s="61">
        <f t="shared" si="1"/>
        <v>-603096.46519999998</v>
      </c>
      <c r="G26" s="61">
        <f t="shared" si="0"/>
        <v>9219321.5348000005</v>
      </c>
      <c r="H26" s="66">
        <f t="shared" si="3"/>
        <v>63431465.442599997</v>
      </c>
      <c r="I26" s="62">
        <f t="shared" si="2"/>
        <v>76117758.531119987</v>
      </c>
    </row>
    <row r="27" spans="1:9" ht="25.5" customHeight="1">
      <c r="A27" s="99"/>
      <c r="B27" s="58">
        <v>13</v>
      </c>
      <c r="C27" s="65" t="s">
        <v>60</v>
      </c>
      <c r="D27" s="60">
        <v>42886</v>
      </c>
      <c r="E27" s="61">
        <v>8566221</v>
      </c>
      <c r="F27" s="61">
        <f t="shared" si="1"/>
        <v>-525965.96939999994</v>
      </c>
      <c r="G27" s="61">
        <f t="shared" si="0"/>
        <v>8040255.0306000002</v>
      </c>
      <c r="H27" s="66">
        <f t="shared" si="3"/>
        <v>71471720.473199993</v>
      </c>
      <c r="I27" s="62">
        <f t="shared" si="2"/>
        <v>85766064.567839995</v>
      </c>
    </row>
    <row r="28" spans="1:9" ht="25.5" customHeight="1">
      <c r="A28" s="99"/>
      <c r="B28" s="58">
        <v>14</v>
      </c>
      <c r="C28" s="65" t="s">
        <v>61</v>
      </c>
      <c r="D28" s="60">
        <v>42916</v>
      </c>
      <c r="E28" s="61">
        <v>1855647</v>
      </c>
      <c r="F28" s="61">
        <f t="shared" si="1"/>
        <v>-113936.7258</v>
      </c>
      <c r="G28" s="61">
        <f t="shared" si="0"/>
        <v>1741710.2742000001</v>
      </c>
      <c r="H28" s="66">
        <f t="shared" si="3"/>
        <v>73213430.747400001</v>
      </c>
      <c r="I28" s="62">
        <f t="shared" si="2"/>
        <v>87856116.896880001</v>
      </c>
    </row>
    <row r="29" spans="1:9" ht="25.5" customHeight="1">
      <c r="A29" s="99"/>
      <c r="B29" s="58">
        <v>15</v>
      </c>
      <c r="C29" s="65" t="s">
        <v>62</v>
      </c>
      <c r="D29" s="60">
        <v>42947</v>
      </c>
      <c r="E29" s="61">
        <v>6548785</v>
      </c>
      <c r="F29" s="61">
        <f t="shared" si="1"/>
        <v>-402095.39899999998</v>
      </c>
      <c r="G29" s="61">
        <f t="shared" si="0"/>
        <v>6146689.6009999998</v>
      </c>
      <c r="H29" s="66">
        <f t="shared" si="3"/>
        <v>79360120.348399997</v>
      </c>
      <c r="I29" s="62">
        <f t="shared" si="2"/>
        <v>95232144.418079987</v>
      </c>
    </row>
    <row r="30" spans="1:9" ht="25.5" customHeight="1">
      <c r="A30" s="99"/>
      <c r="B30" s="58">
        <v>16</v>
      </c>
      <c r="C30" s="65" t="s">
        <v>63</v>
      </c>
      <c r="D30" s="60">
        <v>42978</v>
      </c>
      <c r="E30" s="61">
        <v>17856522</v>
      </c>
      <c r="F30" s="61">
        <f t="shared" si="1"/>
        <v>-1096390.4508</v>
      </c>
      <c r="G30" s="61">
        <f t="shared" si="0"/>
        <v>16760131.5492</v>
      </c>
      <c r="H30" s="66">
        <f t="shared" si="3"/>
        <v>96120251.897599995</v>
      </c>
      <c r="I30" s="62">
        <f t="shared" si="2"/>
        <v>115344302.27711999</v>
      </c>
    </row>
    <row r="31" spans="1:9" ht="25.5" customHeight="1">
      <c r="A31" s="99"/>
      <c r="B31" s="58">
        <v>17</v>
      </c>
      <c r="C31" s="65" t="s">
        <v>64</v>
      </c>
      <c r="D31" s="60">
        <v>43008</v>
      </c>
      <c r="E31" s="61">
        <v>14500000</v>
      </c>
      <c r="F31" s="61">
        <f t="shared" si="1"/>
        <v>-890300</v>
      </c>
      <c r="G31" s="61">
        <f t="shared" si="0"/>
        <v>13609700</v>
      </c>
      <c r="H31" s="66">
        <f t="shared" si="3"/>
        <v>109729951.8976</v>
      </c>
      <c r="I31" s="62">
        <f t="shared" si="2"/>
        <v>131675942.27711999</v>
      </c>
    </row>
    <row r="32" spans="1:9" ht="25.5" customHeight="1">
      <c r="A32" s="99"/>
      <c r="B32" s="58">
        <v>18</v>
      </c>
      <c r="C32" s="65" t="s">
        <v>65</v>
      </c>
      <c r="D32" s="60">
        <v>43039</v>
      </c>
      <c r="E32" s="61">
        <v>14500000</v>
      </c>
      <c r="F32" s="61">
        <f t="shared" si="1"/>
        <v>-890300</v>
      </c>
      <c r="G32" s="61">
        <f t="shared" si="0"/>
        <v>13609700</v>
      </c>
      <c r="H32" s="66">
        <f t="shared" si="3"/>
        <v>123339651.8976</v>
      </c>
      <c r="I32" s="62">
        <f t="shared" si="2"/>
        <v>148007582.27711999</v>
      </c>
    </row>
    <row r="33" spans="1:9" ht="25.5" customHeight="1">
      <c r="A33" s="99"/>
      <c r="B33" s="58">
        <v>19</v>
      </c>
      <c r="C33" s="65" t="s">
        <v>66</v>
      </c>
      <c r="D33" s="60">
        <v>43069</v>
      </c>
      <c r="E33" s="61">
        <v>11500000</v>
      </c>
      <c r="F33" s="61">
        <f t="shared" si="1"/>
        <v>-706100</v>
      </c>
      <c r="G33" s="61">
        <f t="shared" si="0"/>
        <v>10793900</v>
      </c>
      <c r="H33" s="66">
        <f t="shared" si="3"/>
        <v>134133551.8976</v>
      </c>
      <c r="I33" s="62">
        <f t="shared" si="2"/>
        <v>160960262.27711999</v>
      </c>
    </row>
    <row r="34" spans="1:9" ht="25.5" customHeight="1">
      <c r="A34" s="99"/>
      <c r="B34" s="58">
        <v>20</v>
      </c>
      <c r="C34" s="65" t="s">
        <v>67</v>
      </c>
      <c r="D34" s="60">
        <v>43100</v>
      </c>
      <c r="E34" s="61">
        <v>9500000</v>
      </c>
      <c r="F34" s="61">
        <f t="shared" si="1"/>
        <v>-583300</v>
      </c>
      <c r="G34" s="61">
        <f t="shared" si="0"/>
        <v>8916700</v>
      </c>
      <c r="H34" s="66">
        <f t="shared" si="3"/>
        <v>143050251.8976</v>
      </c>
      <c r="I34" s="62">
        <f t="shared" si="2"/>
        <v>171660302.27711999</v>
      </c>
    </row>
    <row r="35" spans="1:9" ht="25.5" customHeight="1">
      <c r="A35" s="99"/>
      <c r="B35" s="58">
        <v>21</v>
      </c>
      <c r="C35" s="65" t="s">
        <v>68</v>
      </c>
      <c r="D35" s="60">
        <v>43131</v>
      </c>
      <c r="E35" s="61">
        <v>9500000</v>
      </c>
      <c r="F35" s="61">
        <f t="shared" si="1"/>
        <v>-583300</v>
      </c>
      <c r="G35" s="61">
        <f t="shared" si="0"/>
        <v>8916700</v>
      </c>
      <c r="H35" s="66">
        <f t="shared" si="3"/>
        <v>151966951.8976</v>
      </c>
      <c r="I35" s="62">
        <f t="shared" si="2"/>
        <v>182360342.27711999</v>
      </c>
    </row>
    <row r="36" spans="1:9" ht="25.5" customHeight="1">
      <c r="A36" s="99"/>
      <c r="B36" s="58">
        <v>22</v>
      </c>
      <c r="C36" s="65" t="s">
        <v>69</v>
      </c>
      <c r="D36" s="60">
        <v>43159</v>
      </c>
      <c r="E36" s="61">
        <v>8500000</v>
      </c>
      <c r="F36" s="61">
        <f t="shared" si="1"/>
        <v>-521899.99999999994</v>
      </c>
      <c r="G36" s="61">
        <f t="shared" si="0"/>
        <v>7978100</v>
      </c>
      <c r="H36" s="66">
        <f t="shared" si="3"/>
        <v>159945051.8976</v>
      </c>
      <c r="I36" s="62">
        <f t="shared" si="2"/>
        <v>191934062.27711999</v>
      </c>
    </row>
    <row r="37" spans="1:9" ht="25.5" customHeight="1">
      <c r="A37" s="99"/>
      <c r="B37" s="58">
        <v>23</v>
      </c>
      <c r="C37" s="65" t="s">
        <v>70</v>
      </c>
      <c r="D37" s="60">
        <v>43190</v>
      </c>
      <c r="E37" s="61">
        <v>2655874</v>
      </c>
      <c r="F37" s="61">
        <f t="shared" si="1"/>
        <v>-163070.6636</v>
      </c>
      <c r="G37" s="61">
        <f t="shared" si="0"/>
        <v>2492803.3363999999</v>
      </c>
      <c r="H37" s="66">
        <f t="shared" si="3"/>
        <v>162437855.234</v>
      </c>
      <c r="I37" s="62">
        <f t="shared" si="2"/>
        <v>194925426.28079998</v>
      </c>
    </row>
    <row r="38" spans="1:9" ht="25.5" customHeight="1">
      <c r="A38" s="99"/>
      <c r="B38" s="58">
        <v>24</v>
      </c>
      <c r="C38" s="65" t="s">
        <v>71</v>
      </c>
      <c r="D38" s="60">
        <v>43220</v>
      </c>
      <c r="E38" s="61">
        <v>3685852</v>
      </c>
      <c r="F38" s="61">
        <f t="shared" si="1"/>
        <v>-226311.31279999999</v>
      </c>
      <c r="G38" s="61">
        <f t="shared" si="0"/>
        <v>3459540.6872</v>
      </c>
      <c r="H38" s="66">
        <f t="shared" si="3"/>
        <v>165897395.92120001</v>
      </c>
      <c r="I38" s="62">
        <f t="shared" si="2"/>
        <v>199076875.10543999</v>
      </c>
    </row>
    <row r="42" spans="1:9" hidden="1"/>
    <row r="43" spans="1:9" hidden="1"/>
    <row r="44" spans="1:9" hidden="1"/>
    <row r="45" spans="1:9" hidden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84" hidden="1"/>
    <row r="185" hidden="1"/>
    <row r="186" hidden="1"/>
    <row r="187" hidden="1"/>
    <row r="188" hidden="1"/>
  </sheetData>
  <mergeCells count="11">
    <mergeCell ref="A14:A38"/>
    <mergeCell ref="A4:I4"/>
    <mergeCell ref="A6:I6"/>
    <mergeCell ref="B12:B13"/>
    <mergeCell ref="C12:C13"/>
    <mergeCell ref="D12:D13"/>
    <mergeCell ref="E12:E13"/>
    <mergeCell ref="F12:F13"/>
    <mergeCell ref="G12:G13"/>
    <mergeCell ref="H12:H13"/>
    <mergeCell ref="I12:I13"/>
  </mergeCells>
  <printOptions horizontalCentered="1" verticalCentered="1"/>
  <pageMargins left="0.39370078740157483" right="0.19685039370078741" top="0.39370078740157483" bottom="0.19685039370078741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50"/>
  <sheetViews>
    <sheetView showGridLines="0" zoomScaleNormal="100" workbookViewId="0">
      <selection activeCell="H35" sqref="H35"/>
    </sheetView>
  </sheetViews>
  <sheetFormatPr baseColWidth="10" defaultColWidth="11.5703125" defaultRowHeight="12.75"/>
  <cols>
    <col min="1" max="1" width="19.7109375" style="2" customWidth="1"/>
    <col min="2" max="2" width="18.7109375" style="2" customWidth="1"/>
    <col min="3" max="5" width="22.7109375" style="2" customWidth="1"/>
    <col min="6" max="16" width="20.7109375" style="2" customWidth="1"/>
    <col min="17" max="256" width="11.5703125" style="2"/>
    <col min="257" max="257" width="19.7109375" style="2" customWidth="1"/>
    <col min="258" max="258" width="18.7109375" style="2" customWidth="1"/>
    <col min="259" max="261" width="22.7109375" style="2" customWidth="1"/>
    <col min="262" max="272" width="20.7109375" style="2" customWidth="1"/>
    <col min="273" max="512" width="11.5703125" style="2"/>
    <col min="513" max="513" width="19.7109375" style="2" customWidth="1"/>
    <col min="514" max="514" width="18.7109375" style="2" customWidth="1"/>
    <col min="515" max="517" width="22.7109375" style="2" customWidth="1"/>
    <col min="518" max="528" width="20.7109375" style="2" customWidth="1"/>
    <col min="529" max="768" width="11.5703125" style="2"/>
    <col min="769" max="769" width="19.7109375" style="2" customWidth="1"/>
    <col min="770" max="770" width="18.7109375" style="2" customWidth="1"/>
    <col min="771" max="773" width="22.7109375" style="2" customWidth="1"/>
    <col min="774" max="784" width="20.7109375" style="2" customWidth="1"/>
    <col min="785" max="1024" width="11.5703125" style="2"/>
    <col min="1025" max="1025" width="19.7109375" style="2" customWidth="1"/>
    <col min="1026" max="1026" width="18.7109375" style="2" customWidth="1"/>
    <col min="1027" max="1029" width="22.7109375" style="2" customWidth="1"/>
    <col min="1030" max="1040" width="20.7109375" style="2" customWidth="1"/>
    <col min="1041" max="1280" width="11.5703125" style="2"/>
    <col min="1281" max="1281" width="19.7109375" style="2" customWidth="1"/>
    <col min="1282" max="1282" width="18.7109375" style="2" customWidth="1"/>
    <col min="1283" max="1285" width="22.7109375" style="2" customWidth="1"/>
    <col min="1286" max="1296" width="20.7109375" style="2" customWidth="1"/>
    <col min="1297" max="1536" width="11.5703125" style="2"/>
    <col min="1537" max="1537" width="19.7109375" style="2" customWidth="1"/>
    <col min="1538" max="1538" width="18.7109375" style="2" customWidth="1"/>
    <col min="1539" max="1541" width="22.7109375" style="2" customWidth="1"/>
    <col min="1542" max="1552" width="20.7109375" style="2" customWidth="1"/>
    <col min="1553" max="1792" width="11.5703125" style="2"/>
    <col min="1793" max="1793" width="19.7109375" style="2" customWidth="1"/>
    <col min="1794" max="1794" width="18.7109375" style="2" customWidth="1"/>
    <col min="1795" max="1797" width="22.7109375" style="2" customWidth="1"/>
    <col min="1798" max="1808" width="20.7109375" style="2" customWidth="1"/>
    <col min="1809" max="2048" width="11.5703125" style="2"/>
    <col min="2049" max="2049" width="19.7109375" style="2" customWidth="1"/>
    <col min="2050" max="2050" width="18.7109375" style="2" customWidth="1"/>
    <col min="2051" max="2053" width="22.7109375" style="2" customWidth="1"/>
    <col min="2054" max="2064" width="20.7109375" style="2" customWidth="1"/>
    <col min="2065" max="2304" width="11.5703125" style="2"/>
    <col min="2305" max="2305" width="19.7109375" style="2" customWidth="1"/>
    <col min="2306" max="2306" width="18.7109375" style="2" customWidth="1"/>
    <col min="2307" max="2309" width="22.7109375" style="2" customWidth="1"/>
    <col min="2310" max="2320" width="20.7109375" style="2" customWidth="1"/>
    <col min="2321" max="2560" width="11.5703125" style="2"/>
    <col min="2561" max="2561" width="19.7109375" style="2" customWidth="1"/>
    <col min="2562" max="2562" width="18.7109375" style="2" customWidth="1"/>
    <col min="2563" max="2565" width="22.7109375" style="2" customWidth="1"/>
    <col min="2566" max="2576" width="20.7109375" style="2" customWidth="1"/>
    <col min="2577" max="2816" width="11.5703125" style="2"/>
    <col min="2817" max="2817" width="19.7109375" style="2" customWidth="1"/>
    <col min="2818" max="2818" width="18.7109375" style="2" customWidth="1"/>
    <col min="2819" max="2821" width="22.7109375" style="2" customWidth="1"/>
    <col min="2822" max="2832" width="20.7109375" style="2" customWidth="1"/>
    <col min="2833" max="3072" width="11.5703125" style="2"/>
    <col min="3073" max="3073" width="19.7109375" style="2" customWidth="1"/>
    <col min="3074" max="3074" width="18.7109375" style="2" customWidth="1"/>
    <col min="3075" max="3077" width="22.7109375" style="2" customWidth="1"/>
    <col min="3078" max="3088" width="20.7109375" style="2" customWidth="1"/>
    <col min="3089" max="3328" width="11.5703125" style="2"/>
    <col min="3329" max="3329" width="19.7109375" style="2" customWidth="1"/>
    <col min="3330" max="3330" width="18.7109375" style="2" customWidth="1"/>
    <col min="3331" max="3333" width="22.7109375" style="2" customWidth="1"/>
    <col min="3334" max="3344" width="20.7109375" style="2" customWidth="1"/>
    <col min="3345" max="3584" width="11.5703125" style="2"/>
    <col min="3585" max="3585" width="19.7109375" style="2" customWidth="1"/>
    <col min="3586" max="3586" width="18.7109375" style="2" customWidth="1"/>
    <col min="3587" max="3589" width="22.7109375" style="2" customWidth="1"/>
    <col min="3590" max="3600" width="20.7109375" style="2" customWidth="1"/>
    <col min="3601" max="3840" width="11.5703125" style="2"/>
    <col min="3841" max="3841" width="19.7109375" style="2" customWidth="1"/>
    <col min="3842" max="3842" width="18.7109375" style="2" customWidth="1"/>
    <col min="3843" max="3845" width="22.7109375" style="2" customWidth="1"/>
    <col min="3846" max="3856" width="20.7109375" style="2" customWidth="1"/>
    <col min="3857" max="4096" width="11.5703125" style="2"/>
    <col min="4097" max="4097" width="19.7109375" style="2" customWidth="1"/>
    <col min="4098" max="4098" width="18.7109375" style="2" customWidth="1"/>
    <col min="4099" max="4101" width="22.7109375" style="2" customWidth="1"/>
    <col min="4102" max="4112" width="20.7109375" style="2" customWidth="1"/>
    <col min="4113" max="4352" width="11.5703125" style="2"/>
    <col min="4353" max="4353" width="19.7109375" style="2" customWidth="1"/>
    <col min="4354" max="4354" width="18.7109375" style="2" customWidth="1"/>
    <col min="4355" max="4357" width="22.7109375" style="2" customWidth="1"/>
    <col min="4358" max="4368" width="20.7109375" style="2" customWidth="1"/>
    <col min="4369" max="4608" width="11.5703125" style="2"/>
    <col min="4609" max="4609" width="19.7109375" style="2" customWidth="1"/>
    <col min="4610" max="4610" width="18.7109375" style="2" customWidth="1"/>
    <col min="4611" max="4613" width="22.7109375" style="2" customWidth="1"/>
    <col min="4614" max="4624" width="20.7109375" style="2" customWidth="1"/>
    <col min="4625" max="4864" width="11.5703125" style="2"/>
    <col min="4865" max="4865" width="19.7109375" style="2" customWidth="1"/>
    <col min="4866" max="4866" width="18.7109375" style="2" customWidth="1"/>
    <col min="4867" max="4869" width="22.7109375" style="2" customWidth="1"/>
    <col min="4870" max="4880" width="20.7109375" style="2" customWidth="1"/>
    <col min="4881" max="5120" width="11.5703125" style="2"/>
    <col min="5121" max="5121" width="19.7109375" style="2" customWidth="1"/>
    <col min="5122" max="5122" width="18.7109375" style="2" customWidth="1"/>
    <col min="5123" max="5125" width="22.7109375" style="2" customWidth="1"/>
    <col min="5126" max="5136" width="20.7109375" style="2" customWidth="1"/>
    <col min="5137" max="5376" width="11.5703125" style="2"/>
    <col min="5377" max="5377" width="19.7109375" style="2" customWidth="1"/>
    <col min="5378" max="5378" width="18.7109375" style="2" customWidth="1"/>
    <col min="5379" max="5381" width="22.7109375" style="2" customWidth="1"/>
    <col min="5382" max="5392" width="20.7109375" style="2" customWidth="1"/>
    <col min="5393" max="5632" width="11.5703125" style="2"/>
    <col min="5633" max="5633" width="19.7109375" style="2" customWidth="1"/>
    <col min="5634" max="5634" width="18.7109375" style="2" customWidth="1"/>
    <col min="5635" max="5637" width="22.7109375" style="2" customWidth="1"/>
    <col min="5638" max="5648" width="20.7109375" style="2" customWidth="1"/>
    <col min="5649" max="5888" width="11.5703125" style="2"/>
    <col min="5889" max="5889" width="19.7109375" style="2" customWidth="1"/>
    <col min="5890" max="5890" width="18.7109375" style="2" customWidth="1"/>
    <col min="5891" max="5893" width="22.7109375" style="2" customWidth="1"/>
    <col min="5894" max="5904" width="20.7109375" style="2" customWidth="1"/>
    <col min="5905" max="6144" width="11.5703125" style="2"/>
    <col min="6145" max="6145" width="19.7109375" style="2" customWidth="1"/>
    <col min="6146" max="6146" width="18.7109375" style="2" customWidth="1"/>
    <col min="6147" max="6149" width="22.7109375" style="2" customWidth="1"/>
    <col min="6150" max="6160" width="20.7109375" style="2" customWidth="1"/>
    <col min="6161" max="6400" width="11.5703125" style="2"/>
    <col min="6401" max="6401" width="19.7109375" style="2" customWidth="1"/>
    <col min="6402" max="6402" width="18.7109375" style="2" customWidth="1"/>
    <col min="6403" max="6405" width="22.7109375" style="2" customWidth="1"/>
    <col min="6406" max="6416" width="20.7109375" style="2" customWidth="1"/>
    <col min="6417" max="6656" width="11.5703125" style="2"/>
    <col min="6657" max="6657" width="19.7109375" style="2" customWidth="1"/>
    <col min="6658" max="6658" width="18.7109375" style="2" customWidth="1"/>
    <col min="6659" max="6661" width="22.7109375" style="2" customWidth="1"/>
    <col min="6662" max="6672" width="20.7109375" style="2" customWidth="1"/>
    <col min="6673" max="6912" width="11.5703125" style="2"/>
    <col min="6913" max="6913" width="19.7109375" style="2" customWidth="1"/>
    <col min="6914" max="6914" width="18.7109375" style="2" customWidth="1"/>
    <col min="6915" max="6917" width="22.7109375" style="2" customWidth="1"/>
    <col min="6918" max="6928" width="20.7109375" style="2" customWidth="1"/>
    <col min="6929" max="7168" width="11.5703125" style="2"/>
    <col min="7169" max="7169" width="19.7109375" style="2" customWidth="1"/>
    <col min="7170" max="7170" width="18.7109375" style="2" customWidth="1"/>
    <col min="7171" max="7173" width="22.7109375" style="2" customWidth="1"/>
    <col min="7174" max="7184" width="20.7109375" style="2" customWidth="1"/>
    <col min="7185" max="7424" width="11.5703125" style="2"/>
    <col min="7425" max="7425" width="19.7109375" style="2" customWidth="1"/>
    <col min="7426" max="7426" width="18.7109375" style="2" customWidth="1"/>
    <col min="7427" max="7429" width="22.7109375" style="2" customWidth="1"/>
    <col min="7430" max="7440" width="20.7109375" style="2" customWidth="1"/>
    <col min="7441" max="7680" width="11.5703125" style="2"/>
    <col min="7681" max="7681" width="19.7109375" style="2" customWidth="1"/>
    <col min="7682" max="7682" width="18.7109375" style="2" customWidth="1"/>
    <col min="7683" max="7685" width="22.7109375" style="2" customWidth="1"/>
    <col min="7686" max="7696" width="20.7109375" style="2" customWidth="1"/>
    <col min="7697" max="7936" width="11.5703125" style="2"/>
    <col min="7937" max="7937" width="19.7109375" style="2" customWidth="1"/>
    <col min="7938" max="7938" width="18.7109375" style="2" customWidth="1"/>
    <col min="7939" max="7941" width="22.7109375" style="2" customWidth="1"/>
    <col min="7942" max="7952" width="20.7109375" style="2" customWidth="1"/>
    <col min="7953" max="8192" width="11.5703125" style="2"/>
    <col min="8193" max="8193" width="19.7109375" style="2" customWidth="1"/>
    <col min="8194" max="8194" width="18.7109375" style="2" customWidth="1"/>
    <col min="8195" max="8197" width="22.7109375" style="2" customWidth="1"/>
    <col min="8198" max="8208" width="20.7109375" style="2" customWidth="1"/>
    <col min="8209" max="8448" width="11.5703125" style="2"/>
    <col min="8449" max="8449" width="19.7109375" style="2" customWidth="1"/>
    <col min="8450" max="8450" width="18.7109375" style="2" customWidth="1"/>
    <col min="8451" max="8453" width="22.7109375" style="2" customWidth="1"/>
    <col min="8454" max="8464" width="20.7109375" style="2" customWidth="1"/>
    <col min="8465" max="8704" width="11.5703125" style="2"/>
    <col min="8705" max="8705" width="19.7109375" style="2" customWidth="1"/>
    <col min="8706" max="8706" width="18.7109375" style="2" customWidth="1"/>
    <col min="8707" max="8709" width="22.7109375" style="2" customWidth="1"/>
    <col min="8710" max="8720" width="20.7109375" style="2" customWidth="1"/>
    <col min="8721" max="8960" width="11.5703125" style="2"/>
    <col min="8961" max="8961" width="19.7109375" style="2" customWidth="1"/>
    <col min="8962" max="8962" width="18.7109375" style="2" customWidth="1"/>
    <col min="8963" max="8965" width="22.7109375" style="2" customWidth="1"/>
    <col min="8966" max="8976" width="20.7109375" style="2" customWidth="1"/>
    <col min="8977" max="9216" width="11.5703125" style="2"/>
    <col min="9217" max="9217" width="19.7109375" style="2" customWidth="1"/>
    <col min="9218" max="9218" width="18.7109375" style="2" customWidth="1"/>
    <col min="9219" max="9221" width="22.7109375" style="2" customWidth="1"/>
    <col min="9222" max="9232" width="20.7109375" style="2" customWidth="1"/>
    <col min="9233" max="9472" width="11.5703125" style="2"/>
    <col min="9473" max="9473" width="19.7109375" style="2" customWidth="1"/>
    <col min="9474" max="9474" width="18.7109375" style="2" customWidth="1"/>
    <col min="9475" max="9477" width="22.7109375" style="2" customWidth="1"/>
    <col min="9478" max="9488" width="20.7109375" style="2" customWidth="1"/>
    <col min="9489" max="9728" width="11.5703125" style="2"/>
    <col min="9729" max="9729" width="19.7109375" style="2" customWidth="1"/>
    <col min="9730" max="9730" width="18.7109375" style="2" customWidth="1"/>
    <col min="9731" max="9733" width="22.7109375" style="2" customWidth="1"/>
    <col min="9734" max="9744" width="20.7109375" style="2" customWidth="1"/>
    <col min="9745" max="9984" width="11.5703125" style="2"/>
    <col min="9985" max="9985" width="19.7109375" style="2" customWidth="1"/>
    <col min="9986" max="9986" width="18.7109375" style="2" customWidth="1"/>
    <col min="9987" max="9989" width="22.7109375" style="2" customWidth="1"/>
    <col min="9990" max="10000" width="20.7109375" style="2" customWidth="1"/>
    <col min="10001" max="10240" width="11.5703125" style="2"/>
    <col min="10241" max="10241" width="19.7109375" style="2" customWidth="1"/>
    <col min="10242" max="10242" width="18.7109375" style="2" customWidth="1"/>
    <col min="10243" max="10245" width="22.7109375" style="2" customWidth="1"/>
    <col min="10246" max="10256" width="20.7109375" style="2" customWidth="1"/>
    <col min="10257" max="10496" width="11.5703125" style="2"/>
    <col min="10497" max="10497" width="19.7109375" style="2" customWidth="1"/>
    <col min="10498" max="10498" width="18.7109375" style="2" customWidth="1"/>
    <col min="10499" max="10501" width="22.7109375" style="2" customWidth="1"/>
    <col min="10502" max="10512" width="20.7109375" style="2" customWidth="1"/>
    <col min="10513" max="10752" width="11.5703125" style="2"/>
    <col min="10753" max="10753" width="19.7109375" style="2" customWidth="1"/>
    <col min="10754" max="10754" width="18.7109375" style="2" customWidth="1"/>
    <col min="10755" max="10757" width="22.7109375" style="2" customWidth="1"/>
    <col min="10758" max="10768" width="20.7109375" style="2" customWidth="1"/>
    <col min="10769" max="11008" width="11.5703125" style="2"/>
    <col min="11009" max="11009" width="19.7109375" style="2" customWidth="1"/>
    <col min="11010" max="11010" width="18.7109375" style="2" customWidth="1"/>
    <col min="11011" max="11013" width="22.7109375" style="2" customWidth="1"/>
    <col min="11014" max="11024" width="20.7109375" style="2" customWidth="1"/>
    <col min="11025" max="11264" width="11.5703125" style="2"/>
    <col min="11265" max="11265" width="19.7109375" style="2" customWidth="1"/>
    <col min="11266" max="11266" width="18.7109375" style="2" customWidth="1"/>
    <col min="11267" max="11269" width="22.7109375" style="2" customWidth="1"/>
    <col min="11270" max="11280" width="20.7109375" style="2" customWidth="1"/>
    <col min="11281" max="11520" width="11.5703125" style="2"/>
    <col min="11521" max="11521" width="19.7109375" style="2" customWidth="1"/>
    <col min="11522" max="11522" width="18.7109375" style="2" customWidth="1"/>
    <col min="11523" max="11525" width="22.7109375" style="2" customWidth="1"/>
    <col min="11526" max="11536" width="20.7109375" style="2" customWidth="1"/>
    <col min="11537" max="11776" width="11.5703125" style="2"/>
    <col min="11777" max="11777" width="19.7109375" style="2" customWidth="1"/>
    <col min="11778" max="11778" width="18.7109375" style="2" customWidth="1"/>
    <col min="11779" max="11781" width="22.7109375" style="2" customWidth="1"/>
    <col min="11782" max="11792" width="20.7109375" style="2" customWidth="1"/>
    <col min="11793" max="12032" width="11.5703125" style="2"/>
    <col min="12033" max="12033" width="19.7109375" style="2" customWidth="1"/>
    <col min="12034" max="12034" width="18.7109375" style="2" customWidth="1"/>
    <col min="12035" max="12037" width="22.7109375" style="2" customWidth="1"/>
    <col min="12038" max="12048" width="20.7109375" style="2" customWidth="1"/>
    <col min="12049" max="12288" width="11.5703125" style="2"/>
    <col min="12289" max="12289" width="19.7109375" style="2" customWidth="1"/>
    <col min="12290" max="12290" width="18.7109375" style="2" customWidth="1"/>
    <col min="12291" max="12293" width="22.7109375" style="2" customWidth="1"/>
    <col min="12294" max="12304" width="20.7109375" style="2" customWidth="1"/>
    <col min="12305" max="12544" width="11.5703125" style="2"/>
    <col min="12545" max="12545" width="19.7109375" style="2" customWidth="1"/>
    <col min="12546" max="12546" width="18.7109375" style="2" customWidth="1"/>
    <col min="12547" max="12549" width="22.7109375" style="2" customWidth="1"/>
    <col min="12550" max="12560" width="20.7109375" style="2" customWidth="1"/>
    <col min="12561" max="12800" width="11.5703125" style="2"/>
    <col min="12801" max="12801" width="19.7109375" style="2" customWidth="1"/>
    <col min="12802" max="12802" width="18.7109375" style="2" customWidth="1"/>
    <col min="12803" max="12805" width="22.7109375" style="2" customWidth="1"/>
    <col min="12806" max="12816" width="20.7109375" style="2" customWidth="1"/>
    <col min="12817" max="13056" width="11.5703125" style="2"/>
    <col min="13057" max="13057" width="19.7109375" style="2" customWidth="1"/>
    <col min="13058" max="13058" width="18.7109375" style="2" customWidth="1"/>
    <col min="13059" max="13061" width="22.7109375" style="2" customWidth="1"/>
    <col min="13062" max="13072" width="20.7109375" style="2" customWidth="1"/>
    <col min="13073" max="13312" width="11.5703125" style="2"/>
    <col min="13313" max="13313" width="19.7109375" style="2" customWidth="1"/>
    <col min="13314" max="13314" width="18.7109375" style="2" customWidth="1"/>
    <col min="13315" max="13317" width="22.7109375" style="2" customWidth="1"/>
    <col min="13318" max="13328" width="20.7109375" style="2" customWidth="1"/>
    <col min="13329" max="13568" width="11.5703125" style="2"/>
    <col min="13569" max="13569" width="19.7109375" style="2" customWidth="1"/>
    <col min="13570" max="13570" width="18.7109375" style="2" customWidth="1"/>
    <col min="13571" max="13573" width="22.7109375" style="2" customWidth="1"/>
    <col min="13574" max="13584" width="20.7109375" style="2" customWidth="1"/>
    <col min="13585" max="13824" width="11.5703125" style="2"/>
    <col min="13825" max="13825" width="19.7109375" style="2" customWidth="1"/>
    <col min="13826" max="13826" width="18.7109375" style="2" customWidth="1"/>
    <col min="13827" max="13829" width="22.7109375" style="2" customWidth="1"/>
    <col min="13830" max="13840" width="20.7109375" style="2" customWidth="1"/>
    <col min="13841" max="14080" width="11.5703125" style="2"/>
    <col min="14081" max="14081" width="19.7109375" style="2" customWidth="1"/>
    <col min="14082" max="14082" width="18.7109375" style="2" customWidth="1"/>
    <col min="14083" max="14085" width="22.7109375" style="2" customWidth="1"/>
    <col min="14086" max="14096" width="20.7109375" style="2" customWidth="1"/>
    <col min="14097" max="14336" width="11.5703125" style="2"/>
    <col min="14337" max="14337" width="19.7109375" style="2" customWidth="1"/>
    <col min="14338" max="14338" width="18.7109375" style="2" customWidth="1"/>
    <col min="14339" max="14341" width="22.7109375" style="2" customWidth="1"/>
    <col min="14342" max="14352" width="20.7109375" style="2" customWidth="1"/>
    <col min="14353" max="14592" width="11.5703125" style="2"/>
    <col min="14593" max="14593" width="19.7109375" style="2" customWidth="1"/>
    <col min="14594" max="14594" width="18.7109375" style="2" customWidth="1"/>
    <col min="14595" max="14597" width="22.7109375" style="2" customWidth="1"/>
    <col min="14598" max="14608" width="20.7109375" style="2" customWidth="1"/>
    <col min="14609" max="14848" width="11.5703125" style="2"/>
    <col min="14849" max="14849" width="19.7109375" style="2" customWidth="1"/>
    <col min="14850" max="14850" width="18.7109375" style="2" customWidth="1"/>
    <col min="14851" max="14853" width="22.7109375" style="2" customWidth="1"/>
    <col min="14854" max="14864" width="20.7109375" style="2" customWidth="1"/>
    <col min="14865" max="15104" width="11.5703125" style="2"/>
    <col min="15105" max="15105" width="19.7109375" style="2" customWidth="1"/>
    <col min="15106" max="15106" width="18.7109375" style="2" customWidth="1"/>
    <col min="15107" max="15109" width="22.7109375" style="2" customWidth="1"/>
    <col min="15110" max="15120" width="20.7109375" style="2" customWidth="1"/>
    <col min="15121" max="15360" width="11.5703125" style="2"/>
    <col min="15361" max="15361" width="19.7109375" style="2" customWidth="1"/>
    <col min="15362" max="15362" width="18.7109375" style="2" customWidth="1"/>
    <col min="15363" max="15365" width="22.7109375" style="2" customWidth="1"/>
    <col min="15366" max="15376" width="20.7109375" style="2" customWidth="1"/>
    <col min="15377" max="15616" width="11.5703125" style="2"/>
    <col min="15617" max="15617" width="19.7109375" style="2" customWidth="1"/>
    <col min="15618" max="15618" width="18.7109375" style="2" customWidth="1"/>
    <col min="15619" max="15621" width="22.7109375" style="2" customWidth="1"/>
    <col min="15622" max="15632" width="20.7109375" style="2" customWidth="1"/>
    <col min="15633" max="15872" width="11.5703125" style="2"/>
    <col min="15873" max="15873" width="19.7109375" style="2" customWidth="1"/>
    <col min="15874" max="15874" width="18.7109375" style="2" customWidth="1"/>
    <col min="15875" max="15877" width="22.7109375" style="2" customWidth="1"/>
    <col min="15878" max="15888" width="20.7109375" style="2" customWidth="1"/>
    <col min="15889" max="16128" width="11.5703125" style="2"/>
    <col min="16129" max="16129" width="19.7109375" style="2" customWidth="1"/>
    <col min="16130" max="16130" width="18.7109375" style="2" customWidth="1"/>
    <col min="16131" max="16133" width="22.7109375" style="2" customWidth="1"/>
    <col min="16134" max="16144" width="20.7109375" style="2" customWidth="1"/>
    <col min="16145" max="16384" width="11.5703125" style="2"/>
  </cols>
  <sheetData>
    <row r="1" spans="1:6" ht="15" customHeight="1">
      <c r="A1" s="141" t="s">
        <v>42</v>
      </c>
      <c r="B1" s="141"/>
      <c r="C1" s="142" t="s">
        <v>43</v>
      </c>
      <c r="D1" s="142"/>
      <c r="E1" s="142"/>
      <c r="F1" s="1"/>
    </row>
    <row r="2" spans="1:6" ht="15" customHeight="1">
      <c r="A2" s="143" t="s">
        <v>0</v>
      </c>
      <c r="B2" s="143"/>
      <c r="C2" s="144" t="s">
        <v>44</v>
      </c>
      <c r="D2" s="144"/>
      <c r="E2" s="144"/>
      <c r="F2" s="1"/>
    </row>
    <row r="3" spans="1:6" ht="15" customHeight="1">
      <c r="A3" s="145" t="s">
        <v>1</v>
      </c>
      <c r="B3" s="145"/>
      <c r="C3" s="146" t="s">
        <v>45</v>
      </c>
      <c r="D3" s="146"/>
      <c r="E3" s="146"/>
      <c r="F3" s="1"/>
    </row>
    <row r="4" spans="1:6" ht="6" customHeight="1">
      <c r="A4" s="126"/>
      <c r="B4" s="126"/>
      <c r="C4" s="126"/>
      <c r="D4" s="126"/>
      <c r="E4" s="126"/>
      <c r="F4" s="1"/>
    </row>
    <row r="5" spans="1:6" ht="12.6" customHeight="1">
      <c r="A5" s="3" t="s">
        <v>2</v>
      </c>
      <c r="B5" s="147" t="s">
        <v>46</v>
      </c>
      <c r="C5" s="147"/>
      <c r="D5" s="147"/>
      <c r="E5" s="147"/>
      <c r="F5" s="1"/>
    </row>
    <row r="6" spans="1:6" ht="15" customHeight="1">
      <c r="A6" s="148"/>
      <c r="B6" s="148"/>
      <c r="C6" s="148"/>
      <c r="D6" s="148"/>
      <c r="E6" s="148"/>
      <c r="F6" s="1"/>
    </row>
    <row r="7" spans="1:6" ht="15" customHeight="1">
      <c r="A7" s="148"/>
      <c r="B7" s="148"/>
      <c r="C7" s="148"/>
      <c r="D7" s="148"/>
      <c r="E7" s="148"/>
      <c r="F7" s="4"/>
    </row>
    <row r="8" spans="1:6" ht="15" customHeight="1">
      <c r="A8" s="149"/>
      <c r="B8" s="149"/>
      <c r="C8" s="149"/>
      <c r="D8" s="149"/>
      <c r="E8" s="149"/>
      <c r="F8" s="4"/>
    </row>
    <row r="9" spans="1:6" ht="6" customHeight="1">
      <c r="A9" s="124"/>
      <c r="B9" s="124"/>
      <c r="C9" s="124"/>
      <c r="D9" s="124"/>
      <c r="E9" s="124"/>
      <c r="F9" s="4"/>
    </row>
    <row r="10" spans="1:6" ht="12.6" customHeight="1">
      <c r="A10" s="129"/>
      <c r="B10" s="129"/>
      <c r="C10" s="129"/>
      <c r="D10" s="129"/>
      <c r="E10" s="129"/>
      <c r="F10" s="1"/>
    </row>
    <row r="11" spans="1:6" ht="6" customHeight="1">
      <c r="A11" s="130"/>
      <c r="B11" s="130"/>
      <c r="C11" s="130"/>
      <c r="D11" s="130"/>
      <c r="E11" s="130"/>
      <c r="F11" s="1"/>
    </row>
    <row r="12" spans="1:6" ht="12.6" customHeight="1">
      <c r="A12" s="131" t="s">
        <v>3</v>
      </c>
      <c r="B12" s="132"/>
      <c r="C12" s="5">
        <v>165897542</v>
      </c>
      <c r="D12" s="6" t="s">
        <v>4</v>
      </c>
      <c r="E12" s="7">
        <v>0</v>
      </c>
      <c r="F12" s="1"/>
    </row>
    <row r="13" spans="1:6" ht="12.6" customHeight="1" thickBot="1">
      <c r="A13" s="133" t="s">
        <v>5</v>
      </c>
      <c r="B13" s="134"/>
      <c r="C13" s="8"/>
      <c r="D13" s="9" t="s">
        <v>6</v>
      </c>
      <c r="E13" s="71">
        <f>+C12*(1-E12)</f>
        <v>165897542</v>
      </c>
      <c r="F13" s="1"/>
    </row>
    <row r="14" spans="1:6" ht="12.6" customHeight="1" thickTop="1">
      <c r="A14" s="135" t="s">
        <v>7</v>
      </c>
      <c r="B14" s="136"/>
      <c r="C14" s="10"/>
      <c r="D14" s="11" t="s">
        <v>4</v>
      </c>
      <c r="E14" s="12">
        <v>0</v>
      </c>
      <c r="F14" s="1"/>
    </row>
    <row r="15" spans="1:6" ht="12.6" customHeight="1" thickBot="1">
      <c r="A15" s="133"/>
      <c r="B15" s="134"/>
      <c r="C15" s="137" t="s">
        <v>8</v>
      </c>
      <c r="D15" s="133"/>
      <c r="E15" s="13"/>
      <c r="F15" s="1"/>
    </row>
    <row r="16" spans="1:6" ht="12.6" customHeight="1" thickTop="1">
      <c r="A16" s="138" t="s">
        <v>9</v>
      </c>
      <c r="B16" s="139"/>
      <c r="C16" s="73">
        <f>E13+E15</f>
        <v>165897542</v>
      </c>
      <c r="D16" s="14" t="s">
        <v>10</v>
      </c>
      <c r="E16" s="72">
        <f>C16*1.2</f>
        <v>199077050.40000001</v>
      </c>
      <c r="F16" s="1"/>
    </row>
    <row r="17" spans="1:6" ht="6" customHeight="1">
      <c r="A17" s="124"/>
      <c r="B17" s="124"/>
      <c r="C17" s="124"/>
      <c r="D17" s="124"/>
      <c r="E17" s="124"/>
      <c r="F17" s="4"/>
    </row>
    <row r="18" spans="1:6" ht="12.6" customHeight="1">
      <c r="A18" s="15" t="s">
        <v>11</v>
      </c>
      <c r="B18" s="16">
        <v>6.1400000000000003E-2</v>
      </c>
      <c r="C18" s="74">
        <f>E16*B18</f>
        <v>12223330.894560002</v>
      </c>
      <c r="D18" s="6" t="s">
        <v>12</v>
      </c>
      <c r="E18" s="18"/>
      <c r="F18" s="4"/>
    </row>
    <row r="19" spans="1:6" ht="12.6" customHeight="1">
      <c r="A19" s="19" t="s">
        <v>13</v>
      </c>
      <c r="B19" s="20">
        <v>0</v>
      </c>
      <c r="C19" s="75">
        <f>E16*B19</f>
        <v>0</v>
      </c>
      <c r="D19" s="9" t="s">
        <v>14</v>
      </c>
      <c r="E19" s="21"/>
      <c r="F19" s="4"/>
    </row>
    <row r="20" spans="1:6" ht="6" customHeight="1">
      <c r="A20" s="124"/>
      <c r="B20" s="124"/>
      <c r="C20" s="124"/>
      <c r="D20" s="124"/>
      <c r="E20" s="124"/>
      <c r="F20" s="4"/>
    </row>
    <row r="21" spans="1:6" ht="12.6" customHeight="1">
      <c r="A21" s="15" t="s">
        <v>15</v>
      </c>
      <c r="B21" s="22">
        <v>0.05</v>
      </c>
      <c r="C21" s="6" t="s">
        <v>16</v>
      </c>
      <c r="D21" s="74">
        <f>B21*C16*1.2</f>
        <v>9953852.5199999996</v>
      </c>
      <c r="E21" s="23"/>
      <c r="F21" s="4"/>
    </row>
    <row r="22" spans="1:6" ht="12.6" customHeight="1">
      <c r="A22" s="133" t="s">
        <v>17</v>
      </c>
      <c r="B22" s="140"/>
      <c r="C22" s="17">
        <v>16800000</v>
      </c>
      <c r="D22" s="24"/>
      <c r="E22" s="25"/>
      <c r="F22" s="4"/>
    </row>
    <row r="23" spans="1:6" ht="6" customHeight="1">
      <c r="A23" s="124"/>
      <c r="B23" s="124"/>
      <c r="C23" s="124"/>
      <c r="D23" s="124"/>
      <c r="E23" s="124"/>
      <c r="F23" s="4"/>
    </row>
    <row r="24" spans="1:6" ht="12.6" customHeight="1">
      <c r="A24" s="127" t="s">
        <v>18</v>
      </c>
      <c r="B24" s="128"/>
      <c r="C24" s="26"/>
      <c r="D24" s="27" t="s">
        <v>19</v>
      </c>
      <c r="E24" s="28" t="s">
        <v>20</v>
      </c>
      <c r="F24" s="4"/>
    </row>
    <row r="25" spans="1:6" ht="6" customHeight="1">
      <c r="A25" s="124"/>
      <c r="B25" s="124"/>
      <c r="C25" s="124"/>
      <c r="D25" s="124"/>
      <c r="E25" s="124"/>
      <c r="F25" s="4"/>
    </row>
    <row r="26" spans="1:6" ht="15" customHeight="1">
      <c r="A26" s="125" t="s">
        <v>21</v>
      </c>
      <c r="B26" s="125"/>
      <c r="C26" s="67" t="str">
        <f ca="1">RIGHT(CELL("filename",A1),LEN(CELL("filename",A1))-SEARCH("-",CELL("filename",A1)))</f>
        <v>01</v>
      </c>
      <c r="D26" s="29" t="s">
        <v>22</v>
      </c>
      <c r="E26" s="30">
        <v>42447</v>
      </c>
      <c r="F26" s="4"/>
    </row>
    <row r="27" spans="1:6" ht="6" customHeight="1">
      <c r="A27" s="126"/>
      <c r="B27" s="126"/>
      <c r="C27" s="126"/>
      <c r="D27" s="126"/>
      <c r="E27" s="126"/>
      <c r="F27" s="4"/>
    </row>
    <row r="28" spans="1:6" ht="24.95" customHeight="1">
      <c r="A28" s="123" t="s">
        <v>23</v>
      </c>
      <c r="B28" s="123"/>
      <c r="C28" s="93" t="s">
        <v>24</v>
      </c>
      <c r="D28" s="93" t="s">
        <v>75</v>
      </c>
      <c r="E28" s="93" t="s">
        <v>74</v>
      </c>
      <c r="F28" s="4"/>
    </row>
    <row r="29" spans="1:6" ht="12.6" customHeight="1">
      <c r="A29" s="116"/>
      <c r="B29" s="116"/>
      <c r="C29" s="8"/>
      <c r="D29" s="8"/>
      <c r="E29" s="8"/>
      <c r="F29" s="4"/>
    </row>
    <row r="30" spans="1:6" ht="12.6" customHeight="1">
      <c r="A30" s="117"/>
      <c r="B30" s="117"/>
      <c r="C30" s="31">
        <f ca="1">E30+D30</f>
        <v>2500000</v>
      </c>
      <c r="D30" s="31">
        <f ca="1">IFERROR(INDIRECT("'SIT-" &amp;TEXT(RIGHT(CELL("filename",$A$1),2)-1,"00")&amp;"'!C30"),0)</f>
        <v>0</v>
      </c>
      <c r="E30" s="68">
        <f ca="1">IFERROR(INDIRECT("ECHEANCIER!E"&amp;RIGHT(CELL("nomfichier",A1),2)+14),0)</f>
        <v>2500000</v>
      </c>
      <c r="F30" s="4"/>
    </row>
    <row r="31" spans="1:6" ht="12.6" customHeight="1">
      <c r="A31" s="117"/>
      <c r="B31" s="117"/>
      <c r="C31" s="32"/>
      <c r="D31" s="32"/>
      <c r="E31" s="32"/>
      <c r="F31" s="4"/>
    </row>
    <row r="32" spans="1:6" ht="12.6" customHeight="1">
      <c r="A32" s="117"/>
      <c r="B32" s="117"/>
      <c r="C32" s="32"/>
      <c r="D32" s="32"/>
      <c r="E32" s="32"/>
      <c r="F32" s="4"/>
    </row>
    <row r="33" spans="1:6" ht="12.6" customHeight="1">
      <c r="A33" s="117"/>
      <c r="B33" s="117"/>
      <c r="C33" s="32"/>
      <c r="D33" s="32"/>
      <c r="E33" s="32"/>
      <c r="F33" s="4"/>
    </row>
    <row r="34" spans="1:6" ht="12.6" customHeight="1">
      <c r="A34" s="118"/>
      <c r="B34" s="118"/>
      <c r="C34" s="32"/>
      <c r="D34" s="32"/>
      <c r="E34" s="32"/>
      <c r="F34" s="4"/>
    </row>
    <row r="35" spans="1:6" ht="12.6" customHeight="1">
      <c r="A35" s="119"/>
      <c r="B35" s="119"/>
      <c r="C35" s="33"/>
      <c r="D35" s="33"/>
      <c r="E35" s="33"/>
      <c r="F35" s="4"/>
    </row>
    <row r="36" spans="1:6" ht="12.6" customHeight="1">
      <c r="A36" s="123" t="s">
        <v>25</v>
      </c>
      <c r="B36" s="123"/>
      <c r="C36" s="94">
        <f ca="1">SUM(C29:C35)</f>
        <v>2500000</v>
      </c>
      <c r="D36" s="94">
        <f t="shared" ref="D36:E36" ca="1" si="0">SUM(D29:D35)</f>
        <v>0</v>
      </c>
      <c r="E36" s="94">
        <f t="shared" ca="1" si="0"/>
        <v>2500000</v>
      </c>
      <c r="F36" s="4"/>
    </row>
    <row r="37" spans="1:6" ht="12.6" customHeight="1">
      <c r="A37" s="116"/>
      <c r="B37" s="116"/>
      <c r="C37" s="8"/>
      <c r="D37" s="8"/>
      <c r="E37" s="8"/>
      <c r="F37" s="4"/>
    </row>
    <row r="38" spans="1:6" ht="12.6" customHeight="1">
      <c r="A38" s="117"/>
      <c r="B38" s="117"/>
      <c r="C38" s="34"/>
      <c r="D38" s="34"/>
      <c r="E38" s="35"/>
      <c r="F38" s="4"/>
    </row>
    <row r="39" spans="1:6" ht="12.6" customHeight="1">
      <c r="A39" s="117"/>
      <c r="B39" s="117"/>
      <c r="C39" s="34"/>
      <c r="D39" s="34"/>
      <c r="E39" s="36"/>
      <c r="F39" s="37"/>
    </row>
    <row r="40" spans="1:6" ht="12.6" customHeight="1">
      <c r="A40" s="117"/>
      <c r="B40" s="117"/>
      <c r="C40" s="31">
        <f ca="1">E40+D40</f>
        <v>153500</v>
      </c>
      <c r="D40" s="31">
        <f ca="1">IFERROR(INDIRECT("'SIT-" &amp;TEXT(RIGHT(CELL("filename",$A$1),2)-1,"00")&amp;"'!C40"),0)</f>
        <v>0</v>
      </c>
      <c r="E40" s="68">
        <f ca="1">IFERROR(-INDIRECT("ECHEANCIER!F"&amp;RIGHT(CELL("nomfichier",A1),2)+14),0)</f>
        <v>153500</v>
      </c>
      <c r="F40" s="37"/>
    </row>
    <row r="41" spans="1:6" ht="12.6" customHeight="1">
      <c r="A41" s="117"/>
      <c r="B41" s="117"/>
      <c r="C41" s="36"/>
      <c r="D41" s="36"/>
      <c r="E41" s="38"/>
      <c r="F41" s="37"/>
    </row>
    <row r="42" spans="1:6" ht="12.6" customHeight="1">
      <c r="A42" s="118"/>
      <c r="B42" s="118"/>
      <c r="C42" s="36"/>
      <c r="D42" s="36"/>
      <c r="E42" s="38"/>
      <c r="F42" s="37"/>
    </row>
    <row r="43" spans="1:6" ht="12.6" customHeight="1">
      <c r="A43" s="117"/>
      <c r="B43" s="117"/>
      <c r="C43" s="36"/>
      <c r="D43" s="36"/>
      <c r="E43" s="38"/>
      <c r="F43" s="37"/>
    </row>
    <row r="44" spans="1:6" ht="12.6" customHeight="1">
      <c r="A44" s="119"/>
      <c r="B44" s="119"/>
      <c r="C44" s="39"/>
      <c r="D44" s="39"/>
      <c r="E44" s="40"/>
      <c r="F44" s="37"/>
    </row>
    <row r="45" spans="1:6" ht="12.6" customHeight="1" thickBot="1">
      <c r="A45" s="120" t="s">
        <v>26</v>
      </c>
      <c r="B45" s="120"/>
      <c r="C45" s="95">
        <f t="shared" ref="C45:D45" ca="1" si="1">SUM(C37:C44)</f>
        <v>153500</v>
      </c>
      <c r="D45" s="95">
        <f t="shared" ca="1" si="1"/>
        <v>0</v>
      </c>
      <c r="E45" s="95">
        <f ca="1">SUM(E37:E44)</f>
        <v>153500</v>
      </c>
      <c r="F45" s="37"/>
    </row>
    <row r="46" spans="1:6" ht="15" customHeight="1" thickTop="1">
      <c r="A46" s="121" t="s">
        <v>27</v>
      </c>
      <c r="B46" s="121"/>
      <c r="C46" s="96">
        <f ca="1">C36-C45</f>
        <v>2346500</v>
      </c>
      <c r="D46" s="96">
        <f t="shared" ref="D46:E46" ca="1" si="2">D36-D45</f>
        <v>0</v>
      </c>
      <c r="E46" s="96">
        <f t="shared" ca="1" si="2"/>
        <v>2346500</v>
      </c>
      <c r="F46" s="41"/>
    </row>
    <row r="47" spans="1:6" ht="6" customHeight="1">
      <c r="A47" s="122"/>
      <c r="B47" s="122"/>
      <c r="C47" s="122"/>
      <c r="D47" s="122"/>
      <c r="E47" s="122"/>
      <c r="F47" s="37"/>
    </row>
    <row r="48" spans="1:6" ht="12.6" customHeight="1">
      <c r="A48" s="114" t="s">
        <v>28</v>
      </c>
      <c r="B48" s="115"/>
      <c r="C48" s="69">
        <f ca="1">$E$46</f>
        <v>2346500</v>
      </c>
      <c r="D48" s="42" t="s">
        <v>29</v>
      </c>
      <c r="E48" s="43">
        <f ca="1">$C$48*0.2</f>
        <v>469300</v>
      </c>
      <c r="F48" s="37"/>
    </row>
    <row r="49" spans="1:6" ht="12.6" customHeight="1">
      <c r="A49" s="111" t="s">
        <v>30</v>
      </c>
      <c r="B49" s="112"/>
      <c r="C49" s="70">
        <f ca="1">$C$48+$E$48</f>
        <v>2815800</v>
      </c>
      <c r="D49" s="44"/>
      <c r="E49" s="45"/>
      <c r="F49" s="37"/>
    </row>
    <row r="50" spans="1:6" ht="6" customHeight="1" thickBot="1">
      <c r="A50" s="113"/>
      <c r="B50" s="113"/>
      <c r="C50" s="113"/>
      <c r="D50" s="113"/>
      <c r="E50" s="113"/>
      <c r="F50" s="4"/>
    </row>
  </sheetData>
  <mergeCells count="51">
    <mergeCell ref="A9:E9"/>
    <mergeCell ref="A1:B1"/>
    <mergeCell ref="C1:E1"/>
    <mergeCell ref="A2:B2"/>
    <mergeCell ref="C2:E2"/>
    <mergeCell ref="A3:B3"/>
    <mergeCell ref="C3:E3"/>
    <mergeCell ref="A4:E4"/>
    <mergeCell ref="B5:E5"/>
    <mergeCell ref="A6:E6"/>
    <mergeCell ref="A7:E7"/>
    <mergeCell ref="A8:E8"/>
    <mergeCell ref="A24:B24"/>
    <mergeCell ref="A10:E10"/>
    <mergeCell ref="A11:E11"/>
    <mergeCell ref="A12:B12"/>
    <mergeCell ref="A13:B13"/>
    <mergeCell ref="A14:B14"/>
    <mergeCell ref="A15:B15"/>
    <mergeCell ref="C15:D15"/>
    <mergeCell ref="A16:B16"/>
    <mergeCell ref="A17:E17"/>
    <mergeCell ref="A20:E20"/>
    <mergeCell ref="A22:B22"/>
    <mergeCell ref="A23:E23"/>
    <mergeCell ref="A36:B36"/>
    <mergeCell ref="A25:E25"/>
    <mergeCell ref="A26:B26"/>
    <mergeCell ref="A27:E27"/>
    <mergeCell ref="A28:B28"/>
    <mergeCell ref="A29:B29"/>
    <mergeCell ref="A30:B30"/>
    <mergeCell ref="A31:B31"/>
    <mergeCell ref="A32:B32"/>
    <mergeCell ref="A33:B33"/>
    <mergeCell ref="A34:B34"/>
    <mergeCell ref="A35:B35"/>
    <mergeCell ref="A49:B49"/>
    <mergeCell ref="A50:E50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E47"/>
  </mergeCells>
  <pageMargins left="0.23622047244094491" right="0.15748031496062992" top="0.19685039370078741" bottom="0.15748031496062992" header="0.15748031496062992" footer="0.15748031496062992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50"/>
  <sheetViews>
    <sheetView showGridLines="0" zoomScaleNormal="100" workbookViewId="0">
      <selection activeCell="G52" sqref="G52"/>
    </sheetView>
  </sheetViews>
  <sheetFormatPr baseColWidth="10" defaultColWidth="11.5703125" defaultRowHeight="12.75"/>
  <cols>
    <col min="1" max="1" width="19.7109375" style="2" customWidth="1"/>
    <col min="2" max="2" width="18.7109375" style="2" customWidth="1"/>
    <col min="3" max="5" width="22.7109375" style="2" customWidth="1"/>
    <col min="6" max="16" width="20.7109375" style="2" customWidth="1"/>
    <col min="17" max="256" width="11.5703125" style="2"/>
    <col min="257" max="257" width="19.7109375" style="2" customWidth="1"/>
    <col min="258" max="258" width="18.7109375" style="2" customWidth="1"/>
    <col min="259" max="261" width="22.7109375" style="2" customWidth="1"/>
    <col min="262" max="272" width="20.7109375" style="2" customWidth="1"/>
    <col min="273" max="512" width="11.5703125" style="2"/>
    <col min="513" max="513" width="19.7109375" style="2" customWidth="1"/>
    <col min="514" max="514" width="18.7109375" style="2" customWidth="1"/>
    <col min="515" max="517" width="22.7109375" style="2" customWidth="1"/>
    <col min="518" max="528" width="20.7109375" style="2" customWidth="1"/>
    <col min="529" max="768" width="11.5703125" style="2"/>
    <col min="769" max="769" width="19.7109375" style="2" customWidth="1"/>
    <col min="770" max="770" width="18.7109375" style="2" customWidth="1"/>
    <col min="771" max="773" width="22.7109375" style="2" customWidth="1"/>
    <col min="774" max="784" width="20.7109375" style="2" customWidth="1"/>
    <col min="785" max="1024" width="11.5703125" style="2"/>
    <col min="1025" max="1025" width="19.7109375" style="2" customWidth="1"/>
    <col min="1026" max="1026" width="18.7109375" style="2" customWidth="1"/>
    <col min="1027" max="1029" width="22.7109375" style="2" customWidth="1"/>
    <col min="1030" max="1040" width="20.7109375" style="2" customWidth="1"/>
    <col min="1041" max="1280" width="11.5703125" style="2"/>
    <col min="1281" max="1281" width="19.7109375" style="2" customWidth="1"/>
    <col min="1282" max="1282" width="18.7109375" style="2" customWidth="1"/>
    <col min="1283" max="1285" width="22.7109375" style="2" customWidth="1"/>
    <col min="1286" max="1296" width="20.7109375" style="2" customWidth="1"/>
    <col min="1297" max="1536" width="11.5703125" style="2"/>
    <col min="1537" max="1537" width="19.7109375" style="2" customWidth="1"/>
    <col min="1538" max="1538" width="18.7109375" style="2" customWidth="1"/>
    <col min="1539" max="1541" width="22.7109375" style="2" customWidth="1"/>
    <col min="1542" max="1552" width="20.7109375" style="2" customWidth="1"/>
    <col min="1553" max="1792" width="11.5703125" style="2"/>
    <col min="1793" max="1793" width="19.7109375" style="2" customWidth="1"/>
    <col min="1794" max="1794" width="18.7109375" style="2" customWidth="1"/>
    <col min="1795" max="1797" width="22.7109375" style="2" customWidth="1"/>
    <col min="1798" max="1808" width="20.7109375" style="2" customWidth="1"/>
    <col min="1809" max="2048" width="11.5703125" style="2"/>
    <col min="2049" max="2049" width="19.7109375" style="2" customWidth="1"/>
    <col min="2050" max="2050" width="18.7109375" style="2" customWidth="1"/>
    <col min="2051" max="2053" width="22.7109375" style="2" customWidth="1"/>
    <col min="2054" max="2064" width="20.7109375" style="2" customWidth="1"/>
    <col min="2065" max="2304" width="11.5703125" style="2"/>
    <col min="2305" max="2305" width="19.7109375" style="2" customWidth="1"/>
    <col min="2306" max="2306" width="18.7109375" style="2" customWidth="1"/>
    <col min="2307" max="2309" width="22.7109375" style="2" customWidth="1"/>
    <col min="2310" max="2320" width="20.7109375" style="2" customWidth="1"/>
    <col min="2321" max="2560" width="11.5703125" style="2"/>
    <col min="2561" max="2561" width="19.7109375" style="2" customWidth="1"/>
    <col min="2562" max="2562" width="18.7109375" style="2" customWidth="1"/>
    <col min="2563" max="2565" width="22.7109375" style="2" customWidth="1"/>
    <col min="2566" max="2576" width="20.7109375" style="2" customWidth="1"/>
    <col min="2577" max="2816" width="11.5703125" style="2"/>
    <col min="2817" max="2817" width="19.7109375" style="2" customWidth="1"/>
    <col min="2818" max="2818" width="18.7109375" style="2" customWidth="1"/>
    <col min="2819" max="2821" width="22.7109375" style="2" customWidth="1"/>
    <col min="2822" max="2832" width="20.7109375" style="2" customWidth="1"/>
    <col min="2833" max="3072" width="11.5703125" style="2"/>
    <col min="3073" max="3073" width="19.7109375" style="2" customWidth="1"/>
    <col min="3074" max="3074" width="18.7109375" style="2" customWidth="1"/>
    <col min="3075" max="3077" width="22.7109375" style="2" customWidth="1"/>
    <col min="3078" max="3088" width="20.7109375" style="2" customWidth="1"/>
    <col min="3089" max="3328" width="11.5703125" style="2"/>
    <col min="3329" max="3329" width="19.7109375" style="2" customWidth="1"/>
    <col min="3330" max="3330" width="18.7109375" style="2" customWidth="1"/>
    <col min="3331" max="3333" width="22.7109375" style="2" customWidth="1"/>
    <col min="3334" max="3344" width="20.7109375" style="2" customWidth="1"/>
    <col min="3345" max="3584" width="11.5703125" style="2"/>
    <col min="3585" max="3585" width="19.7109375" style="2" customWidth="1"/>
    <col min="3586" max="3586" width="18.7109375" style="2" customWidth="1"/>
    <col min="3587" max="3589" width="22.7109375" style="2" customWidth="1"/>
    <col min="3590" max="3600" width="20.7109375" style="2" customWidth="1"/>
    <col min="3601" max="3840" width="11.5703125" style="2"/>
    <col min="3841" max="3841" width="19.7109375" style="2" customWidth="1"/>
    <col min="3842" max="3842" width="18.7109375" style="2" customWidth="1"/>
    <col min="3843" max="3845" width="22.7109375" style="2" customWidth="1"/>
    <col min="3846" max="3856" width="20.7109375" style="2" customWidth="1"/>
    <col min="3857" max="4096" width="11.5703125" style="2"/>
    <col min="4097" max="4097" width="19.7109375" style="2" customWidth="1"/>
    <col min="4098" max="4098" width="18.7109375" style="2" customWidth="1"/>
    <col min="4099" max="4101" width="22.7109375" style="2" customWidth="1"/>
    <col min="4102" max="4112" width="20.7109375" style="2" customWidth="1"/>
    <col min="4113" max="4352" width="11.5703125" style="2"/>
    <col min="4353" max="4353" width="19.7109375" style="2" customWidth="1"/>
    <col min="4354" max="4354" width="18.7109375" style="2" customWidth="1"/>
    <col min="4355" max="4357" width="22.7109375" style="2" customWidth="1"/>
    <col min="4358" max="4368" width="20.7109375" style="2" customWidth="1"/>
    <col min="4369" max="4608" width="11.5703125" style="2"/>
    <col min="4609" max="4609" width="19.7109375" style="2" customWidth="1"/>
    <col min="4610" max="4610" width="18.7109375" style="2" customWidth="1"/>
    <col min="4611" max="4613" width="22.7109375" style="2" customWidth="1"/>
    <col min="4614" max="4624" width="20.7109375" style="2" customWidth="1"/>
    <col min="4625" max="4864" width="11.5703125" style="2"/>
    <col min="4865" max="4865" width="19.7109375" style="2" customWidth="1"/>
    <col min="4866" max="4866" width="18.7109375" style="2" customWidth="1"/>
    <col min="4867" max="4869" width="22.7109375" style="2" customWidth="1"/>
    <col min="4870" max="4880" width="20.7109375" style="2" customWidth="1"/>
    <col min="4881" max="5120" width="11.5703125" style="2"/>
    <col min="5121" max="5121" width="19.7109375" style="2" customWidth="1"/>
    <col min="5122" max="5122" width="18.7109375" style="2" customWidth="1"/>
    <col min="5123" max="5125" width="22.7109375" style="2" customWidth="1"/>
    <col min="5126" max="5136" width="20.7109375" style="2" customWidth="1"/>
    <col min="5137" max="5376" width="11.5703125" style="2"/>
    <col min="5377" max="5377" width="19.7109375" style="2" customWidth="1"/>
    <col min="5378" max="5378" width="18.7109375" style="2" customWidth="1"/>
    <col min="5379" max="5381" width="22.7109375" style="2" customWidth="1"/>
    <col min="5382" max="5392" width="20.7109375" style="2" customWidth="1"/>
    <col min="5393" max="5632" width="11.5703125" style="2"/>
    <col min="5633" max="5633" width="19.7109375" style="2" customWidth="1"/>
    <col min="5634" max="5634" width="18.7109375" style="2" customWidth="1"/>
    <col min="5635" max="5637" width="22.7109375" style="2" customWidth="1"/>
    <col min="5638" max="5648" width="20.7109375" style="2" customWidth="1"/>
    <col min="5649" max="5888" width="11.5703125" style="2"/>
    <col min="5889" max="5889" width="19.7109375" style="2" customWidth="1"/>
    <col min="5890" max="5890" width="18.7109375" style="2" customWidth="1"/>
    <col min="5891" max="5893" width="22.7109375" style="2" customWidth="1"/>
    <col min="5894" max="5904" width="20.7109375" style="2" customWidth="1"/>
    <col min="5905" max="6144" width="11.5703125" style="2"/>
    <col min="6145" max="6145" width="19.7109375" style="2" customWidth="1"/>
    <col min="6146" max="6146" width="18.7109375" style="2" customWidth="1"/>
    <col min="6147" max="6149" width="22.7109375" style="2" customWidth="1"/>
    <col min="6150" max="6160" width="20.7109375" style="2" customWidth="1"/>
    <col min="6161" max="6400" width="11.5703125" style="2"/>
    <col min="6401" max="6401" width="19.7109375" style="2" customWidth="1"/>
    <col min="6402" max="6402" width="18.7109375" style="2" customWidth="1"/>
    <col min="6403" max="6405" width="22.7109375" style="2" customWidth="1"/>
    <col min="6406" max="6416" width="20.7109375" style="2" customWidth="1"/>
    <col min="6417" max="6656" width="11.5703125" style="2"/>
    <col min="6657" max="6657" width="19.7109375" style="2" customWidth="1"/>
    <col min="6658" max="6658" width="18.7109375" style="2" customWidth="1"/>
    <col min="6659" max="6661" width="22.7109375" style="2" customWidth="1"/>
    <col min="6662" max="6672" width="20.7109375" style="2" customWidth="1"/>
    <col min="6673" max="6912" width="11.5703125" style="2"/>
    <col min="6913" max="6913" width="19.7109375" style="2" customWidth="1"/>
    <col min="6914" max="6914" width="18.7109375" style="2" customWidth="1"/>
    <col min="6915" max="6917" width="22.7109375" style="2" customWidth="1"/>
    <col min="6918" max="6928" width="20.7109375" style="2" customWidth="1"/>
    <col min="6929" max="7168" width="11.5703125" style="2"/>
    <col min="7169" max="7169" width="19.7109375" style="2" customWidth="1"/>
    <col min="7170" max="7170" width="18.7109375" style="2" customWidth="1"/>
    <col min="7171" max="7173" width="22.7109375" style="2" customWidth="1"/>
    <col min="7174" max="7184" width="20.7109375" style="2" customWidth="1"/>
    <col min="7185" max="7424" width="11.5703125" style="2"/>
    <col min="7425" max="7425" width="19.7109375" style="2" customWidth="1"/>
    <col min="7426" max="7426" width="18.7109375" style="2" customWidth="1"/>
    <col min="7427" max="7429" width="22.7109375" style="2" customWidth="1"/>
    <col min="7430" max="7440" width="20.7109375" style="2" customWidth="1"/>
    <col min="7441" max="7680" width="11.5703125" style="2"/>
    <col min="7681" max="7681" width="19.7109375" style="2" customWidth="1"/>
    <col min="7682" max="7682" width="18.7109375" style="2" customWidth="1"/>
    <col min="7683" max="7685" width="22.7109375" style="2" customWidth="1"/>
    <col min="7686" max="7696" width="20.7109375" style="2" customWidth="1"/>
    <col min="7697" max="7936" width="11.5703125" style="2"/>
    <col min="7937" max="7937" width="19.7109375" style="2" customWidth="1"/>
    <col min="7938" max="7938" width="18.7109375" style="2" customWidth="1"/>
    <col min="7939" max="7941" width="22.7109375" style="2" customWidth="1"/>
    <col min="7942" max="7952" width="20.7109375" style="2" customWidth="1"/>
    <col min="7953" max="8192" width="11.5703125" style="2"/>
    <col min="8193" max="8193" width="19.7109375" style="2" customWidth="1"/>
    <col min="8194" max="8194" width="18.7109375" style="2" customWidth="1"/>
    <col min="8195" max="8197" width="22.7109375" style="2" customWidth="1"/>
    <col min="8198" max="8208" width="20.7109375" style="2" customWidth="1"/>
    <col min="8209" max="8448" width="11.5703125" style="2"/>
    <col min="8449" max="8449" width="19.7109375" style="2" customWidth="1"/>
    <col min="8450" max="8450" width="18.7109375" style="2" customWidth="1"/>
    <col min="8451" max="8453" width="22.7109375" style="2" customWidth="1"/>
    <col min="8454" max="8464" width="20.7109375" style="2" customWidth="1"/>
    <col min="8465" max="8704" width="11.5703125" style="2"/>
    <col min="8705" max="8705" width="19.7109375" style="2" customWidth="1"/>
    <col min="8706" max="8706" width="18.7109375" style="2" customWidth="1"/>
    <col min="8707" max="8709" width="22.7109375" style="2" customWidth="1"/>
    <col min="8710" max="8720" width="20.7109375" style="2" customWidth="1"/>
    <col min="8721" max="8960" width="11.5703125" style="2"/>
    <col min="8961" max="8961" width="19.7109375" style="2" customWidth="1"/>
    <col min="8962" max="8962" width="18.7109375" style="2" customWidth="1"/>
    <col min="8963" max="8965" width="22.7109375" style="2" customWidth="1"/>
    <col min="8966" max="8976" width="20.7109375" style="2" customWidth="1"/>
    <col min="8977" max="9216" width="11.5703125" style="2"/>
    <col min="9217" max="9217" width="19.7109375" style="2" customWidth="1"/>
    <col min="9218" max="9218" width="18.7109375" style="2" customWidth="1"/>
    <col min="9219" max="9221" width="22.7109375" style="2" customWidth="1"/>
    <col min="9222" max="9232" width="20.7109375" style="2" customWidth="1"/>
    <col min="9233" max="9472" width="11.5703125" style="2"/>
    <col min="9473" max="9473" width="19.7109375" style="2" customWidth="1"/>
    <col min="9474" max="9474" width="18.7109375" style="2" customWidth="1"/>
    <col min="9475" max="9477" width="22.7109375" style="2" customWidth="1"/>
    <col min="9478" max="9488" width="20.7109375" style="2" customWidth="1"/>
    <col min="9489" max="9728" width="11.5703125" style="2"/>
    <col min="9729" max="9729" width="19.7109375" style="2" customWidth="1"/>
    <col min="9730" max="9730" width="18.7109375" style="2" customWidth="1"/>
    <col min="9731" max="9733" width="22.7109375" style="2" customWidth="1"/>
    <col min="9734" max="9744" width="20.7109375" style="2" customWidth="1"/>
    <col min="9745" max="9984" width="11.5703125" style="2"/>
    <col min="9985" max="9985" width="19.7109375" style="2" customWidth="1"/>
    <col min="9986" max="9986" width="18.7109375" style="2" customWidth="1"/>
    <col min="9987" max="9989" width="22.7109375" style="2" customWidth="1"/>
    <col min="9990" max="10000" width="20.7109375" style="2" customWidth="1"/>
    <col min="10001" max="10240" width="11.5703125" style="2"/>
    <col min="10241" max="10241" width="19.7109375" style="2" customWidth="1"/>
    <col min="10242" max="10242" width="18.7109375" style="2" customWidth="1"/>
    <col min="10243" max="10245" width="22.7109375" style="2" customWidth="1"/>
    <col min="10246" max="10256" width="20.7109375" style="2" customWidth="1"/>
    <col min="10257" max="10496" width="11.5703125" style="2"/>
    <col min="10497" max="10497" width="19.7109375" style="2" customWidth="1"/>
    <col min="10498" max="10498" width="18.7109375" style="2" customWidth="1"/>
    <col min="10499" max="10501" width="22.7109375" style="2" customWidth="1"/>
    <col min="10502" max="10512" width="20.7109375" style="2" customWidth="1"/>
    <col min="10513" max="10752" width="11.5703125" style="2"/>
    <col min="10753" max="10753" width="19.7109375" style="2" customWidth="1"/>
    <col min="10754" max="10754" width="18.7109375" style="2" customWidth="1"/>
    <col min="10755" max="10757" width="22.7109375" style="2" customWidth="1"/>
    <col min="10758" max="10768" width="20.7109375" style="2" customWidth="1"/>
    <col min="10769" max="11008" width="11.5703125" style="2"/>
    <col min="11009" max="11009" width="19.7109375" style="2" customWidth="1"/>
    <col min="11010" max="11010" width="18.7109375" style="2" customWidth="1"/>
    <col min="11011" max="11013" width="22.7109375" style="2" customWidth="1"/>
    <col min="11014" max="11024" width="20.7109375" style="2" customWidth="1"/>
    <col min="11025" max="11264" width="11.5703125" style="2"/>
    <col min="11265" max="11265" width="19.7109375" style="2" customWidth="1"/>
    <col min="11266" max="11266" width="18.7109375" style="2" customWidth="1"/>
    <col min="11267" max="11269" width="22.7109375" style="2" customWidth="1"/>
    <col min="11270" max="11280" width="20.7109375" style="2" customWidth="1"/>
    <col min="11281" max="11520" width="11.5703125" style="2"/>
    <col min="11521" max="11521" width="19.7109375" style="2" customWidth="1"/>
    <col min="11522" max="11522" width="18.7109375" style="2" customWidth="1"/>
    <col min="11523" max="11525" width="22.7109375" style="2" customWidth="1"/>
    <col min="11526" max="11536" width="20.7109375" style="2" customWidth="1"/>
    <col min="11537" max="11776" width="11.5703125" style="2"/>
    <col min="11777" max="11777" width="19.7109375" style="2" customWidth="1"/>
    <col min="11778" max="11778" width="18.7109375" style="2" customWidth="1"/>
    <col min="11779" max="11781" width="22.7109375" style="2" customWidth="1"/>
    <col min="11782" max="11792" width="20.7109375" style="2" customWidth="1"/>
    <col min="11793" max="12032" width="11.5703125" style="2"/>
    <col min="12033" max="12033" width="19.7109375" style="2" customWidth="1"/>
    <col min="12034" max="12034" width="18.7109375" style="2" customWidth="1"/>
    <col min="12035" max="12037" width="22.7109375" style="2" customWidth="1"/>
    <col min="12038" max="12048" width="20.7109375" style="2" customWidth="1"/>
    <col min="12049" max="12288" width="11.5703125" style="2"/>
    <col min="12289" max="12289" width="19.7109375" style="2" customWidth="1"/>
    <col min="12290" max="12290" width="18.7109375" style="2" customWidth="1"/>
    <col min="12291" max="12293" width="22.7109375" style="2" customWidth="1"/>
    <col min="12294" max="12304" width="20.7109375" style="2" customWidth="1"/>
    <col min="12305" max="12544" width="11.5703125" style="2"/>
    <col min="12545" max="12545" width="19.7109375" style="2" customWidth="1"/>
    <col min="12546" max="12546" width="18.7109375" style="2" customWidth="1"/>
    <col min="12547" max="12549" width="22.7109375" style="2" customWidth="1"/>
    <col min="12550" max="12560" width="20.7109375" style="2" customWidth="1"/>
    <col min="12561" max="12800" width="11.5703125" style="2"/>
    <col min="12801" max="12801" width="19.7109375" style="2" customWidth="1"/>
    <col min="12802" max="12802" width="18.7109375" style="2" customWidth="1"/>
    <col min="12803" max="12805" width="22.7109375" style="2" customWidth="1"/>
    <col min="12806" max="12816" width="20.7109375" style="2" customWidth="1"/>
    <col min="12817" max="13056" width="11.5703125" style="2"/>
    <col min="13057" max="13057" width="19.7109375" style="2" customWidth="1"/>
    <col min="13058" max="13058" width="18.7109375" style="2" customWidth="1"/>
    <col min="13059" max="13061" width="22.7109375" style="2" customWidth="1"/>
    <col min="13062" max="13072" width="20.7109375" style="2" customWidth="1"/>
    <col min="13073" max="13312" width="11.5703125" style="2"/>
    <col min="13313" max="13313" width="19.7109375" style="2" customWidth="1"/>
    <col min="13314" max="13314" width="18.7109375" style="2" customWidth="1"/>
    <col min="13315" max="13317" width="22.7109375" style="2" customWidth="1"/>
    <col min="13318" max="13328" width="20.7109375" style="2" customWidth="1"/>
    <col min="13329" max="13568" width="11.5703125" style="2"/>
    <col min="13569" max="13569" width="19.7109375" style="2" customWidth="1"/>
    <col min="13570" max="13570" width="18.7109375" style="2" customWidth="1"/>
    <col min="13571" max="13573" width="22.7109375" style="2" customWidth="1"/>
    <col min="13574" max="13584" width="20.7109375" style="2" customWidth="1"/>
    <col min="13585" max="13824" width="11.5703125" style="2"/>
    <col min="13825" max="13825" width="19.7109375" style="2" customWidth="1"/>
    <col min="13826" max="13826" width="18.7109375" style="2" customWidth="1"/>
    <col min="13827" max="13829" width="22.7109375" style="2" customWidth="1"/>
    <col min="13830" max="13840" width="20.7109375" style="2" customWidth="1"/>
    <col min="13841" max="14080" width="11.5703125" style="2"/>
    <col min="14081" max="14081" width="19.7109375" style="2" customWidth="1"/>
    <col min="14082" max="14082" width="18.7109375" style="2" customWidth="1"/>
    <col min="14083" max="14085" width="22.7109375" style="2" customWidth="1"/>
    <col min="14086" max="14096" width="20.7109375" style="2" customWidth="1"/>
    <col min="14097" max="14336" width="11.5703125" style="2"/>
    <col min="14337" max="14337" width="19.7109375" style="2" customWidth="1"/>
    <col min="14338" max="14338" width="18.7109375" style="2" customWidth="1"/>
    <col min="14339" max="14341" width="22.7109375" style="2" customWidth="1"/>
    <col min="14342" max="14352" width="20.7109375" style="2" customWidth="1"/>
    <col min="14353" max="14592" width="11.5703125" style="2"/>
    <col min="14593" max="14593" width="19.7109375" style="2" customWidth="1"/>
    <col min="14594" max="14594" width="18.7109375" style="2" customWidth="1"/>
    <col min="14595" max="14597" width="22.7109375" style="2" customWidth="1"/>
    <col min="14598" max="14608" width="20.7109375" style="2" customWidth="1"/>
    <col min="14609" max="14848" width="11.5703125" style="2"/>
    <col min="14849" max="14849" width="19.7109375" style="2" customWidth="1"/>
    <col min="14850" max="14850" width="18.7109375" style="2" customWidth="1"/>
    <col min="14851" max="14853" width="22.7109375" style="2" customWidth="1"/>
    <col min="14854" max="14864" width="20.7109375" style="2" customWidth="1"/>
    <col min="14865" max="15104" width="11.5703125" style="2"/>
    <col min="15105" max="15105" width="19.7109375" style="2" customWidth="1"/>
    <col min="15106" max="15106" width="18.7109375" style="2" customWidth="1"/>
    <col min="15107" max="15109" width="22.7109375" style="2" customWidth="1"/>
    <col min="15110" max="15120" width="20.7109375" style="2" customWidth="1"/>
    <col min="15121" max="15360" width="11.5703125" style="2"/>
    <col min="15361" max="15361" width="19.7109375" style="2" customWidth="1"/>
    <col min="15362" max="15362" width="18.7109375" style="2" customWidth="1"/>
    <col min="15363" max="15365" width="22.7109375" style="2" customWidth="1"/>
    <col min="15366" max="15376" width="20.7109375" style="2" customWidth="1"/>
    <col min="15377" max="15616" width="11.5703125" style="2"/>
    <col min="15617" max="15617" width="19.7109375" style="2" customWidth="1"/>
    <col min="15618" max="15618" width="18.7109375" style="2" customWidth="1"/>
    <col min="15619" max="15621" width="22.7109375" style="2" customWidth="1"/>
    <col min="15622" max="15632" width="20.7109375" style="2" customWidth="1"/>
    <col min="15633" max="15872" width="11.5703125" style="2"/>
    <col min="15873" max="15873" width="19.7109375" style="2" customWidth="1"/>
    <col min="15874" max="15874" width="18.7109375" style="2" customWidth="1"/>
    <col min="15875" max="15877" width="22.7109375" style="2" customWidth="1"/>
    <col min="15878" max="15888" width="20.7109375" style="2" customWidth="1"/>
    <col min="15889" max="16128" width="11.5703125" style="2"/>
    <col min="16129" max="16129" width="19.7109375" style="2" customWidth="1"/>
    <col min="16130" max="16130" width="18.7109375" style="2" customWidth="1"/>
    <col min="16131" max="16133" width="22.7109375" style="2" customWidth="1"/>
    <col min="16134" max="16144" width="20.7109375" style="2" customWidth="1"/>
    <col min="16145" max="16384" width="11.5703125" style="2"/>
  </cols>
  <sheetData>
    <row r="1" spans="1:6" ht="15" customHeight="1">
      <c r="A1" s="141" t="s">
        <v>42</v>
      </c>
      <c r="B1" s="141"/>
      <c r="C1" s="142" t="s">
        <v>43</v>
      </c>
      <c r="D1" s="142"/>
      <c r="E1" s="142"/>
      <c r="F1" s="1"/>
    </row>
    <row r="2" spans="1:6" ht="15" customHeight="1">
      <c r="A2" s="143" t="s">
        <v>0</v>
      </c>
      <c r="B2" s="143"/>
      <c r="C2" s="144" t="s">
        <v>44</v>
      </c>
      <c r="D2" s="144"/>
      <c r="E2" s="144"/>
      <c r="F2" s="1"/>
    </row>
    <row r="3" spans="1:6" ht="15" customHeight="1">
      <c r="A3" s="145" t="s">
        <v>1</v>
      </c>
      <c r="B3" s="145"/>
      <c r="C3" s="146" t="s">
        <v>45</v>
      </c>
      <c r="D3" s="146"/>
      <c r="E3" s="146"/>
      <c r="F3" s="1"/>
    </row>
    <row r="4" spans="1:6" ht="6" customHeight="1">
      <c r="A4" s="126"/>
      <c r="B4" s="126"/>
      <c r="C4" s="126"/>
      <c r="D4" s="126"/>
      <c r="E4" s="126"/>
      <c r="F4" s="1"/>
    </row>
    <row r="5" spans="1:6" ht="12.6" customHeight="1">
      <c r="A5" s="3" t="s">
        <v>2</v>
      </c>
      <c r="B5" s="147" t="s">
        <v>46</v>
      </c>
      <c r="C5" s="147"/>
      <c r="D5" s="147"/>
      <c r="E5" s="147"/>
      <c r="F5" s="1"/>
    </row>
    <row r="6" spans="1:6" ht="15" customHeight="1">
      <c r="A6" s="148"/>
      <c r="B6" s="148"/>
      <c r="C6" s="148"/>
      <c r="D6" s="148"/>
      <c r="E6" s="148"/>
      <c r="F6" s="1"/>
    </row>
    <row r="7" spans="1:6" ht="15" customHeight="1">
      <c r="A7" s="148"/>
      <c r="B7" s="148"/>
      <c r="C7" s="148"/>
      <c r="D7" s="148"/>
      <c r="E7" s="148"/>
      <c r="F7" s="4"/>
    </row>
    <row r="8" spans="1:6" ht="15" customHeight="1">
      <c r="A8" s="149"/>
      <c r="B8" s="149"/>
      <c r="C8" s="149"/>
      <c r="D8" s="149"/>
      <c r="E8" s="149"/>
      <c r="F8" s="4"/>
    </row>
    <row r="9" spans="1:6" ht="6" customHeight="1">
      <c r="A9" s="124"/>
      <c r="B9" s="124"/>
      <c r="C9" s="124"/>
      <c r="D9" s="124"/>
      <c r="E9" s="124"/>
      <c r="F9" s="4"/>
    </row>
    <row r="10" spans="1:6" ht="12.6" customHeight="1">
      <c r="A10" s="129"/>
      <c r="B10" s="129"/>
      <c r="C10" s="129"/>
      <c r="D10" s="129"/>
      <c r="E10" s="129"/>
      <c r="F10" s="1"/>
    </row>
    <row r="11" spans="1:6" ht="6" customHeight="1">
      <c r="A11" s="130"/>
      <c r="B11" s="130"/>
      <c r="C11" s="130"/>
      <c r="D11" s="130"/>
      <c r="E11" s="130"/>
      <c r="F11" s="1"/>
    </row>
    <row r="12" spans="1:6" ht="12.6" customHeight="1">
      <c r="A12" s="131" t="s">
        <v>3</v>
      </c>
      <c r="B12" s="132"/>
      <c r="C12" s="5">
        <v>165897542</v>
      </c>
      <c r="D12" s="79" t="s">
        <v>4</v>
      </c>
      <c r="E12" s="7">
        <v>0</v>
      </c>
      <c r="F12" s="1"/>
    </row>
    <row r="13" spans="1:6" ht="12.6" customHeight="1" thickBot="1">
      <c r="A13" s="133" t="s">
        <v>5</v>
      </c>
      <c r="B13" s="134"/>
      <c r="C13" s="8"/>
      <c r="D13" s="81" t="s">
        <v>6</v>
      </c>
      <c r="E13" s="71">
        <f>+C12*(1-E12)</f>
        <v>165897542</v>
      </c>
      <c r="F13" s="1"/>
    </row>
    <row r="14" spans="1:6" ht="12.6" customHeight="1" thickTop="1">
      <c r="A14" s="135" t="s">
        <v>7</v>
      </c>
      <c r="B14" s="136"/>
      <c r="C14" s="10"/>
      <c r="D14" s="82" t="s">
        <v>4</v>
      </c>
      <c r="E14" s="12">
        <v>0</v>
      </c>
      <c r="F14" s="1"/>
    </row>
    <row r="15" spans="1:6" ht="12.6" customHeight="1" thickBot="1">
      <c r="A15" s="133"/>
      <c r="B15" s="134"/>
      <c r="C15" s="137" t="s">
        <v>8</v>
      </c>
      <c r="D15" s="133"/>
      <c r="E15" s="13"/>
      <c r="F15" s="1"/>
    </row>
    <row r="16" spans="1:6" ht="12.6" customHeight="1" thickTop="1">
      <c r="A16" s="138" t="s">
        <v>9</v>
      </c>
      <c r="B16" s="139"/>
      <c r="C16" s="73">
        <f>E13+E15</f>
        <v>165897542</v>
      </c>
      <c r="D16" s="83" t="s">
        <v>10</v>
      </c>
      <c r="E16" s="72">
        <f>C16*1.2</f>
        <v>199077050.40000001</v>
      </c>
      <c r="F16" s="1"/>
    </row>
    <row r="17" spans="1:8" ht="6" customHeight="1">
      <c r="A17" s="124"/>
      <c r="B17" s="124"/>
      <c r="C17" s="124"/>
      <c r="D17" s="124"/>
      <c r="E17" s="124"/>
      <c r="F17" s="4"/>
    </row>
    <row r="18" spans="1:8" ht="12.6" customHeight="1">
      <c r="A18" s="78" t="s">
        <v>11</v>
      </c>
      <c r="B18" s="16">
        <v>6.1400000000000003E-2</v>
      </c>
      <c r="C18" s="74">
        <f>E16*B18</f>
        <v>12223330.894560002</v>
      </c>
      <c r="D18" s="79" t="s">
        <v>12</v>
      </c>
      <c r="E18" s="18"/>
      <c r="F18" s="4"/>
    </row>
    <row r="19" spans="1:8" ht="12.6" customHeight="1">
      <c r="A19" s="80" t="s">
        <v>13</v>
      </c>
      <c r="B19" s="20">
        <v>0</v>
      </c>
      <c r="C19" s="75">
        <f>E16*B19</f>
        <v>0</v>
      </c>
      <c r="D19" s="81" t="s">
        <v>14</v>
      </c>
      <c r="E19" s="21"/>
      <c r="F19" s="4"/>
    </row>
    <row r="20" spans="1:8" ht="6" customHeight="1">
      <c r="A20" s="124"/>
      <c r="B20" s="124"/>
      <c r="C20" s="124"/>
      <c r="D20" s="124"/>
      <c r="E20" s="124"/>
      <c r="F20" s="4"/>
    </row>
    <row r="21" spans="1:8" ht="12.6" customHeight="1">
      <c r="A21" s="78" t="s">
        <v>15</v>
      </c>
      <c r="B21" s="22">
        <v>0.05</v>
      </c>
      <c r="C21" s="79" t="s">
        <v>16</v>
      </c>
      <c r="D21" s="74">
        <f>B21*C16*1.2</f>
        <v>9953852.5199999996</v>
      </c>
      <c r="E21" s="23"/>
      <c r="F21" s="4"/>
    </row>
    <row r="22" spans="1:8" ht="12.6" customHeight="1">
      <c r="A22" s="133" t="s">
        <v>17</v>
      </c>
      <c r="B22" s="140"/>
      <c r="C22" s="17">
        <v>16800000</v>
      </c>
      <c r="D22" s="24"/>
      <c r="E22" s="25"/>
      <c r="F22" s="4"/>
    </row>
    <row r="23" spans="1:8" ht="6" customHeight="1">
      <c r="A23" s="124"/>
      <c r="B23" s="124"/>
      <c r="C23" s="124"/>
      <c r="D23" s="124"/>
      <c r="E23" s="124"/>
      <c r="F23" s="4"/>
    </row>
    <row r="24" spans="1:8" ht="12.6" customHeight="1">
      <c r="A24" s="127" t="s">
        <v>18</v>
      </c>
      <c r="B24" s="128"/>
      <c r="C24" s="26"/>
      <c r="D24" s="77" t="s">
        <v>19</v>
      </c>
      <c r="E24" s="28" t="s">
        <v>20</v>
      </c>
      <c r="F24" s="4"/>
    </row>
    <row r="25" spans="1:8" ht="6" customHeight="1">
      <c r="A25" s="124"/>
      <c r="B25" s="124"/>
      <c r="C25" s="124"/>
      <c r="D25" s="124"/>
      <c r="E25" s="124"/>
      <c r="F25" s="4"/>
    </row>
    <row r="26" spans="1:8" ht="15" customHeight="1">
      <c r="A26" s="125" t="s">
        <v>21</v>
      </c>
      <c r="B26" s="125"/>
      <c r="C26" s="67" t="str">
        <f ca="1">RIGHT(CELL("filename",A1),LEN(CELL("filename",A1))-SEARCH("-",CELL("filename",A1)))</f>
        <v>02</v>
      </c>
      <c r="D26" s="76" t="s">
        <v>22</v>
      </c>
      <c r="E26" s="30">
        <v>42447</v>
      </c>
      <c r="F26" s="4"/>
    </row>
    <row r="27" spans="1:8" ht="6" customHeight="1">
      <c r="A27" s="126"/>
      <c r="B27" s="126"/>
      <c r="C27" s="126"/>
      <c r="D27" s="126"/>
      <c r="E27" s="126"/>
      <c r="F27" s="4"/>
    </row>
    <row r="28" spans="1:8" ht="24.95" customHeight="1">
      <c r="A28" s="123" t="s">
        <v>23</v>
      </c>
      <c r="B28" s="123"/>
      <c r="C28" s="93" t="s">
        <v>24</v>
      </c>
      <c r="D28" s="93" t="s">
        <v>75</v>
      </c>
      <c r="E28" s="93" t="s">
        <v>74</v>
      </c>
      <c r="F28" s="4"/>
    </row>
    <row r="29" spans="1:8" ht="12.6" customHeight="1">
      <c r="A29" s="116"/>
      <c r="B29" s="116"/>
      <c r="C29" s="8"/>
      <c r="D29" s="8"/>
      <c r="E29" s="8"/>
      <c r="F29" s="4"/>
    </row>
    <row r="30" spans="1:8" ht="12.6" customHeight="1">
      <c r="A30" s="117"/>
      <c r="B30" s="117"/>
      <c r="C30" s="31">
        <f ca="1">E30+D30</f>
        <v>3460000</v>
      </c>
      <c r="D30" s="31">
        <f ca="1">IFERROR(INDIRECT("'SIT-" &amp;TEXT(RIGHT(CELL("filename",$A$1),2)-1,"00")&amp;"'!C30"),0)</f>
        <v>2500000</v>
      </c>
      <c r="E30" s="98">
        <v>960000</v>
      </c>
      <c r="F30" s="4"/>
      <c r="H30" s="97"/>
    </row>
    <row r="31" spans="1:8" ht="12.6" customHeight="1">
      <c r="A31" s="117"/>
      <c r="B31" s="117"/>
      <c r="C31" s="32"/>
      <c r="D31" s="32"/>
      <c r="E31" s="32"/>
      <c r="F31" s="4"/>
    </row>
    <row r="32" spans="1:8" ht="12.6" customHeight="1">
      <c r="A32" s="117"/>
      <c r="B32" s="117"/>
      <c r="C32" s="32"/>
      <c r="D32" s="32"/>
      <c r="E32" s="32"/>
      <c r="F32" s="4"/>
    </row>
    <row r="33" spans="1:8" ht="12.6" customHeight="1">
      <c r="A33" s="117"/>
      <c r="B33" s="117"/>
      <c r="C33" s="32"/>
      <c r="D33" s="32"/>
      <c r="E33" s="32"/>
      <c r="F33" s="4"/>
    </row>
    <row r="34" spans="1:8" ht="12.6" customHeight="1">
      <c r="A34" s="118"/>
      <c r="B34" s="118"/>
      <c r="C34" s="32"/>
      <c r="D34" s="32"/>
      <c r="E34" s="32"/>
      <c r="F34" s="4"/>
    </row>
    <row r="35" spans="1:8" ht="12.6" customHeight="1">
      <c r="A35" s="119"/>
      <c r="B35" s="119"/>
      <c r="C35" s="33"/>
      <c r="D35" s="33"/>
      <c r="E35" s="33"/>
      <c r="F35" s="4"/>
    </row>
    <row r="36" spans="1:8" ht="12.6" customHeight="1">
      <c r="A36" s="123" t="s">
        <v>25</v>
      </c>
      <c r="B36" s="123"/>
      <c r="C36" s="94">
        <f ca="1">SUM(C29:C35)</f>
        <v>3460000</v>
      </c>
      <c r="D36" s="94">
        <f t="shared" ref="D36:E36" ca="1" si="0">SUM(D29:D35)</f>
        <v>2500000</v>
      </c>
      <c r="E36" s="94">
        <f t="shared" si="0"/>
        <v>960000</v>
      </c>
      <c r="F36" s="4"/>
    </row>
    <row r="37" spans="1:8" ht="12.6" customHeight="1">
      <c r="A37" s="116"/>
      <c r="B37" s="116"/>
      <c r="C37" s="8"/>
      <c r="D37" s="8"/>
      <c r="E37" s="8"/>
      <c r="F37" s="4"/>
    </row>
    <row r="38" spans="1:8" ht="12.6" customHeight="1">
      <c r="A38" s="117"/>
      <c r="B38" s="117"/>
      <c r="C38" s="34"/>
      <c r="D38" s="34"/>
      <c r="E38" s="35"/>
      <c r="F38" s="4"/>
    </row>
    <row r="39" spans="1:8" ht="12.6" customHeight="1">
      <c r="A39" s="117"/>
      <c r="B39" s="117"/>
      <c r="C39" s="34"/>
      <c r="D39" s="34"/>
      <c r="E39" s="36"/>
      <c r="F39" s="37"/>
    </row>
    <row r="40" spans="1:8" ht="12.6" customHeight="1">
      <c r="A40" s="117"/>
      <c r="B40" s="117"/>
      <c r="C40" s="31">
        <f ca="1">E40+D40</f>
        <v>212444</v>
      </c>
      <c r="D40" s="31">
        <f ca="1">IFERROR(INDIRECT("'SIT-" &amp;TEXT(RIGHT(CELL("filename",$A$1),2)-1,"00")&amp;"'!C40"),0)</f>
        <v>153500</v>
      </c>
      <c r="E40" s="98">
        <v>58944</v>
      </c>
      <c r="F40" s="37"/>
      <c r="H40" s="97"/>
    </row>
    <row r="41" spans="1:8" ht="12.6" customHeight="1">
      <c r="A41" s="117"/>
      <c r="B41" s="117"/>
      <c r="C41" s="36"/>
      <c r="D41" s="36"/>
      <c r="E41" s="38"/>
      <c r="F41" s="37"/>
    </row>
    <row r="42" spans="1:8" ht="12.6" customHeight="1">
      <c r="A42" s="118"/>
      <c r="B42" s="118"/>
      <c r="C42" s="36"/>
      <c r="D42" s="36"/>
      <c r="E42" s="38"/>
      <c r="F42" s="37"/>
    </row>
    <row r="43" spans="1:8" ht="12.6" customHeight="1">
      <c r="A43" s="117"/>
      <c r="B43" s="117"/>
      <c r="C43" s="36"/>
      <c r="D43" s="36"/>
      <c r="E43" s="38"/>
      <c r="F43" s="37"/>
    </row>
    <row r="44" spans="1:8" ht="12.6" customHeight="1">
      <c r="A44" s="119"/>
      <c r="B44" s="119"/>
      <c r="C44" s="39"/>
      <c r="D44" s="39"/>
      <c r="E44" s="40"/>
      <c r="F44" s="37"/>
    </row>
    <row r="45" spans="1:8" ht="12.6" customHeight="1" thickBot="1">
      <c r="A45" s="120" t="s">
        <v>26</v>
      </c>
      <c r="B45" s="120"/>
      <c r="C45" s="95">
        <f t="shared" ref="C45:D45" ca="1" si="1">SUM(C37:C44)</f>
        <v>212444</v>
      </c>
      <c r="D45" s="95">
        <f t="shared" ca="1" si="1"/>
        <v>153500</v>
      </c>
      <c r="E45" s="95">
        <f>SUM(E37:E44)</f>
        <v>58944</v>
      </c>
      <c r="F45" s="37"/>
    </row>
    <row r="46" spans="1:8" ht="15" customHeight="1" thickTop="1">
      <c r="A46" s="121" t="s">
        <v>27</v>
      </c>
      <c r="B46" s="121"/>
      <c r="C46" s="96">
        <f ca="1">C36-C45</f>
        <v>3247556</v>
      </c>
      <c r="D46" s="96">
        <f t="shared" ref="D46:E46" ca="1" si="2">D36-D45</f>
        <v>2346500</v>
      </c>
      <c r="E46" s="96">
        <f t="shared" si="2"/>
        <v>901056</v>
      </c>
      <c r="F46" s="41"/>
    </row>
    <row r="47" spans="1:8" ht="6" customHeight="1">
      <c r="A47" s="122"/>
      <c r="B47" s="122"/>
      <c r="C47" s="122"/>
      <c r="D47" s="122"/>
      <c r="E47" s="122"/>
      <c r="F47" s="37"/>
    </row>
    <row r="48" spans="1:8" ht="12.6" customHeight="1">
      <c r="A48" s="114" t="s">
        <v>28</v>
      </c>
      <c r="B48" s="115"/>
      <c r="C48" s="69">
        <f>$E$46</f>
        <v>901056</v>
      </c>
      <c r="D48" s="42" t="s">
        <v>29</v>
      </c>
      <c r="E48" s="43">
        <f>$C$48*0.2</f>
        <v>180211.20000000001</v>
      </c>
      <c r="F48" s="37"/>
    </row>
    <row r="49" spans="1:6" ht="12.6" customHeight="1">
      <c r="A49" s="111" t="s">
        <v>30</v>
      </c>
      <c r="B49" s="112"/>
      <c r="C49" s="70">
        <f>$C$48+$E$48</f>
        <v>1081267.2</v>
      </c>
      <c r="D49" s="44"/>
      <c r="E49" s="45"/>
      <c r="F49" s="37"/>
    </row>
    <row r="50" spans="1:6" ht="6" customHeight="1" thickBot="1">
      <c r="A50" s="113"/>
      <c r="B50" s="113"/>
      <c r="C50" s="113"/>
      <c r="D50" s="113"/>
      <c r="E50" s="113"/>
      <c r="F50" s="4"/>
    </row>
  </sheetData>
  <mergeCells count="51">
    <mergeCell ref="A1:B1"/>
    <mergeCell ref="C1:E1"/>
    <mergeCell ref="A2:B2"/>
    <mergeCell ref="C2:E2"/>
    <mergeCell ref="A3:B3"/>
    <mergeCell ref="C3:E3"/>
    <mergeCell ref="A15:B15"/>
    <mergeCell ref="C15:D15"/>
    <mergeCell ref="A4:E4"/>
    <mergeCell ref="B5:E5"/>
    <mergeCell ref="A6:E6"/>
    <mergeCell ref="A7:E7"/>
    <mergeCell ref="A8:E8"/>
    <mergeCell ref="A9:E9"/>
    <mergeCell ref="A10:E10"/>
    <mergeCell ref="A11:E11"/>
    <mergeCell ref="A12:B12"/>
    <mergeCell ref="A13:B13"/>
    <mergeCell ref="A14:B14"/>
    <mergeCell ref="A30:B30"/>
    <mergeCell ref="A16:B16"/>
    <mergeCell ref="A17:E17"/>
    <mergeCell ref="A20:E20"/>
    <mergeCell ref="A22:B22"/>
    <mergeCell ref="A23:E23"/>
    <mergeCell ref="A24:B24"/>
    <mergeCell ref="A25:E25"/>
    <mergeCell ref="A26:B26"/>
    <mergeCell ref="A27:E27"/>
    <mergeCell ref="A28:B28"/>
    <mergeCell ref="A29:B29"/>
    <mergeCell ref="A42:B42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9:B49"/>
    <mergeCell ref="A50:E50"/>
    <mergeCell ref="A43:B43"/>
    <mergeCell ref="A44:B44"/>
    <mergeCell ref="A45:B45"/>
    <mergeCell ref="A46:B46"/>
    <mergeCell ref="A47:E47"/>
    <mergeCell ref="A48:B48"/>
  </mergeCells>
  <pageMargins left="0.23622047244094491" right="0.15748031496062992" top="0.19685039370078741" bottom="0.15748031496062992" header="0.15748031496062992" footer="0.15748031496062992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F50"/>
  <sheetViews>
    <sheetView showGridLines="0" tabSelected="1" zoomScaleNormal="100" workbookViewId="0">
      <selection activeCell="H35" sqref="H35"/>
    </sheetView>
  </sheetViews>
  <sheetFormatPr baseColWidth="10" defaultColWidth="11.5703125" defaultRowHeight="12.75"/>
  <cols>
    <col min="1" max="1" width="19.7109375" style="2" customWidth="1"/>
    <col min="2" max="2" width="18.7109375" style="2" customWidth="1"/>
    <col min="3" max="5" width="22.7109375" style="2" customWidth="1"/>
    <col min="6" max="16" width="20.7109375" style="2" customWidth="1"/>
    <col min="17" max="256" width="11.5703125" style="2"/>
    <col min="257" max="257" width="19.7109375" style="2" customWidth="1"/>
    <col min="258" max="258" width="18.7109375" style="2" customWidth="1"/>
    <col min="259" max="261" width="22.7109375" style="2" customWidth="1"/>
    <col min="262" max="272" width="20.7109375" style="2" customWidth="1"/>
    <col min="273" max="512" width="11.5703125" style="2"/>
    <col min="513" max="513" width="19.7109375" style="2" customWidth="1"/>
    <col min="514" max="514" width="18.7109375" style="2" customWidth="1"/>
    <col min="515" max="517" width="22.7109375" style="2" customWidth="1"/>
    <col min="518" max="528" width="20.7109375" style="2" customWidth="1"/>
    <col min="529" max="768" width="11.5703125" style="2"/>
    <col min="769" max="769" width="19.7109375" style="2" customWidth="1"/>
    <col min="770" max="770" width="18.7109375" style="2" customWidth="1"/>
    <col min="771" max="773" width="22.7109375" style="2" customWidth="1"/>
    <col min="774" max="784" width="20.7109375" style="2" customWidth="1"/>
    <col min="785" max="1024" width="11.5703125" style="2"/>
    <col min="1025" max="1025" width="19.7109375" style="2" customWidth="1"/>
    <col min="1026" max="1026" width="18.7109375" style="2" customWidth="1"/>
    <col min="1027" max="1029" width="22.7109375" style="2" customWidth="1"/>
    <col min="1030" max="1040" width="20.7109375" style="2" customWidth="1"/>
    <col min="1041" max="1280" width="11.5703125" style="2"/>
    <col min="1281" max="1281" width="19.7109375" style="2" customWidth="1"/>
    <col min="1282" max="1282" width="18.7109375" style="2" customWidth="1"/>
    <col min="1283" max="1285" width="22.7109375" style="2" customWidth="1"/>
    <col min="1286" max="1296" width="20.7109375" style="2" customWidth="1"/>
    <col min="1297" max="1536" width="11.5703125" style="2"/>
    <col min="1537" max="1537" width="19.7109375" style="2" customWidth="1"/>
    <col min="1538" max="1538" width="18.7109375" style="2" customWidth="1"/>
    <col min="1539" max="1541" width="22.7109375" style="2" customWidth="1"/>
    <col min="1542" max="1552" width="20.7109375" style="2" customWidth="1"/>
    <col min="1553" max="1792" width="11.5703125" style="2"/>
    <col min="1793" max="1793" width="19.7109375" style="2" customWidth="1"/>
    <col min="1794" max="1794" width="18.7109375" style="2" customWidth="1"/>
    <col min="1795" max="1797" width="22.7109375" style="2" customWidth="1"/>
    <col min="1798" max="1808" width="20.7109375" style="2" customWidth="1"/>
    <col min="1809" max="2048" width="11.5703125" style="2"/>
    <col min="2049" max="2049" width="19.7109375" style="2" customWidth="1"/>
    <col min="2050" max="2050" width="18.7109375" style="2" customWidth="1"/>
    <col min="2051" max="2053" width="22.7109375" style="2" customWidth="1"/>
    <col min="2054" max="2064" width="20.7109375" style="2" customWidth="1"/>
    <col min="2065" max="2304" width="11.5703125" style="2"/>
    <col min="2305" max="2305" width="19.7109375" style="2" customWidth="1"/>
    <col min="2306" max="2306" width="18.7109375" style="2" customWidth="1"/>
    <col min="2307" max="2309" width="22.7109375" style="2" customWidth="1"/>
    <col min="2310" max="2320" width="20.7109375" style="2" customWidth="1"/>
    <col min="2321" max="2560" width="11.5703125" style="2"/>
    <col min="2561" max="2561" width="19.7109375" style="2" customWidth="1"/>
    <col min="2562" max="2562" width="18.7109375" style="2" customWidth="1"/>
    <col min="2563" max="2565" width="22.7109375" style="2" customWidth="1"/>
    <col min="2566" max="2576" width="20.7109375" style="2" customWidth="1"/>
    <col min="2577" max="2816" width="11.5703125" style="2"/>
    <col min="2817" max="2817" width="19.7109375" style="2" customWidth="1"/>
    <col min="2818" max="2818" width="18.7109375" style="2" customWidth="1"/>
    <col min="2819" max="2821" width="22.7109375" style="2" customWidth="1"/>
    <col min="2822" max="2832" width="20.7109375" style="2" customWidth="1"/>
    <col min="2833" max="3072" width="11.5703125" style="2"/>
    <col min="3073" max="3073" width="19.7109375" style="2" customWidth="1"/>
    <col min="3074" max="3074" width="18.7109375" style="2" customWidth="1"/>
    <col min="3075" max="3077" width="22.7109375" style="2" customWidth="1"/>
    <col min="3078" max="3088" width="20.7109375" style="2" customWidth="1"/>
    <col min="3089" max="3328" width="11.5703125" style="2"/>
    <col min="3329" max="3329" width="19.7109375" style="2" customWidth="1"/>
    <col min="3330" max="3330" width="18.7109375" style="2" customWidth="1"/>
    <col min="3331" max="3333" width="22.7109375" style="2" customWidth="1"/>
    <col min="3334" max="3344" width="20.7109375" style="2" customWidth="1"/>
    <col min="3345" max="3584" width="11.5703125" style="2"/>
    <col min="3585" max="3585" width="19.7109375" style="2" customWidth="1"/>
    <col min="3586" max="3586" width="18.7109375" style="2" customWidth="1"/>
    <col min="3587" max="3589" width="22.7109375" style="2" customWidth="1"/>
    <col min="3590" max="3600" width="20.7109375" style="2" customWidth="1"/>
    <col min="3601" max="3840" width="11.5703125" style="2"/>
    <col min="3841" max="3841" width="19.7109375" style="2" customWidth="1"/>
    <col min="3842" max="3842" width="18.7109375" style="2" customWidth="1"/>
    <col min="3843" max="3845" width="22.7109375" style="2" customWidth="1"/>
    <col min="3846" max="3856" width="20.7109375" style="2" customWidth="1"/>
    <col min="3857" max="4096" width="11.5703125" style="2"/>
    <col min="4097" max="4097" width="19.7109375" style="2" customWidth="1"/>
    <col min="4098" max="4098" width="18.7109375" style="2" customWidth="1"/>
    <col min="4099" max="4101" width="22.7109375" style="2" customWidth="1"/>
    <col min="4102" max="4112" width="20.7109375" style="2" customWidth="1"/>
    <col min="4113" max="4352" width="11.5703125" style="2"/>
    <col min="4353" max="4353" width="19.7109375" style="2" customWidth="1"/>
    <col min="4354" max="4354" width="18.7109375" style="2" customWidth="1"/>
    <col min="4355" max="4357" width="22.7109375" style="2" customWidth="1"/>
    <col min="4358" max="4368" width="20.7109375" style="2" customWidth="1"/>
    <col min="4369" max="4608" width="11.5703125" style="2"/>
    <col min="4609" max="4609" width="19.7109375" style="2" customWidth="1"/>
    <col min="4610" max="4610" width="18.7109375" style="2" customWidth="1"/>
    <col min="4611" max="4613" width="22.7109375" style="2" customWidth="1"/>
    <col min="4614" max="4624" width="20.7109375" style="2" customWidth="1"/>
    <col min="4625" max="4864" width="11.5703125" style="2"/>
    <col min="4865" max="4865" width="19.7109375" style="2" customWidth="1"/>
    <col min="4866" max="4866" width="18.7109375" style="2" customWidth="1"/>
    <col min="4867" max="4869" width="22.7109375" style="2" customWidth="1"/>
    <col min="4870" max="4880" width="20.7109375" style="2" customWidth="1"/>
    <col min="4881" max="5120" width="11.5703125" style="2"/>
    <col min="5121" max="5121" width="19.7109375" style="2" customWidth="1"/>
    <col min="5122" max="5122" width="18.7109375" style="2" customWidth="1"/>
    <col min="5123" max="5125" width="22.7109375" style="2" customWidth="1"/>
    <col min="5126" max="5136" width="20.7109375" style="2" customWidth="1"/>
    <col min="5137" max="5376" width="11.5703125" style="2"/>
    <col min="5377" max="5377" width="19.7109375" style="2" customWidth="1"/>
    <col min="5378" max="5378" width="18.7109375" style="2" customWidth="1"/>
    <col min="5379" max="5381" width="22.7109375" style="2" customWidth="1"/>
    <col min="5382" max="5392" width="20.7109375" style="2" customWidth="1"/>
    <col min="5393" max="5632" width="11.5703125" style="2"/>
    <col min="5633" max="5633" width="19.7109375" style="2" customWidth="1"/>
    <col min="5634" max="5634" width="18.7109375" style="2" customWidth="1"/>
    <col min="5635" max="5637" width="22.7109375" style="2" customWidth="1"/>
    <col min="5638" max="5648" width="20.7109375" style="2" customWidth="1"/>
    <col min="5649" max="5888" width="11.5703125" style="2"/>
    <col min="5889" max="5889" width="19.7109375" style="2" customWidth="1"/>
    <col min="5890" max="5890" width="18.7109375" style="2" customWidth="1"/>
    <col min="5891" max="5893" width="22.7109375" style="2" customWidth="1"/>
    <col min="5894" max="5904" width="20.7109375" style="2" customWidth="1"/>
    <col min="5905" max="6144" width="11.5703125" style="2"/>
    <col min="6145" max="6145" width="19.7109375" style="2" customWidth="1"/>
    <col min="6146" max="6146" width="18.7109375" style="2" customWidth="1"/>
    <col min="6147" max="6149" width="22.7109375" style="2" customWidth="1"/>
    <col min="6150" max="6160" width="20.7109375" style="2" customWidth="1"/>
    <col min="6161" max="6400" width="11.5703125" style="2"/>
    <col min="6401" max="6401" width="19.7109375" style="2" customWidth="1"/>
    <col min="6402" max="6402" width="18.7109375" style="2" customWidth="1"/>
    <col min="6403" max="6405" width="22.7109375" style="2" customWidth="1"/>
    <col min="6406" max="6416" width="20.7109375" style="2" customWidth="1"/>
    <col min="6417" max="6656" width="11.5703125" style="2"/>
    <col min="6657" max="6657" width="19.7109375" style="2" customWidth="1"/>
    <col min="6658" max="6658" width="18.7109375" style="2" customWidth="1"/>
    <col min="6659" max="6661" width="22.7109375" style="2" customWidth="1"/>
    <col min="6662" max="6672" width="20.7109375" style="2" customWidth="1"/>
    <col min="6673" max="6912" width="11.5703125" style="2"/>
    <col min="6913" max="6913" width="19.7109375" style="2" customWidth="1"/>
    <col min="6914" max="6914" width="18.7109375" style="2" customWidth="1"/>
    <col min="6915" max="6917" width="22.7109375" style="2" customWidth="1"/>
    <col min="6918" max="6928" width="20.7109375" style="2" customWidth="1"/>
    <col min="6929" max="7168" width="11.5703125" style="2"/>
    <col min="7169" max="7169" width="19.7109375" style="2" customWidth="1"/>
    <col min="7170" max="7170" width="18.7109375" style="2" customWidth="1"/>
    <col min="7171" max="7173" width="22.7109375" style="2" customWidth="1"/>
    <col min="7174" max="7184" width="20.7109375" style="2" customWidth="1"/>
    <col min="7185" max="7424" width="11.5703125" style="2"/>
    <col min="7425" max="7425" width="19.7109375" style="2" customWidth="1"/>
    <col min="7426" max="7426" width="18.7109375" style="2" customWidth="1"/>
    <col min="7427" max="7429" width="22.7109375" style="2" customWidth="1"/>
    <col min="7430" max="7440" width="20.7109375" style="2" customWidth="1"/>
    <col min="7441" max="7680" width="11.5703125" style="2"/>
    <col min="7681" max="7681" width="19.7109375" style="2" customWidth="1"/>
    <col min="7682" max="7682" width="18.7109375" style="2" customWidth="1"/>
    <col min="7683" max="7685" width="22.7109375" style="2" customWidth="1"/>
    <col min="7686" max="7696" width="20.7109375" style="2" customWidth="1"/>
    <col min="7697" max="7936" width="11.5703125" style="2"/>
    <col min="7937" max="7937" width="19.7109375" style="2" customWidth="1"/>
    <col min="7938" max="7938" width="18.7109375" style="2" customWidth="1"/>
    <col min="7939" max="7941" width="22.7109375" style="2" customWidth="1"/>
    <col min="7942" max="7952" width="20.7109375" style="2" customWidth="1"/>
    <col min="7953" max="8192" width="11.5703125" style="2"/>
    <col min="8193" max="8193" width="19.7109375" style="2" customWidth="1"/>
    <col min="8194" max="8194" width="18.7109375" style="2" customWidth="1"/>
    <col min="8195" max="8197" width="22.7109375" style="2" customWidth="1"/>
    <col min="8198" max="8208" width="20.7109375" style="2" customWidth="1"/>
    <col min="8209" max="8448" width="11.5703125" style="2"/>
    <col min="8449" max="8449" width="19.7109375" style="2" customWidth="1"/>
    <col min="8450" max="8450" width="18.7109375" style="2" customWidth="1"/>
    <col min="8451" max="8453" width="22.7109375" style="2" customWidth="1"/>
    <col min="8454" max="8464" width="20.7109375" style="2" customWidth="1"/>
    <col min="8465" max="8704" width="11.5703125" style="2"/>
    <col min="8705" max="8705" width="19.7109375" style="2" customWidth="1"/>
    <col min="8706" max="8706" width="18.7109375" style="2" customWidth="1"/>
    <col min="8707" max="8709" width="22.7109375" style="2" customWidth="1"/>
    <col min="8710" max="8720" width="20.7109375" style="2" customWidth="1"/>
    <col min="8721" max="8960" width="11.5703125" style="2"/>
    <col min="8961" max="8961" width="19.7109375" style="2" customWidth="1"/>
    <col min="8962" max="8962" width="18.7109375" style="2" customWidth="1"/>
    <col min="8963" max="8965" width="22.7109375" style="2" customWidth="1"/>
    <col min="8966" max="8976" width="20.7109375" style="2" customWidth="1"/>
    <col min="8977" max="9216" width="11.5703125" style="2"/>
    <col min="9217" max="9217" width="19.7109375" style="2" customWidth="1"/>
    <col min="9218" max="9218" width="18.7109375" style="2" customWidth="1"/>
    <col min="9219" max="9221" width="22.7109375" style="2" customWidth="1"/>
    <col min="9222" max="9232" width="20.7109375" style="2" customWidth="1"/>
    <col min="9233" max="9472" width="11.5703125" style="2"/>
    <col min="9473" max="9473" width="19.7109375" style="2" customWidth="1"/>
    <col min="9474" max="9474" width="18.7109375" style="2" customWidth="1"/>
    <col min="9475" max="9477" width="22.7109375" style="2" customWidth="1"/>
    <col min="9478" max="9488" width="20.7109375" style="2" customWidth="1"/>
    <col min="9489" max="9728" width="11.5703125" style="2"/>
    <col min="9729" max="9729" width="19.7109375" style="2" customWidth="1"/>
    <col min="9730" max="9730" width="18.7109375" style="2" customWidth="1"/>
    <col min="9731" max="9733" width="22.7109375" style="2" customWidth="1"/>
    <col min="9734" max="9744" width="20.7109375" style="2" customWidth="1"/>
    <col min="9745" max="9984" width="11.5703125" style="2"/>
    <col min="9985" max="9985" width="19.7109375" style="2" customWidth="1"/>
    <col min="9986" max="9986" width="18.7109375" style="2" customWidth="1"/>
    <col min="9987" max="9989" width="22.7109375" style="2" customWidth="1"/>
    <col min="9990" max="10000" width="20.7109375" style="2" customWidth="1"/>
    <col min="10001" max="10240" width="11.5703125" style="2"/>
    <col min="10241" max="10241" width="19.7109375" style="2" customWidth="1"/>
    <col min="10242" max="10242" width="18.7109375" style="2" customWidth="1"/>
    <col min="10243" max="10245" width="22.7109375" style="2" customWidth="1"/>
    <col min="10246" max="10256" width="20.7109375" style="2" customWidth="1"/>
    <col min="10257" max="10496" width="11.5703125" style="2"/>
    <col min="10497" max="10497" width="19.7109375" style="2" customWidth="1"/>
    <col min="10498" max="10498" width="18.7109375" style="2" customWidth="1"/>
    <col min="10499" max="10501" width="22.7109375" style="2" customWidth="1"/>
    <col min="10502" max="10512" width="20.7109375" style="2" customWidth="1"/>
    <col min="10513" max="10752" width="11.5703125" style="2"/>
    <col min="10753" max="10753" width="19.7109375" style="2" customWidth="1"/>
    <col min="10754" max="10754" width="18.7109375" style="2" customWidth="1"/>
    <col min="10755" max="10757" width="22.7109375" style="2" customWidth="1"/>
    <col min="10758" max="10768" width="20.7109375" style="2" customWidth="1"/>
    <col min="10769" max="11008" width="11.5703125" style="2"/>
    <col min="11009" max="11009" width="19.7109375" style="2" customWidth="1"/>
    <col min="11010" max="11010" width="18.7109375" style="2" customWidth="1"/>
    <col min="11011" max="11013" width="22.7109375" style="2" customWidth="1"/>
    <col min="11014" max="11024" width="20.7109375" style="2" customWidth="1"/>
    <col min="11025" max="11264" width="11.5703125" style="2"/>
    <col min="11265" max="11265" width="19.7109375" style="2" customWidth="1"/>
    <col min="11266" max="11266" width="18.7109375" style="2" customWidth="1"/>
    <col min="11267" max="11269" width="22.7109375" style="2" customWidth="1"/>
    <col min="11270" max="11280" width="20.7109375" style="2" customWidth="1"/>
    <col min="11281" max="11520" width="11.5703125" style="2"/>
    <col min="11521" max="11521" width="19.7109375" style="2" customWidth="1"/>
    <col min="11522" max="11522" width="18.7109375" style="2" customWidth="1"/>
    <col min="11523" max="11525" width="22.7109375" style="2" customWidth="1"/>
    <col min="11526" max="11536" width="20.7109375" style="2" customWidth="1"/>
    <col min="11537" max="11776" width="11.5703125" style="2"/>
    <col min="11777" max="11777" width="19.7109375" style="2" customWidth="1"/>
    <col min="11778" max="11778" width="18.7109375" style="2" customWidth="1"/>
    <col min="11779" max="11781" width="22.7109375" style="2" customWidth="1"/>
    <col min="11782" max="11792" width="20.7109375" style="2" customWidth="1"/>
    <col min="11793" max="12032" width="11.5703125" style="2"/>
    <col min="12033" max="12033" width="19.7109375" style="2" customWidth="1"/>
    <col min="12034" max="12034" width="18.7109375" style="2" customWidth="1"/>
    <col min="12035" max="12037" width="22.7109375" style="2" customWidth="1"/>
    <col min="12038" max="12048" width="20.7109375" style="2" customWidth="1"/>
    <col min="12049" max="12288" width="11.5703125" style="2"/>
    <col min="12289" max="12289" width="19.7109375" style="2" customWidth="1"/>
    <col min="12290" max="12290" width="18.7109375" style="2" customWidth="1"/>
    <col min="12291" max="12293" width="22.7109375" style="2" customWidth="1"/>
    <col min="12294" max="12304" width="20.7109375" style="2" customWidth="1"/>
    <col min="12305" max="12544" width="11.5703125" style="2"/>
    <col min="12545" max="12545" width="19.7109375" style="2" customWidth="1"/>
    <col min="12546" max="12546" width="18.7109375" style="2" customWidth="1"/>
    <col min="12547" max="12549" width="22.7109375" style="2" customWidth="1"/>
    <col min="12550" max="12560" width="20.7109375" style="2" customWidth="1"/>
    <col min="12561" max="12800" width="11.5703125" style="2"/>
    <col min="12801" max="12801" width="19.7109375" style="2" customWidth="1"/>
    <col min="12802" max="12802" width="18.7109375" style="2" customWidth="1"/>
    <col min="12803" max="12805" width="22.7109375" style="2" customWidth="1"/>
    <col min="12806" max="12816" width="20.7109375" style="2" customWidth="1"/>
    <col min="12817" max="13056" width="11.5703125" style="2"/>
    <col min="13057" max="13057" width="19.7109375" style="2" customWidth="1"/>
    <col min="13058" max="13058" width="18.7109375" style="2" customWidth="1"/>
    <col min="13059" max="13061" width="22.7109375" style="2" customWidth="1"/>
    <col min="13062" max="13072" width="20.7109375" style="2" customWidth="1"/>
    <col min="13073" max="13312" width="11.5703125" style="2"/>
    <col min="13313" max="13313" width="19.7109375" style="2" customWidth="1"/>
    <col min="13314" max="13314" width="18.7109375" style="2" customWidth="1"/>
    <col min="13315" max="13317" width="22.7109375" style="2" customWidth="1"/>
    <col min="13318" max="13328" width="20.7109375" style="2" customWidth="1"/>
    <col min="13329" max="13568" width="11.5703125" style="2"/>
    <col min="13569" max="13569" width="19.7109375" style="2" customWidth="1"/>
    <col min="13570" max="13570" width="18.7109375" style="2" customWidth="1"/>
    <col min="13571" max="13573" width="22.7109375" style="2" customWidth="1"/>
    <col min="13574" max="13584" width="20.7109375" style="2" customWidth="1"/>
    <col min="13585" max="13824" width="11.5703125" style="2"/>
    <col min="13825" max="13825" width="19.7109375" style="2" customWidth="1"/>
    <col min="13826" max="13826" width="18.7109375" style="2" customWidth="1"/>
    <col min="13827" max="13829" width="22.7109375" style="2" customWidth="1"/>
    <col min="13830" max="13840" width="20.7109375" style="2" customWidth="1"/>
    <col min="13841" max="14080" width="11.5703125" style="2"/>
    <col min="14081" max="14081" width="19.7109375" style="2" customWidth="1"/>
    <col min="14082" max="14082" width="18.7109375" style="2" customWidth="1"/>
    <col min="14083" max="14085" width="22.7109375" style="2" customWidth="1"/>
    <col min="14086" max="14096" width="20.7109375" style="2" customWidth="1"/>
    <col min="14097" max="14336" width="11.5703125" style="2"/>
    <col min="14337" max="14337" width="19.7109375" style="2" customWidth="1"/>
    <col min="14338" max="14338" width="18.7109375" style="2" customWidth="1"/>
    <col min="14339" max="14341" width="22.7109375" style="2" customWidth="1"/>
    <col min="14342" max="14352" width="20.7109375" style="2" customWidth="1"/>
    <col min="14353" max="14592" width="11.5703125" style="2"/>
    <col min="14593" max="14593" width="19.7109375" style="2" customWidth="1"/>
    <col min="14594" max="14594" width="18.7109375" style="2" customWidth="1"/>
    <col min="14595" max="14597" width="22.7109375" style="2" customWidth="1"/>
    <col min="14598" max="14608" width="20.7109375" style="2" customWidth="1"/>
    <col min="14609" max="14848" width="11.5703125" style="2"/>
    <col min="14849" max="14849" width="19.7109375" style="2" customWidth="1"/>
    <col min="14850" max="14850" width="18.7109375" style="2" customWidth="1"/>
    <col min="14851" max="14853" width="22.7109375" style="2" customWidth="1"/>
    <col min="14854" max="14864" width="20.7109375" style="2" customWidth="1"/>
    <col min="14865" max="15104" width="11.5703125" style="2"/>
    <col min="15105" max="15105" width="19.7109375" style="2" customWidth="1"/>
    <col min="15106" max="15106" width="18.7109375" style="2" customWidth="1"/>
    <col min="15107" max="15109" width="22.7109375" style="2" customWidth="1"/>
    <col min="15110" max="15120" width="20.7109375" style="2" customWidth="1"/>
    <col min="15121" max="15360" width="11.5703125" style="2"/>
    <col min="15361" max="15361" width="19.7109375" style="2" customWidth="1"/>
    <col min="15362" max="15362" width="18.7109375" style="2" customWidth="1"/>
    <col min="15363" max="15365" width="22.7109375" style="2" customWidth="1"/>
    <col min="15366" max="15376" width="20.7109375" style="2" customWidth="1"/>
    <col min="15377" max="15616" width="11.5703125" style="2"/>
    <col min="15617" max="15617" width="19.7109375" style="2" customWidth="1"/>
    <col min="15618" max="15618" width="18.7109375" style="2" customWidth="1"/>
    <col min="15619" max="15621" width="22.7109375" style="2" customWidth="1"/>
    <col min="15622" max="15632" width="20.7109375" style="2" customWidth="1"/>
    <col min="15633" max="15872" width="11.5703125" style="2"/>
    <col min="15873" max="15873" width="19.7109375" style="2" customWidth="1"/>
    <col min="15874" max="15874" width="18.7109375" style="2" customWidth="1"/>
    <col min="15875" max="15877" width="22.7109375" style="2" customWidth="1"/>
    <col min="15878" max="15888" width="20.7109375" style="2" customWidth="1"/>
    <col min="15889" max="16128" width="11.5703125" style="2"/>
    <col min="16129" max="16129" width="19.7109375" style="2" customWidth="1"/>
    <col min="16130" max="16130" width="18.7109375" style="2" customWidth="1"/>
    <col min="16131" max="16133" width="22.7109375" style="2" customWidth="1"/>
    <col min="16134" max="16144" width="20.7109375" style="2" customWidth="1"/>
    <col min="16145" max="16384" width="11.5703125" style="2"/>
  </cols>
  <sheetData>
    <row r="1" spans="1:6" ht="15" customHeight="1">
      <c r="A1" s="141" t="s">
        <v>42</v>
      </c>
      <c r="B1" s="141"/>
      <c r="C1" s="142" t="s">
        <v>43</v>
      </c>
      <c r="D1" s="142"/>
      <c r="E1" s="142"/>
      <c r="F1" s="1"/>
    </row>
    <row r="2" spans="1:6" ht="15" customHeight="1">
      <c r="A2" s="143" t="s">
        <v>0</v>
      </c>
      <c r="B2" s="143"/>
      <c r="C2" s="144" t="s">
        <v>44</v>
      </c>
      <c r="D2" s="144"/>
      <c r="E2" s="144"/>
      <c r="F2" s="1"/>
    </row>
    <row r="3" spans="1:6" ht="15" customHeight="1">
      <c r="A3" s="145" t="s">
        <v>1</v>
      </c>
      <c r="B3" s="145"/>
      <c r="C3" s="146" t="s">
        <v>45</v>
      </c>
      <c r="D3" s="146"/>
      <c r="E3" s="146"/>
      <c r="F3" s="1"/>
    </row>
    <row r="4" spans="1:6" ht="6" customHeight="1">
      <c r="A4" s="126"/>
      <c r="B4" s="126"/>
      <c r="C4" s="126"/>
      <c r="D4" s="126"/>
      <c r="E4" s="126"/>
      <c r="F4" s="1"/>
    </row>
    <row r="5" spans="1:6" ht="12.6" customHeight="1">
      <c r="A5" s="3" t="s">
        <v>2</v>
      </c>
      <c r="B5" s="147" t="s">
        <v>46</v>
      </c>
      <c r="C5" s="147"/>
      <c r="D5" s="147"/>
      <c r="E5" s="147"/>
      <c r="F5" s="1"/>
    </row>
    <row r="6" spans="1:6" ht="15" customHeight="1">
      <c r="A6" s="148"/>
      <c r="B6" s="148"/>
      <c r="C6" s="148"/>
      <c r="D6" s="148"/>
      <c r="E6" s="148"/>
      <c r="F6" s="1"/>
    </row>
    <row r="7" spans="1:6" ht="15" customHeight="1">
      <c r="A7" s="148"/>
      <c r="B7" s="148"/>
      <c r="C7" s="148"/>
      <c r="D7" s="148"/>
      <c r="E7" s="148"/>
      <c r="F7" s="4"/>
    </row>
    <row r="8" spans="1:6" ht="15" customHeight="1">
      <c r="A8" s="149"/>
      <c r="B8" s="149"/>
      <c r="C8" s="149"/>
      <c r="D8" s="149"/>
      <c r="E8" s="149"/>
      <c r="F8" s="4"/>
    </row>
    <row r="9" spans="1:6" ht="6" customHeight="1">
      <c r="A9" s="124"/>
      <c r="B9" s="124"/>
      <c r="C9" s="124"/>
      <c r="D9" s="124"/>
      <c r="E9" s="124"/>
      <c r="F9" s="4"/>
    </row>
    <row r="10" spans="1:6" ht="12.6" customHeight="1">
      <c r="A10" s="129"/>
      <c r="B10" s="129"/>
      <c r="C10" s="129"/>
      <c r="D10" s="129"/>
      <c r="E10" s="129"/>
      <c r="F10" s="1"/>
    </row>
    <row r="11" spans="1:6" ht="6" customHeight="1">
      <c r="A11" s="130"/>
      <c r="B11" s="130"/>
      <c r="C11" s="130"/>
      <c r="D11" s="130"/>
      <c r="E11" s="130"/>
      <c r="F11" s="1"/>
    </row>
    <row r="12" spans="1:6" ht="12.6" customHeight="1">
      <c r="A12" s="131" t="s">
        <v>3</v>
      </c>
      <c r="B12" s="132"/>
      <c r="C12" s="5">
        <v>165897542</v>
      </c>
      <c r="D12" s="86" t="s">
        <v>4</v>
      </c>
      <c r="E12" s="7">
        <v>0</v>
      </c>
      <c r="F12" s="1"/>
    </row>
    <row r="13" spans="1:6" ht="12.6" customHeight="1" thickBot="1">
      <c r="A13" s="133" t="s">
        <v>5</v>
      </c>
      <c r="B13" s="134"/>
      <c r="C13" s="8"/>
      <c r="D13" s="88" t="s">
        <v>6</v>
      </c>
      <c r="E13" s="71">
        <f>+C12*(1-E12)</f>
        <v>165897542</v>
      </c>
      <c r="F13" s="1"/>
    </row>
    <row r="14" spans="1:6" ht="12.6" customHeight="1" thickTop="1">
      <c r="A14" s="135" t="s">
        <v>7</v>
      </c>
      <c r="B14" s="136"/>
      <c r="C14" s="10"/>
      <c r="D14" s="89" t="s">
        <v>4</v>
      </c>
      <c r="E14" s="12">
        <v>0</v>
      </c>
      <c r="F14" s="1"/>
    </row>
    <row r="15" spans="1:6" ht="12.6" customHeight="1" thickBot="1">
      <c r="A15" s="133"/>
      <c r="B15" s="134"/>
      <c r="C15" s="137" t="s">
        <v>8</v>
      </c>
      <c r="D15" s="133"/>
      <c r="E15" s="13"/>
      <c r="F15" s="1"/>
    </row>
    <row r="16" spans="1:6" ht="12.6" customHeight="1" thickTop="1">
      <c r="A16" s="138" t="s">
        <v>9</v>
      </c>
      <c r="B16" s="139"/>
      <c r="C16" s="73">
        <f>E13+E15</f>
        <v>165897542</v>
      </c>
      <c r="D16" s="90" t="s">
        <v>10</v>
      </c>
      <c r="E16" s="72">
        <f>C16*1.2</f>
        <v>199077050.40000001</v>
      </c>
      <c r="F16" s="1"/>
    </row>
    <row r="17" spans="1:6" ht="6" customHeight="1">
      <c r="A17" s="124"/>
      <c r="B17" s="124"/>
      <c r="C17" s="124"/>
      <c r="D17" s="124"/>
      <c r="E17" s="124"/>
      <c r="F17" s="4"/>
    </row>
    <row r="18" spans="1:6" ht="12.6" customHeight="1">
      <c r="A18" s="85" t="s">
        <v>11</v>
      </c>
      <c r="B18" s="16">
        <v>6.1400000000000003E-2</v>
      </c>
      <c r="C18" s="74">
        <f>E16*B18</f>
        <v>12223330.894560002</v>
      </c>
      <c r="D18" s="86" t="s">
        <v>12</v>
      </c>
      <c r="E18" s="18"/>
      <c r="F18" s="4"/>
    </row>
    <row r="19" spans="1:6" ht="12.6" customHeight="1">
      <c r="A19" s="87" t="s">
        <v>13</v>
      </c>
      <c r="B19" s="20">
        <v>0</v>
      </c>
      <c r="C19" s="75">
        <f>E16*B19</f>
        <v>0</v>
      </c>
      <c r="D19" s="88" t="s">
        <v>14</v>
      </c>
      <c r="E19" s="21"/>
      <c r="F19" s="4"/>
    </row>
    <row r="20" spans="1:6" ht="6" customHeight="1">
      <c r="A20" s="124"/>
      <c r="B20" s="124"/>
      <c r="C20" s="124"/>
      <c r="D20" s="124"/>
      <c r="E20" s="124"/>
      <c r="F20" s="4"/>
    </row>
    <row r="21" spans="1:6" ht="12.6" customHeight="1">
      <c r="A21" s="85" t="s">
        <v>15</v>
      </c>
      <c r="B21" s="22">
        <v>0.05</v>
      </c>
      <c r="C21" s="86" t="s">
        <v>16</v>
      </c>
      <c r="D21" s="74">
        <f>B21*C16*1.2</f>
        <v>9953852.5199999996</v>
      </c>
      <c r="E21" s="23"/>
      <c r="F21" s="4"/>
    </row>
    <row r="22" spans="1:6" ht="12.6" customHeight="1">
      <c r="A22" s="133" t="s">
        <v>17</v>
      </c>
      <c r="B22" s="140"/>
      <c r="C22" s="17">
        <v>16800000</v>
      </c>
      <c r="D22" s="24"/>
      <c r="E22" s="25"/>
      <c r="F22" s="4"/>
    </row>
    <row r="23" spans="1:6" ht="6" customHeight="1">
      <c r="A23" s="124"/>
      <c r="B23" s="124"/>
      <c r="C23" s="124"/>
      <c r="D23" s="124"/>
      <c r="E23" s="124"/>
      <c r="F23" s="4"/>
    </row>
    <row r="24" spans="1:6" ht="12.6" customHeight="1">
      <c r="A24" s="127" t="s">
        <v>18</v>
      </c>
      <c r="B24" s="128"/>
      <c r="C24" s="26"/>
      <c r="D24" s="84" t="s">
        <v>19</v>
      </c>
      <c r="E24" s="28" t="s">
        <v>20</v>
      </c>
      <c r="F24" s="4"/>
    </row>
    <row r="25" spans="1:6" ht="6" customHeight="1">
      <c r="A25" s="124"/>
      <c r="B25" s="124"/>
      <c r="C25" s="124"/>
      <c r="D25" s="124"/>
      <c r="E25" s="124"/>
      <c r="F25" s="4"/>
    </row>
    <row r="26" spans="1:6" ht="15" customHeight="1">
      <c r="A26" s="125" t="s">
        <v>21</v>
      </c>
      <c r="B26" s="125"/>
      <c r="C26" s="67" t="str">
        <f ca="1">RIGHT(CELL("filename",A1),LEN(CELL("filename",A1))-SEARCH("-",CELL("filename",A1)))</f>
        <v>03</v>
      </c>
      <c r="D26" s="91" t="s">
        <v>22</v>
      </c>
      <c r="E26" s="30">
        <v>42447</v>
      </c>
      <c r="F26" s="4"/>
    </row>
    <row r="27" spans="1:6" ht="6" customHeight="1">
      <c r="A27" s="126"/>
      <c r="B27" s="126"/>
      <c r="C27" s="126"/>
      <c r="D27" s="126"/>
      <c r="E27" s="126"/>
      <c r="F27" s="4"/>
    </row>
    <row r="28" spans="1:6" ht="24.95" customHeight="1">
      <c r="A28" s="123" t="s">
        <v>23</v>
      </c>
      <c r="B28" s="123"/>
      <c r="C28" s="93" t="s">
        <v>24</v>
      </c>
      <c r="D28" s="93" t="s">
        <v>75</v>
      </c>
      <c r="E28" s="93" t="s">
        <v>74</v>
      </c>
      <c r="F28" s="4"/>
    </row>
    <row r="29" spans="1:6" ht="12.6" customHeight="1">
      <c r="A29" s="116"/>
      <c r="B29" s="116"/>
      <c r="C29" s="8"/>
      <c r="D29" s="8"/>
      <c r="E29" s="8"/>
      <c r="F29" s="4"/>
    </row>
    <row r="30" spans="1:6" ht="12.6" customHeight="1">
      <c r="A30" s="117"/>
      <c r="B30" s="117"/>
      <c r="C30" s="31">
        <f ca="1">E30+D30</f>
        <v>21615228</v>
      </c>
      <c r="D30" s="31">
        <f ca="1">IFERROR(INDIRECT("'SIT-" &amp;TEXT(RIGHT(CELL("filename",$A$1),2)-1,"00")&amp;"'!C30"),0)</f>
        <v>3460000</v>
      </c>
      <c r="E30" s="68">
        <f ca="1">IFERROR(INDIRECT("ECHEANCIER!E"&amp;RIGHT(CELL("nomfichier",A1),2)+14),0)</f>
        <v>18155228</v>
      </c>
      <c r="F30" s="4"/>
    </row>
    <row r="31" spans="1:6" ht="12.6" customHeight="1">
      <c r="A31" s="117"/>
      <c r="B31" s="117"/>
      <c r="C31" s="32"/>
      <c r="D31" s="32"/>
      <c r="E31" s="32"/>
      <c r="F31" s="4"/>
    </row>
    <row r="32" spans="1:6" ht="12.6" customHeight="1">
      <c r="A32" s="117"/>
      <c r="B32" s="117"/>
      <c r="C32" s="32"/>
      <c r="D32" s="32"/>
      <c r="E32" s="32"/>
      <c r="F32" s="4"/>
    </row>
    <row r="33" spans="1:6" ht="12.6" customHeight="1">
      <c r="A33" s="117"/>
      <c r="B33" s="117"/>
      <c r="C33" s="32"/>
      <c r="D33" s="32"/>
      <c r="E33" s="32"/>
      <c r="F33" s="4"/>
    </row>
    <row r="34" spans="1:6" ht="12.6" customHeight="1">
      <c r="A34" s="118"/>
      <c r="B34" s="118"/>
      <c r="C34" s="32"/>
      <c r="D34" s="32"/>
      <c r="E34" s="32"/>
      <c r="F34" s="4"/>
    </row>
    <row r="35" spans="1:6" ht="12.6" customHeight="1">
      <c r="A35" s="119"/>
      <c r="B35" s="119"/>
      <c r="C35" s="33"/>
      <c r="D35" s="33"/>
      <c r="E35" s="33"/>
      <c r="F35" s="4"/>
    </row>
    <row r="36" spans="1:6" ht="12.6" customHeight="1">
      <c r="A36" s="123" t="s">
        <v>25</v>
      </c>
      <c r="B36" s="123"/>
      <c r="C36" s="94">
        <f ca="1">SUM(C29:C35)</f>
        <v>21615228</v>
      </c>
      <c r="D36" s="94">
        <f t="shared" ref="D36:E36" ca="1" si="0">SUM(D29:D35)</f>
        <v>3460000</v>
      </c>
      <c r="E36" s="94">
        <f t="shared" ca="1" si="0"/>
        <v>18155228</v>
      </c>
      <c r="F36" s="4"/>
    </row>
    <row r="37" spans="1:6" ht="12.6" customHeight="1">
      <c r="A37" s="116"/>
      <c r="B37" s="116"/>
      <c r="C37" s="8"/>
      <c r="D37" s="8"/>
      <c r="E37" s="8"/>
      <c r="F37" s="4"/>
    </row>
    <row r="38" spans="1:6" ht="12.6" customHeight="1">
      <c r="A38" s="117"/>
      <c r="B38" s="117"/>
      <c r="C38" s="34"/>
      <c r="D38" s="34"/>
      <c r="E38" s="35"/>
      <c r="F38" s="4"/>
    </row>
    <row r="39" spans="1:6" ht="12.6" customHeight="1">
      <c r="A39" s="117"/>
      <c r="B39" s="117"/>
      <c r="C39" s="34"/>
      <c r="D39" s="34"/>
      <c r="E39" s="36"/>
      <c r="F39" s="37"/>
    </row>
    <row r="40" spans="1:6" ht="12.6" customHeight="1">
      <c r="A40" s="117"/>
      <c r="B40" s="117"/>
      <c r="C40" s="31">
        <f ca="1">E40+D40</f>
        <v>1327174.9992</v>
      </c>
      <c r="D40" s="31">
        <f ca="1">IFERROR(INDIRECT("'SIT-" &amp;TEXT(RIGHT(CELL("filename",$A$1),2)-1,"00")&amp;"'!C40"),0)</f>
        <v>212444</v>
      </c>
      <c r="E40" s="68">
        <f ca="1">IFERROR(-INDIRECT("ECHEANCIER!F"&amp;RIGHT(CELL("nomfichier",A1),2)+14),0)</f>
        <v>1114730.9992</v>
      </c>
      <c r="F40" s="37"/>
    </row>
    <row r="41" spans="1:6" ht="12.6" customHeight="1">
      <c r="A41" s="117"/>
      <c r="B41" s="117"/>
      <c r="C41" s="36"/>
      <c r="D41" s="36"/>
      <c r="E41" s="38"/>
      <c r="F41" s="37"/>
    </row>
    <row r="42" spans="1:6" ht="12.6" customHeight="1">
      <c r="A42" s="118"/>
      <c r="B42" s="118"/>
      <c r="C42" s="36"/>
      <c r="D42" s="36"/>
      <c r="E42" s="38"/>
      <c r="F42" s="37"/>
    </row>
    <row r="43" spans="1:6" ht="12.6" customHeight="1">
      <c r="A43" s="117"/>
      <c r="B43" s="117"/>
      <c r="C43" s="36"/>
      <c r="D43" s="36"/>
      <c r="E43" s="38"/>
      <c r="F43" s="37"/>
    </row>
    <row r="44" spans="1:6" ht="12.6" customHeight="1">
      <c r="A44" s="119"/>
      <c r="B44" s="119"/>
      <c r="C44" s="39"/>
      <c r="D44" s="39"/>
      <c r="E44" s="40"/>
      <c r="F44" s="37"/>
    </row>
    <row r="45" spans="1:6" ht="12.6" customHeight="1" thickBot="1">
      <c r="A45" s="120" t="s">
        <v>26</v>
      </c>
      <c r="B45" s="120"/>
      <c r="C45" s="95">
        <f t="shared" ref="C45:D45" ca="1" si="1">SUM(C37:C44)</f>
        <v>1327174.9992</v>
      </c>
      <c r="D45" s="95">
        <f t="shared" ca="1" si="1"/>
        <v>212444</v>
      </c>
      <c r="E45" s="95">
        <f ca="1">SUM(E37:E44)</f>
        <v>1114730.9992</v>
      </c>
      <c r="F45" s="37"/>
    </row>
    <row r="46" spans="1:6" ht="15" customHeight="1" thickTop="1">
      <c r="A46" s="121" t="s">
        <v>27</v>
      </c>
      <c r="B46" s="121"/>
      <c r="C46" s="96">
        <f ca="1">C36-C45</f>
        <v>20288053.000799999</v>
      </c>
      <c r="D46" s="96">
        <f t="shared" ref="D46:E46" ca="1" si="2">D36-D45</f>
        <v>3247556</v>
      </c>
      <c r="E46" s="96">
        <f t="shared" ca="1" si="2"/>
        <v>17040497.000799999</v>
      </c>
      <c r="F46" s="41"/>
    </row>
    <row r="47" spans="1:6" ht="6" customHeight="1">
      <c r="A47" s="122"/>
      <c r="B47" s="122"/>
      <c r="C47" s="122"/>
      <c r="D47" s="122"/>
      <c r="E47" s="122"/>
      <c r="F47" s="37"/>
    </row>
    <row r="48" spans="1:6" ht="12.6" customHeight="1">
      <c r="A48" s="114" t="s">
        <v>28</v>
      </c>
      <c r="B48" s="115"/>
      <c r="C48" s="69">
        <f ca="1">$E$46</f>
        <v>17040497.000799999</v>
      </c>
      <c r="D48" s="42" t="s">
        <v>29</v>
      </c>
      <c r="E48" s="43">
        <f ca="1">$C$48*0.2</f>
        <v>3408099.4001599997</v>
      </c>
      <c r="F48" s="37"/>
    </row>
    <row r="49" spans="1:6" ht="12.6" customHeight="1">
      <c r="A49" s="111" t="s">
        <v>30</v>
      </c>
      <c r="B49" s="112"/>
      <c r="C49" s="70">
        <f ca="1">$C$48+$E$48</f>
        <v>20448596.400959998</v>
      </c>
      <c r="D49" s="44"/>
      <c r="E49" s="45"/>
      <c r="F49" s="37"/>
    </row>
    <row r="50" spans="1:6" ht="6" customHeight="1" thickBot="1">
      <c r="A50" s="113"/>
      <c r="B50" s="113"/>
      <c r="C50" s="113"/>
      <c r="D50" s="113"/>
      <c r="E50" s="113"/>
      <c r="F50" s="4"/>
    </row>
  </sheetData>
  <mergeCells count="51">
    <mergeCell ref="A49:B49"/>
    <mergeCell ref="A50:E50"/>
    <mergeCell ref="A43:B43"/>
    <mergeCell ref="A44:B44"/>
    <mergeCell ref="A45:B45"/>
    <mergeCell ref="A46:B46"/>
    <mergeCell ref="A47:E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E25"/>
    <mergeCell ref="A26:B26"/>
    <mergeCell ref="A27:E27"/>
    <mergeCell ref="A28:B28"/>
    <mergeCell ref="A29:B29"/>
    <mergeCell ref="A30:B30"/>
    <mergeCell ref="A16:B16"/>
    <mergeCell ref="A17:E17"/>
    <mergeCell ref="A20:E20"/>
    <mergeCell ref="A22:B22"/>
    <mergeCell ref="A23:E23"/>
    <mergeCell ref="A24:B24"/>
    <mergeCell ref="A10:E10"/>
    <mergeCell ref="A11:E11"/>
    <mergeCell ref="A12:B12"/>
    <mergeCell ref="A13:B13"/>
    <mergeCell ref="A14:B14"/>
    <mergeCell ref="A15:B15"/>
    <mergeCell ref="C15:D15"/>
    <mergeCell ref="A4:E4"/>
    <mergeCell ref="B5:E5"/>
    <mergeCell ref="A6:E6"/>
    <mergeCell ref="A7:E7"/>
    <mergeCell ref="A8:E8"/>
    <mergeCell ref="A9:E9"/>
    <mergeCell ref="A1:B1"/>
    <mergeCell ref="C1:E1"/>
    <mergeCell ref="A2:B2"/>
    <mergeCell ref="C2:E2"/>
    <mergeCell ref="A3:B3"/>
    <mergeCell ref="C3:E3"/>
  </mergeCells>
  <pageMargins left="0.23622047244094491" right="0.15748031496062992" top="0.19685039370078741" bottom="0.15748031496062992" header="0.15748031496062992" footer="0.15748031496062992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ECHEANCIER</vt:lpstr>
      <vt:lpstr>SIT-01</vt:lpstr>
      <vt:lpstr>SIT-02</vt:lpstr>
      <vt:lpstr>SIT-03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CHANE FO</cp:lastModifiedBy>
  <dcterms:created xsi:type="dcterms:W3CDTF">2016-08-16T23:36:05Z</dcterms:created>
  <dcterms:modified xsi:type="dcterms:W3CDTF">2016-08-24T10:16:17Z</dcterms:modified>
</cp:coreProperties>
</file>