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vanessa\Temporaire\"/>
    </mc:Choice>
  </mc:AlternateContent>
  <bookViews>
    <workbookView xWindow="0" yWindow="0" windowWidth="28800" windowHeight="11970" activeTab="1"/>
  </bookViews>
  <sheets>
    <sheet name="Export tableur" sheetId="1" r:id="rId1"/>
    <sheet name="Balance A" sheetId="2" r:id="rId2"/>
    <sheet name="Balance R" sheetId="3" r:id="rId3"/>
    <sheet name="Balance SIEGE" sheetId="4" r:id="rId4"/>
  </sheets>
  <externalReferences>
    <externalReference r:id="rId5"/>
  </externalReferences>
  <definedNames>
    <definedName name="_xlnm._FilterDatabase" localSheetId="1" hidden="1">'Balance A'!$B$13:$P$163</definedName>
    <definedName name="_xlnm._FilterDatabase" localSheetId="2" hidden="1">'Balance R'!$B$13:$P$181</definedName>
    <definedName name="_xlnm._FilterDatabase" localSheetId="3" hidden="1">'Balance SIEGE'!$B$13:$P$206</definedName>
    <definedName name="_xlnm._FilterDatabase" localSheetId="0" hidden="1">'Export tableur'!$W$15:$AB$652</definedName>
    <definedName name="_Key1" hidden="1">#REF!</definedName>
    <definedName name="_Order1" hidden="1">255</definedName>
    <definedName name="_Order2" hidden="1">255</definedName>
    <definedName name="Client" hidden="1">#REF!</definedName>
    <definedName name="dfefqrzr" hidden="1">#REF!</definedName>
    <definedName name="Gauge" hidden="1">#REF!</definedName>
    <definedName name="GaugeBase" hidden="1">#REF!</definedName>
    <definedName name="SIG_BILACT_firstLine" hidden="1">#REF!</definedName>
    <definedName name="SIG_BILACT_H349" hidden="1">#REF!</definedName>
    <definedName name="SIG_BILACT_H350" hidden="1">#REF!</definedName>
    <definedName name="SIG_BILACT_H351" hidden="1">#REF!</definedName>
    <definedName name="SIG_BILACT_H352" hidden="1">#REF!</definedName>
    <definedName name="SIG_BILACT_H353" hidden="1">#REF!</definedName>
    <definedName name="SIG_BILACT_H354" hidden="1">#REF!</definedName>
    <definedName name="SIG_BILACT_H355" hidden="1">#REF!</definedName>
    <definedName name="SIG_BILACT_H356" hidden="1">#REF!</definedName>
    <definedName name="SIG_BILACT_H357" hidden="1">#REF!</definedName>
    <definedName name="SIG_BILACT_H358" hidden="1">#REF!</definedName>
    <definedName name="SIG_BILACT_H359" hidden="1">#REF!</definedName>
    <definedName name="SIG_BILACT_H360" hidden="1">#REF!</definedName>
    <definedName name="SIG_BILACT_H361" hidden="1">#REF!</definedName>
    <definedName name="SIG_BILACT_H362" hidden="1">#REF!</definedName>
    <definedName name="SIG_BILACT_H363" hidden="1">#REF!</definedName>
    <definedName name="SIG_BILACT_H364" hidden="1">#REF!</definedName>
    <definedName name="SIG_BILACT_H365" hidden="1">#REF!</definedName>
    <definedName name="SIG_BILACT_IsControlOK" hidden="1">#REF!</definedName>
    <definedName name="SIG_BILACT_lastLine" hidden="1">#REF!</definedName>
    <definedName name="SIG_BILACT_TITLECOL" hidden="1">#REF!</definedName>
    <definedName name="SIG_BILACT_TITLELINE" hidden="1">#REF!</definedName>
    <definedName name="SIG_CONTROLE" hidden="1">#REF!</definedName>
    <definedName name="SIG_DERNIERECOLONNE" hidden="1">#REF!</definedName>
    <definedName name="SIG_PTBD_BILACT" hidden="1">#REF!</definedName>
    <definedName name="SIG_PTHG_BILACT" hidden="1">#REF!</definedName>
    <definedName name="TotalAssets" hidden="1">#REF!</definedName>
    <definedName name="TotalRevenue" hidden="1">#REF!</definedName>
    <definedName name="vanessa" hidden="1">#REF!</definedName>
    <definedName name="wrn.Tout._.Sauf._.BG." hidden="1">{#N/A,#N/A,FALSE,"A BS";#N/A,#N/A,FALSE,"B Ratios";#N/A,#N/A,FALSE,"A P&amp;L";#N/A,#N/A,FALSE,"A SIG";#N/A,#N/A,FALSE,"B Verif";#N/A,#N/A,FALSE,"B Verif LEADS";#N/A,#N/A,FALSE,"C";#N/A,#N/A,FALSE,"D";#N/A,#N/A,FALSE,"E";#N/A,#N/A,FALSE,"F";#N/A,#N/A,FALSE,"G";#N/A,#N/A,FALSE,"H";#N/A,#N/A,FALSE,"I";#N/A,#N/A,FALSE,"K";#N/A,#N/A,FALSE,"L";#N/A,#N/A,FALSE,"M";#N/A,#N/A,FALSE,"N";#N/A,#N/A,FALSE,"O";#N/A,#N/A,FALSE,"P";#N/A,#N/A,FALSE,"R";#N/A,#N/A,FALSE,"S";#N/A,#N/A,FALSE,"T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4" l="1"/>
  <c r="M12" i="4"/>
  <c r="L12" i="4"/>
  <c r="E12" i="4"/>
  <c r="P11" i="4"/>
  <c r="O11" i="4"/>
  <c r="M11" i="4"/>
  <c r="L11" i="4"/>
  <c r="K11" i="4"/>
  <c r="H11" i="4"/>
  <c r="E11" i="4"/>
  <c r="B5" i="4"/>
  <c r="P2" i="4"/>
  <c r="O2" i="4"/>
  <c r="N2" i="4"/>
  <c r="M2" i="4"/>
  <c r="L2" i="4"/>
  <c r="K2" i="4"/>
  <c r="J2" i="4"/>
  <c r="H2" i="4"/>
  <c r="G2" i="4"/>
  <c r="F2" i="4"/>
  <c r="E2" i="4"/>
  <c r="E12" i="3"/>
  <c r="K12" i="3"/>
  <c r="L12" i="3"/>
  <c r="E5" i="3"/>
  <c r="P12" i="3"/>
  <c r="O12" i="3"/>
  <c r="K5" i="3"/>
  <c r="J5" i="3"/>
  <c r="N12" i="3"/>
  <c r="M12" i="3"/>
  <c r="N11" i="3"/>
  <c r="M11" i="3"/>
  <c r="P9" i="3"/>
  <c r="O9" i="3"/>
  <c r="N9" i="3"/>
  <c r="M9" i="3"/>
  <c r="L9" i="3"/>
  <c r="K9" i="3"/>
  <c r="J9" i="3"/>
  <c r="I9" i="3"/>
  <c r="H9" i="3"/>
  <c r="G9" i="3"/>
  <c r="F9" i="3"/>
  <c r="E9" i="3"/>
  <c r="B5" i="3"/>
  <c r="P2" i="3"/>
  <c r="O2" i="3"/>
  <c r="N2" i="3"/>
  <c r="M2" i="3"/>
  <c r="L2" i="3"/>
  <c r="K2" i="3"/>
  <c r="J2" i="3"/>
  <c r="H2" i="3"/>
  <c r="G2" i="3"/>
  <c r="F2" i="3"/>
  <c r="E2" i="3"/>
  <c r="N11" i="2"/>
  <c r="F11" i="2"/>
  <c r="K12" i="2"/>
  <c r="P12" i="2"/>
  <c r="O12" i="2"/>
  <c r="E12" i="2"/>
  <c r="P11" i="2"/>
  <c r="O11" i="2"/>
  <c r="K11" i="2"/>
  <c r="E11" i="2"/>
  <c r="P9" i="2"/>
  <c r="O9" i="2"/>
  <c r="N9" i="2"/>
  <c r="M9" i="2"/>
  <c r="L9" i="2"/>
  <c r="K9" i="2"/>
  <c r="J9" i="2"/>
  <c r="I9" i="2"/>
  <c r="H9" i="2"/>
  <c r="G9" i="2"/>
  <c r="F9" i="2"/>
  <c r="E9" i="2"/>
  <c r="B5" i="2"/>
  <c r="P2" i="2"/>
  <c r="O2" i="2"/>
  <c r="N2" i="2"/>
  <c r="M2" i="2"/>
  <c r="L2" i="2"/>
  <c r="K2" i="2"/>
  <c r="J2" i="2"/>
  <c r="H2" i="2"/>
  <c r="G2" i="2"/>
  <c r="F2" i="2"/>
  <c r="E2" i="2"/>
  <c r="N650" i="1"/>
  <c r="O650" i="1" s="1"/>
  <c r="A650" i="1"/>
  <c r="C650" i="1" s="1"/>
  <c r="N649" i="1"/>
  <c r="O649" i="1" s="1"/>
  <c r="A649" i="1"/>
  <c r="N648" i="1"/>
  <c r="O648" i="1" s="1"/>
  <c r="A648" i="1"/>
  <c r="N647" i="1"/>
  <c r="O647" i="1" s="1"/>
  <c r="A647" i="1"/>
  <c r="N646" i="1"/>
  <c r="O646" i="1" s="1"/>
  <c r="A646" i="1"/>
  <c r="C646" i="1" s="1"/>
  <c r="N645" i="1"/>
  <c r="O645" i="1" s="1"/>
  <c r="A645" i="1"/>
  <c r="N644" i="1"/>
  <c r="O644" i="1" s="1"/>
  <c r="A644" i="1"/>
  <c r="N643" i="1"/>
  <c r="O643" i="1" s="1"/>
  <c r="A643" i="1"/>
  <c r="C643" i="1" s="1"/>
  <c r="N642" i="1"/>
  <c r="O642" i="1" s="1"/>
  <c r="A642" i="1"/>
  <c r="N641" i="1"/>
  <c r="O641" i="1" s="1"/>
  <c r="A641" i="1"/>
  <c r="N640" i="1"/>
  <c r="O640" i="1" s="1"/>
  <c r="A640" i="1"/>
  <c r="N639" i="1"/>
  <c r="O639" i="1" s="1"/>
  <c r="A639" i="1"/>
  <c r="N638" i="1"/>
  <c r="O638" i="1" s="1"/>
  <c r="A638" i="1"/>
  <c r="C638" i="1" s="1"/>
  <c r="N637" i="1"/>
  <c r="O637" i="1" s="1"/>
  <c r="A637" i="1"/>
  <c r="N636" i="1"/>
  <c r="O636" i="1" s="1"/>
  <c r="A636" i="1"/>
  <c r="C636" i="1" s="1"/>
  <c r="N635" i="1"/>
  <c r="O635" i="1" s="1"/>
  <c r="A635" i="1"/>
  <c r="C635" i="1" s="1"/>
  <c r="O634" i="1"/>
  <c r="N634" i="1"/>
  <c r="A634" i="1"/>
  <c r="N633" i="1"/>
  <c r="O633" i="1" s="1"/>
  <c r="A633" i="1"/>
  <c r="C633" i="1" s="1"/>
  <c r="N632" i="1"/>
  <c r="O632" i="1" s="1"/>
  <c r="A632" i="1"/>
  <c r="C632" i="1" s="1"/>
  <c r="N631" i="1"/>
  <c r="O631" i="1" s="1"/>
  <c r="A631" i="1"/>
  <c r="N630" i="1"/>
  <c r="O630" i="1" s="1"/>
  <c r="A630" i="1"/>
  <c r="C630" i="1" s="1"/>
  <c r="N629" i="1"/>
  <c r="O629" i="1" s="1"/>
  <c r="A629" i="1"/>
  <c r="C629" i="1" s="1"/>
  <c r="N628" i="1"/>
  <c r="O628" i="1" s="1"/>
  <c r="A628" i="1"/>
  <c r="N627" i="1"/>
  <c r="O627" i="1" s="1"/>
  <c r="A627" i="1"/>
  <c r="C627" i="1" s="1"/>
  <c r="N626" i="1"/>
  <c r="O626" i="1" s="1"/>
  <c r="A626" i="1"/>
  <c r="C626" i="1" s="1"/>
  <c r="N625" i="1"/>
  <c r="O625" i="1" s="1"/>
  <c r="A625" i="1"/>
  <c r="N624" i="1"/>
  <c r="O624" i="1" s="1"/>
  <c r="A624" i="1"/>
  <c r="C624" i="1" s="1"/>
  <c r="N623" i="1"/>
  <c r="O623" i="1" s="1"/>
  <c r="A623" i="1"/>
  <c r="N622" i="1"/>
  <c r="O622" i="1" s="1"/>
  <c r="A622" i="1"/>
  <c r="N621" i="1"/>
  <c r="O621" i="1" s="1"/>
  <c r="A621" i="1"/>
  <c r="N620" i="1"/>
  <c r="O620" i="1" s="1"/>
  <c r="A620" i="1"/>
  <c r="C620" i="1" s="1"/>
  <c r="N619" i="1"/>
  <c r="O619" i="1" s="1"/>
  <c r="A619" i="1"/>
  <c r="N618" i="1"/>
  <c r="O618" i="1" s="1"/>
  <c r="A618" i="1"/>
  <c r="N617" i="1"/>
  <c r="O617" i="1" s="1"/>
  <c r="A617" i="1"/>
  <c r="N616" i="1"/>
  <c r="O616" i="1" s="1"/>
  <c r="A616" i="1"/>
  <c r="C616" i="1" s="1"/>
  <c r="N615" i="1"/>
  <c r="O615" i="1" s="1"/>
  <c r="A615" i="1"/>
  <c r="N614" i="1"/>
  <c r="O614" i="1" s="1"/>
  <c r="A614" i="1"/>
  <c r="N613" i="1"/>
  <c r="O613" i="1" s="1"/>
  <c r="A613" i="1"/>
  <c r="C613" i="1" s="1"/>
  <c r="N612" i="1"/>
  <c r="O612" i="1" s="1"/>
  <c r="A612" i="1"/>
  <c r="C612" i="1" s="1"/>
  <c r="N611" i="1"/>
  <c r="O611" i="1" s="1"/>
  <c r="A611" i="1"/>
  <c r="C611" i="1" s="1"/>
  <c r="N610" i="1"/>
  <c r="O610" i="1" s="1"/>
  <c r="A610" i="1"/>
  <c r="C610" i="1" s="1"/>
  <c r="N609" i="1"/>
  <c r="O609" i="1" s="1"/>
  <c r="A609" i="1"/>
  <c r="B610" i="1" s="1"/>
  <c r="D610" i="1" s="1"/>
  <c r="N608" i="1"/>
  <c r="O608" i="1" s="1"/>
  <c r="A608" i="1"/>
  <c r="C608" i="1" s="1"/>
  <c r="N607" i="1"/>
  <c r="O607" i="1" s="1"/>
  <c r="A607" i="1"/>
  <c r="N606" i="1"/>
  <c r="O606" i="1" s="1"/>
  <c r="A606" i="1"/>
  <c r="C606" i="1" s="1"/>
  <c r="N605" i="1"/>
  <c r="O605" i="1" s="1"/>
  <c r="A605" i="1"/>
  <c r="C605" i="1" s="1"/>
  <c r="N604" i="1"/>
  <c r="O604" i="1" s="1"/>
  <c r="A604" i="1"/>
  <c r="C604" i="1" s="1"/>
  <c r="N603" i="1"/>
  <c r="O603" i="1" s="1"/>
  <c r="A603" i="1"/>
  <c r="N602" i="1"/>
  <c r="O602" i="1" s="1"/>
  <c r="A602" i="1"/>
  <c r="C602" i="1" s="1"/>
  <c r="N601" i="1"/>
  <c r="O601" i="1" s="1"/>
  <c r="A601" i="1"/>
  <c r="N600" i="1"/>
  <c r="O600" i="1" s="1"/>
  <c r="A600" i="1"/>
  <c r="C600" i="1" s="1"/>
  <c r="N599" i="1"/>
  <c r="O599" i="1" s="1"/>
  <c r="A599" i="1"/>
  <c r="C599" i="1" s="1"/>
  <c r="N598" i="1"/>
  <c r="O598" i="1" s="1"/>
  <c r="A598" i="1"/>
  <c r="C598" i="1" s="1"/>
  <c r="N597" i="1"/>
  <c r="O597" i="1" s="1"/>
  <c r="A597" i="1"/>
  <c r="C597" i="1" s="1"/>
  <c r="N596" i="1"/>
  <c r="O596" i="1" s="1"/>
  <c r="A596" i="1"/>
  <c r="C596" i="1" s="1"/>
  <c r="N595" i="1"/>
  <c r="O595" i="1" s="1"/>
  <c r="A595" i="1"/>
  <c r="N594" i="1"/>
  <c r="O594" i="1" s="1"/>
  <c r="A594" i="1"/>
  <c r="C594" i="1" s="1"/>
  <c r="N593" i="1"/>
  <c r="O593" i="1" s="1"/>
  <c r="A593" i="1"/>
  <c r="N592" i="1"/>
  <c r="O592" i="1" s="1"/>
  <c r="A592" i="1"/>
  <c r="N591" i="1"/>
  <c r="O591" i="1" s="1"/>
  <c r="A591" i="1"/>
  <c r="C591" i="1" s="1"/>
  <c r="N590" i="1"/>
  <c r="O590" i="1" s="1"/>
  <c r="A590" i="1"/>
  <c r="C590" i="1" s="1"/>
  <c r="N589" i="1"/>
  <c r="O589" i="1" s="1"/>
  <c r="A589" i="1"/>
  <c r="C589" i="1" s="1"/>
  <c r="N588" i="1"/>
  <c r="O588" i="1" s="1"/>
  <c r="A588" i="1"/>
  <c r="N587" i="1"/>
  <c r="O587" i="1" s="1"/>
  <c r="A587" i="1"/>
  <c r="C587" i="1" s="1"/>
  <c r="N586" i="1"/>
  <c r="O586" i="1" s="1"/>
  <c r="A586" i="1"/>
  <c r="N585" i="1"/>
  <c r="O585" i="1" s="1"/>
  <c r="A585" i="1"/>
  <c r="N584" i="1"/>
  <c r="O584" i="1" s="1"/>
  <c r="A584" i="1"/>
  <c r="N583" i="1"/>
  <c r="O583" i="1" s="1"/>
  <c r="A583" i="1"/>
  <c r="N582" i="1"/>
  <c r="O582" i="1" s="1"/>
  <c r="A582" i="1"/>
  <c r="C582" i="1" s="1"/>
  <c r="N581" i="1"/>
  <c r="O581" i="1" s="1"/>
  <c r="A581" i="1"/>
  <c r="C581" i="1" s="1"/>
  <c r="N580" i="1"/>
  <c r="O580" i="1" s="1"/>
  <c r="A580" i="1"/>
  <c r="N579" i="1"/>
  <c r="O579" i="1" s="1"/>
  <c r="A579" i="1"/>
  <c r="C579" i="1" s="1"/>
  <c r="N578" i="1"/>
  <c r="O578" i="1" s="1"/>
  <c r="A578" i="1"/>
  <c r="C578" i="1" s="1"/>
  <c r="N577" i="1"/>
  <c r="O577" i="1" s="1"/>
  <c r="A577" i="1"/>
  <c r="C577" i="1" s="1"/>
  <c r="N576" i="1"/>
  <c r="O576" i="1" s="1"/>
  <c r="A576" i="1"/>
  <c r="N575" i="1"/>
  <c r="O575" i="1" s="1"/>
  <c r="A575" i="1"/>
  <c r="N574" i="1"/>
  <c r="O574" i="1" s="1"/>
  <c r="A574" i="1"/>
  <c r="C574" i="1" s="1"/>
  <c r="N573" i="1"/>
  <c r="O573" i="1" s="1"/>
  <c r="A573" i="1"/>
  <c r="C573" i="1" s="1"/>
  <c r="N572" i="1"/>
  <c r="O572" i="1" s="1"/>
  <c r="A572" i="1"/>
  <c r="C572" i="1" s="1"/>
  <c r="N571" i="1"/>
  <c r="O571" i="1" s="1"/>
  <c r="A571" i="1"/>
  <c r="N570" i="1"/>
  <c r="O570" i="1" s="1"/>
  <c r="A570" i="1"/>
  <c r="C570" i="1" s="1"/>
  <c r="N569" i="1"/>
  <c r="O569" i="1" s="1"/>
  <c r="A569" i="1"/>
  <c r="C569" i="1" s="1"/>
  <c r="N568" i="1"/>
  <c r="O568" i="1" s="1"/>
  <c r="A568" i="1"/>
  <c r="C568" i="1" s="1"/>
  <c r="N567" i="1"/>
  <c r="O567" i="1" s="1"/>
  <c r="A567" i="1"/>
  <c r="C567" i="1" s="1"/>
  <c r="N566" i="1"/>
  <c r="O566" i="1" s="1"/>
  <c r="A566" i="1"/>
  <c r="N565" i="1"/>
  <c r="O565" i="1" s="1"/>
  <c r="A565" i="1"/>
  <c r="C565" i="1" s="1"/>
  <c r="O564" i="1"/>
  <c r="N564" i="1"/>
  <c r="A564" i="1"/>
  <c r="C564" i="1" s="1"/>
  <c r="N563" i="1"/>
  <c r="O563" i="1" s="1"/>
  <c r="A563" i="1"/>
  <c r="C563" i="1" s="1"/>
  <c r="N562" i="1"/>
  <c r="O562" i="1" s="1"/>
  <c r="A562" i="1"/>
  <c r="C562" i="1" s="1"/>
  <c r="N561" i="1"/>
  <c r="O561" i="1" s="1"/>
  <c r="A561" i="1"/>
  <c r="C561" i="1" s="1"/>
  <c r="N560" i="1"/>
  <c r="O560" i="1" s="1"/>
  <c r="A560" i="1"/>
  <c r="C560" i="1" s="1"/>
  <c r="N559" i="1"/>
  <c r="O559" i="1" s="1"/>
  <c r="A559" i="1"/>
  <c r="N558" i="1"/>
  <c r="O558" i="1" s="1"/>
  <c r="A558" i="1"/>
  <c r="C558" i="1" s="1"/>
  <c r="N557" i="1"/>
  <c r="O557" i="1" s="1"/>
  <c r="A557" i="1"/>
  <c r="C557" i="1" s="1"/>
  <c r="N556" i="1"/>
  <c r="O556" i="1" s="1"/>
  <c r="A556" i="1"/>
  <c r="C556" i="1" s="1"/>
  <c r="N555" i="1"/>
  <c r="O555" i="1" s="1"/>
  <c r="A555" i="1"/>
  <c r="N554" i="1"/>
  <c r="O554" i="1" s="1"/>
  <c r="A554" i="1"/>
  <c r="C554" i="1" s="1"/>
  <c r="N553" i="1"/>
  <c r="O553" i="1" s="1"/>
  <c r="A553" i="1"/>
  <c r="C553" i="1" s="1"/>
  <c r="N552" i="1"/>
  <c r="O552" i="1" s="1"/>
  <c r="A552" i="1"/>
  <c r="N551" i="1"/>
  <c r="O551" i="1" s="1"/>
  <c r="A551" i="1"/>
  <c r="N550" i="1"/>
  <c r="O550" i="1" s="1"/>
  <c r="A550" i="1"/>
  <c r="N549" i="1"/>
  <c r="O549" i="1" s="1"/>
  <c r="A549" i="1"/>
  <c r="C549" i="1" s="1"/>
  <c r="N548" i="1"/>
  <c r="O548" i="1" s="1"/>
  <c r="A548" i="1"/>
  <c r="C548" i="1" s="1"/>
  <c r="N547" i="1"/>
  <c r="O547" i="1" s="1"/>
  <c r="A547" i="1"/>
  <c r="N546" i="1"/>
  <c r="O546" i="1" s="1"/>
  <c r="A546" i="1"/>
  <c r="C546" i="1" s="1"/>
  <c r="N545" i="1"/>
  <c r="O545" i="1" s="1"/>
  <c r="A545" i="1"/>
  <c r="C545" i="1" s="1"/>
  <c r="N544" i="1"/>
  <c r="O544" i="1" s="1"/>
  <c r="A544" i="1"/>
  <c r="C544" i="1" s="1"/>
  <c r="N543" i="1"/>
  <c r="O543" i="1" s="1"/>
  <c r="A543" i="1"/>
  <c r="N542" i="1"/>
  <c r="O542" i="1" s="1"/>
  <c r="A542" i="1"/>
  <c r="C542" i="1" s="1"/>
  <c r="N541" i="1"/>
  <c r="O541" i="1" s="1"/>
  <c r="C541" i="1"/>
  <c r="A541" i="1"/>
  <c r="N540" i="1"/>
  <c r="O540" i="1" s="1"/>
  <c r="A540" i="1"/>
  <c r="N539" i="1"/>
  <c r="O539" i="1" s="1"/>
  <c r="A539" i="1"/>
  <c r="N538" i="1"/>
  <c r="O538" i="1" s="1"/>
  <c r="A538" i="1"/>
  <c r="C538" i="1" s="1"/>
  <c r="O537" i="1"/>
  <c r="N537" i="1"/>
  <c r="A537" i="1"/>
  <c r="N536" i="1"/>
  <c r="O536" i="1" s="1"/>
  <c r="A536" i="1"/>
  <c r="N535" i="1"/>
  <c r="O535" i="1" s="1"/>
  <c r="A535" i="1"/>
  <c r="C535" i="1" s="1"/>
  <c r="N534" i="1"/>
  <c r="O534" i="1" s="1"/>
  <c r="A534" i="1"/>
  <c r="N533" i="1"/>
  <c r="O533" i="1" s="1"/>
  <c r="A533" i="1"/>
  <c r="C533" i="1" s="1"/>
  <c r="N532" i="1"/>
  <c r="O532" i="1" s="1"/>
  <c r="A532" i="1"/>
  <c r="C532" i="1" s="1"/>
  <c r="N531" i="1"/>
  <c r="O531" i="1" s="1"/>
  <c r="A531" i="1"/>
  <c r="N530" i="1"/>
  <c r="O530" i="1" s="1"/>
  <c r="A530" i="1"/>
  <c r="C530" i="1" s="1"/>
  <c r="N529" i="1"/>
  <c r="O529" i="1" s="1"/>
  <c r="A529" i="1"/>
  <c r="C529" i="1" s="1"/>
  <c r="N528" i="1"/>
  <c r="O528" i="1" s="1"/>
  <c r="A528" i="1"/>
  <c r="N527" i="1"/>
  <c r="O527" i="1" s="1"/>
  <c r="A527" i="1"/>
  <c r="C527" i="1" s="1"/>
  <c r="N526" i="1"/>
  <c r="O526" i="1" s="1"/>
  <c r="A526" i="1"/>
  <c r="N525" i="1"/>
  <c r="O525" i="1" s="1"/>
  <c r="A525" i="1"/>
  <c r="C525" i="1" s="1"/>
  <c r="N524" i="1"/>
  <c r="O524" i="1" s="1"/>
  <c r="A524" i="1"/>
  <c r="C524" i="1" s="1"/>
  <c r="N523" i="1"/>
  <c r="O523" i="1" s="1"/>
  <c r="A523" i="1"/>
  <c r="C523" i="1" s="1"/>
  <c r="N522" i="1"/>
  <c r="O522" i="1" s="1"/>
  <c r="A522" i="1"/>
  <c r="C522" i="1" s="1"/>
  <c r="N521" i="1"/>
  <c r="O521" i="1" s="1"/>
  <c r="A521" i="1"/>
  <c r="N520" i="1"/>
  <c r="O520" i="1" s="1"/>
  <c r="A520" i="1"/>
  <c r="N519" i="1"/>
  <c r="O519" i="1" s="1"/>
  <c r="A519" i="1"/>
  <c r="C519" i="1" s="1"/>
  <c r="N518" i="1"/>
  <c r="O518" i="1" s="1"/>
  <c r="A518" i="1"/>
  <c r="N517" i="1"/>
  <c r="O517" i="1" s="1"/>
  <c r="A517" i="1"/>
  <c r="N516" i="1"/>
  <c r="O516" i="1" s="1"/>
  <c r="A516" i="1"/>
  <c r="C516" i="1" s="1"/>
  <c r="N515" i="1"/>
  <c r="O515" i="1" s="1"/>
  <c r="A515" i="1"/>
  <c r="C515" i="1" s="1"/>
  <c r="N514" i="1"/>
  <c r="O514" i="1" s="1"/>
  <c r="A514" i="1"/>
  <c r="C514" i="1" s="1"/>
  <c r="N513" i="1"/>
  <c r="O513" i="1" s="1"/>
  <c r="A513" i="1"/>
  <c r="C513" i="1" s="1"/>
  <c r="N512" i="1"/>
  <c r="O512" i="1" s="1"/>
  <c r="A512" i="1"/>
  <c r="C512" i="1" s="1"/>
  <c r="N511" i="1"/>
  <c r="O511" i="1" s="1"/>
  <c r="A511" i="1"/>
  <c r="C511" i="1" s="1"/>
  <c r="N510" i="1"/>
  <c r="O510" i="1" s="1"/>
  <c r="A510" i="1"/>
  <c r="N509" i="1"/>
  <c r="O509" i="1" s="1"/>
  <c r="A509" i="1"/>
  <c r="N508" i="1"/>
  <c r="O508" i="1" s="1"/>
  <c r="A508" i="1"/>
  <c r="C508" i="1" s="1"/>
  <c r="N507" i="1"/>
  <c r="O507" i="1" s="1"/>
  <c r="A507" i="1"/>
  <c r="N506" i="1"/>
  <c r="O506" i="1" s="1"/>
  <c r="A506" i="1"/>
  <c r="N505" i="1"/>
  <c r="O505" i="1" s="1"/>
  <c r="A505" i="1"/>
  <c r="C505" i="1" s="1"/>
  <c r="N504" i="1"/>
  <c r="O504" i="1" s="1"/>
  <c r="A504" i="1"/>
  <c r="N503" i="1"/>
  <c r="O503" i="1" s="1"/>
  <c r="A503" i="1"/>
  <c r="C503" i="1" s="1"/>
  <c r="N502" i="1"/>
  <c r="O502" i="1" s="1"/>
  <c r="A502" i="1"/>
  <c r="C502" i="1" s="1"/>
  <c r="N501" i="1"/>
  <c r="O501" i="1" s="1"/>
  <c r="A501" i="1"/>
  <c r="N500" i="1"/>
  <c r="O500" i="1" s="1"/>
  <c r="M500" i="1"/>
  <c r="A500" i="1"/>
  <c r="N499" i="1"/>
  <c r="O499" i="1" s="1"/>
  <c r="M499" i="1"/>
  <c r="A499" i="1"/>
  <c r="N498" i="1"/>
  <c r="O498" i="1" s="1"/>
  <c r="M498" i="1"/>
  <c r="A498" i="1"/>
  <c r="C498" i="1" s="1"/>
  <c r="N497" i="1"/>
  <c r="O497" i="1" s="1"/>
  <c r="M497" i="1"/>
  <c r="A497" i="1"/>
  <c r="N496" i="1"/>
  <c r="O496" i="1" s="1"/>
  <c r="M496" i="1"/>
  <c r="A496" i="1"/>
  <c r="N495" i="1"/>
  <c r="A495" i="1"/>
  <c r="N494" i="1"/>
  <c r="A494" i="1"/>
  <c r="N493" i="1"/>
  <c r="A493" i="1"/>
  <c r="N492" i="1"/>
  <c r="A492" i="1"/>
  <c r="N491" i="1"/>
  <c r="O491" i="1" s="1"/>
  <c r="A491" i="1"/>
  <c r="C491" i="1" s="1"/>
  <c r="N490" i="1"/>
  <c r="O490" i="1" s="1"/>
  <c r="A490" i="1"/>
  <c r="N489" i="1"/>
  <c r="O489" i="1" s="1"/>
  <c r="A489" i="1"/>
  <c r="C489" i="1" s="1"/>
  <c r="N488" i="1"/>
  <c r="O488" i="1" s="1"/>
  <c r="A488" i="1"/>
  <c r="C488" i="1" s="1"/>
  <c r="N487" i="1"/>
  <c r="O487" i="1" s="1"/>
  <c r="A487" i="1"/>
  <c r="N486" i="1"/>
  <c r="O486" i="1" s="1"/>
  <c r="A486" i="1"/>
  <c r="N485" i="1"/>
  <c r="O485" i="1" s="1"/>
  <c r="A485" i="1"/>
  <c r="C485" i="1" s="1"/>
  <c r="N484" i="1"/>
  <c r="O484" i="1" s="1"/>
  <c r="A484" i="1"/>
  <c r="N483" i="1"/>
  <c r="O483" i="1" s="1"/>
  <c r="A483" i="1"/>
  <c r="N482" i="1"/>
  <c r="O482" i="1" s="1"/>
  <c r="A482" i="1"/>
  <c r="C482" i="1" s="1"/>
  <c r="N481" i="1"/>
  <c r="O481" i="1" s="1"/>
  <c r="A481" i="1"/>
  <c r="B482" i="1" s="1"/>
  <c r="D482" i="1" s="1"/>
  <c r="N480" i="1"/>
  <c r="O480" i="1" s="1"/>
  <c r="A480" i="1"/>
  <c r="C480" i="1" s="1"/>
  <c r="N479" i="1"/>
  <c r="O479" i="1" s="1"/>
  <c r="A479" i="1"/>
  <c r="C479" i="1" s="1"/>
  <c r="N478" i="1"/>
  <c r="O478" i="1" s="1"/>
  <c r="A478" i="1"/>
  <c r="N477" i="1"/>
  <c r="O477" i="1" s="1"/>
  <c r="A477" i="1"/>
  <c r="C477" i="1" s="1"/>
  <c r="N476" i="1"/>
  <c r="O476" i="1" s="1"/>
  <c r="A476" i="1"/>
  <c r="N475" i="1"/>
  <c r="O475" i="1" s="1"/>
  <c r="A475" i="1"/>
  <c r="N474" i="1"/>
  <c r="O474" i="1" s="1"/>
  <c r="A474" i="1"/>
  <c r="C474" i="1" s="1"/>
  <c r="N473" i="1"/>
  <c r="O473" i="1" s="1"/>
  <c r="A473" i="1"/>
  <c r="N472" i="1"/>
  <c r="O472" i="1" s="1"/>
  <c r="A472" i="1"/>
  <c r="C472" i="1" s="1"/>
  <c r="N471" i="1"/>
  <c r="O471" i="1" s="1"/>
  <c r="A471" i="1"/>
  <c r="C471" i="1" s="1"/>
  <c r="N470" i="1"/>
  <c r="O470" i="1" s="1"/>
  <c r="A470" i="1"/>
  <c r="N469" i="1"/>
  <c r="O469" i="1" s="1"/>
  <c r="A469" i="1"/>
  <c r="C469" i="1" s="1"/>
  <c r="N468" i="1"/>
  <c r="O468" i="1" s="1"/>
  <c r="A468" i="1"/>
  <c r="N467" i="1"/>
  <c r="O467" i="1" s="1"/>
  <c r="A467" i="1"/>
  <c r="N466" i="1"/>
  <c r="O466" i="1" s="1"/>
  <c r="A466" i="1"/>
  <c r="N465" i="1"/>
  <c r="O465" i="1" s="1"/>
  <c r="A465" i="1"/>
  <c r="N464" i="1"/>
  <c r="O464" i="1" s="1"/>
  <c r="A464" i="1"/>
  <c r="C464" i="1" s="1"/>
  <c r="N463" i="1"/>
  <c r="O463" i="1" s="1"/>
  <c r="A463" i="1"/>
  <c r="C463" i="1" s="1"/>
  <c r="N462" i="1"/>
  <c r="O462" i="1" s="1"/>
  <c r="A462" i="1"/>
  <c r="N461" i="1"/>
  <c r="O461" i="1" s="1"/>
  <c r="A461" i="1"/>
  <c r="C461" i="1" s="1"/>
  <c r="N460" i="1"/>
  <c r="O460" i="1" s="1"/>
  <c r="A460" i="1"/>
  <c r="N459" i="1"/>
  <c r="O459" i="1" s="1"/>
  <c r="A459" i="1"/>
  <c r="C459" i="1" s="1"/>
  <c r="N458" i="1"/>
  <c r="O458" i="1" s="1"/>
  <c r="A458" i="1"/>
  <c r="N457" i="1"/>
  <c r="O457" i="1" s="1"/>
  <c r="A457" i="1"/>
  <c r="N456" i="1"/>
  <c r="O456" i="1" s="1"/>
  <c r="A456" i="1"/>
  <c r="C456" i="1" s="1"/>
  <c r="N455" i="1"/>
  <c r="O455" i="1" s="1"/>
  <c r="A455" i="1"/>
  <c r="C455" i="1" s="1"/>
  <c r="N454" i="1"/>
  <c r="O454" i="1" s="1"/>
  <c r="A454" i="1"/>
  <c r="N453" i="1"/>
  <c r="O453" i="1" s="1"/>
  <c r="A453" i="1"/>
  <c r="C453" i="1" s="1"/>
  <c r="N452" i="1"/>
  <c r="O452" i="1" s="1"/>
  <c r="A452" i="1"/>
  <c r="N451" i="1"/>
  <c r="O451" i="1" s="1"/>
  <c r="A451" i="1"/>
  <c r="N450" i="1"/>
  <c r="O450" i="1" s="1"/>
  <c r="A450" i="1"/>
  <c r="C450" i="1" s="1"/>
  <c r="N449" i="1"/>
  <c r="O449" i="1" s="1"/>
  <c r="A449" i="1"/>
  <c r="N448" i="1"/>
  <c r="O448" i="1" s="1"/>
  <c r="A448" i="1"/>
  <c r="C448" i="1" s="1"/>
  <c r="N447" i="1"/>
  <c r="O447" i="1" s="1"/>
  <c r="A447" i="1"/>
  <c r="N446" i="1"/>
  <c r="O446" i="1" s="1"/>
  <c r="A446" i="1"/>
  <c r="N445" i="1"/>
  <c r="O445" i="1" s="1"/>
  <c r="A445" i="1"/>
  <c r="C445" i="1" s="1"/>
  <c r="N444" i="1"/>
  <c r="O444" i="1" s="1"/>
  <c r="A444" i="1"/>
  <c r="N443" i="1"/>
  <c r="O443" i="1" s="1"/>
  <c r="A443" i="1"/>
  <c r="N442" i="1"/>
  <c r="O442" i="1" s="1"/>
  <c r="A442" i="1"/>
  <c r="C442" i="1" s="1"/>
  <c r="N441" i="1"/>
  <c r="O441" i="1" s="1"/>
  <c r="A441" i="1"/>
  <c r="C441" i="1" s="1"/>
  <c r="N440" i="1"/>
  <c r="O440" i="1" s="1"/>
  <c r="A440" i="1"/>
  <c r="C440" i="1" s="1"/>
  <c r="N439" i="1"/>
  <c r="O439" i="1" s="1"/>
  <c r="A439" i="1"/>
  <c r="C439" i="1" s="1"/>
  <c r="N438" i="1"/>
  <c r="O438" i="1" s="1"/>
  <c r="A438" i="1"/>
  <c r="N437" i="1"/>
  <c r="O437" i="1" s="1"/>
  <c r="A437" i="1"/>
  <c r="C437" i="1" s="1"/>
  <c r="N436" i="1"/>
  <c r="O436" i="1" s="1"/>
  <c r="A436" i="1"/>
  <c r="N435" i="1"/>
  <c r="O435" i="1" s="1"/>
  <c r="A435" i="1"/>
  <c r="N434" i="1"/>
  <c r="O434" i="1" s="1"/>
  <c r="A434" i="1"/>
  <c r="C434" i="1" s="1"/>
  <c r="N433" i="1"/>
  <c r="O433" i="1" s="1"/>
  <c r="A433" i="1"/>
  <c r="C433" i="1" s="1"/>
  <c r="N432" i="1"/>
  <c r="O432" i="1" s="1"/>
  <c r="A432" i="1"/>
  <c r="N431" i="1"/>
  <c r="O431" i="1" s="1"/>
  <c r="A431" i="1"/>
  <c r="C431" i="1" s="1"/>
  <c r="N430" i="1"/>
  <c r="O430" i="1" s="1"/>
  <c r="A430" i="1"/>
  <c r="N429" i="1"/>
  <c r="O429" i="1" s="1"/>
  <c r="A429" i="1"/>
  <c r="C429" i="1" s="1"/>
  <c r="N428" i="1"/>
  <c r="O428" i="1" s="1"/>
  <c r="A428" i="1"/>
  <c r="N427" i="1"/>
  <c r="O427" i="1" s="1"/>
  <c r="A427" i="1"/>
  <c r="N426" i="1"/>
  <c r="O426" i="1" s="1"/>
  <c r="A426" i="1"/>
  <c r="C426" i="1" s="1"/>
  <c r="N425" i="1"/>
  <c r="O425" i="1" s="1"/>
  <c r="A425" i="1"/>
  <c r="C425" i="1" s="1"/>
  <c r="N424" i="1"/>
  <c r="O424" i="1" s="1"/>
  <c r="A424" i="1"/>
  <c r="C424" i="1" s="1"/>
  <c r="N423" i="1"/>
  <c r="O423" i="1" s="1"/>
  <c r="A423" i="1"/>
  <c r="N422" i="1"/>
  <c r="O422" i="1" s="1"/>
  <c r="A422" i="1"/>
  <c r="C422" i="1" s="1"/>
  <c r="N421" i="1"/>
  <c r="O421" i="1" s="1"/>
  <c r="A421" i="1"/>
  <c r="C421" i="1" s="1"/>
  <c r="N420" i="1"/>
  <c r="O420" i="1" s="1"/>
  <c r="A420" i="1"/>
  <c r="N419" i="1"/>
  <c r="O419" i="1" s="1"/>
  <c r="A419" i="1"/>
  <c r="N418" i="1"/>
  <c r="O418" i="1" s="1"/>
  <c r="C418" i="1"/>
  <c r="A418" i="1"/>
  <c r="N417" i="1"/>
  <c r="O417" i="1" s="1"/>
  <c r="A417" i="1"/>
  <c r="C417" i="1" s="1"/>
  <c r="N416" i="1"/>
  <c r="O416" i="1" s="1"/>
  <c r="A416" i="1"/>
  <c r="C416" i="1" s="1"/>
  <c r="N415" i="1"/>
  <c r="O415" i="1" s="1"/>
  <c r="A415" i="1"/>
  <c r="N414" i="1"/>
  <c r="O414" i="1" s="1"/>
  <c r="A414" i="1"/>
  <c r="C414" i="1" s="1"/>
  <c r="N413" i="1"/>
  <c r="O413" i="1" s="1"/>
  <c r="A413" i="1"/>
  <c r="C413" i="1" s="1"/>
  <c r="N412" i="1"/>
  <c r="O412" i="1" s="1"/>
  <c r="A412" i="1"/>
  <c r="N411" i="1"/>
  <c r="O411" i="1" s="1"/>
  <c r="A411" i="1"/>
  <c r="O410" i="1"/>
  <c r="N410" i="1"/>
  <c r="A410" i="1"/>
  <c r="C410" i="1" s="1"/>
  <c r="N409" i="1"/>
  <c r="O409" i="1" s="1"/>
  <c r="A409" i="1"/>
  <c r="C409" i="1" s="1"/>
  <c r="N408" i="1"/>
  <c r="O408" i="1" s="1"/>
  <c r="A408" i="1"/>
  <c r="C408" i="1" s="1"/>
  <c r="N407" i="1"/>
  <c r="O407" i="1" s="1"/>
  <c r="A407" i="1"/>
  <c r="C407" i="1" s="1"/>
  <c r="N406" i="1"/>
  <c r="O406" i="1" s="1"/>
  <c r="A406" i="1"/>
  <c r="N405" i="1"/>
  <c r="O405" i="1" s="1"/>
  <c r="A405" i="1"/>
  <c r="C405" i="1" s="1"/>
  <c r="N404" i="1"/>
  <c r="O404" i="1" s="1"/>
  <c r="A404" i="1"/>
  <c r="C404" i="1" s="1"/>
  <c r="N403" i="1"/>
  <c r="O403" i="1" s="1"/>
  <c r="N402" i="1"/>
  <c r="O402" i="1" s="1"/>
  <c r="N401" i="1"/>
  <c r="O401" i="1" s="1"/>
  <c r="N400" i="1"/>
  <c r="O400" i="1" s="1"/>
  <c r="N399" i="1"/>
  <c r="O399" i="1" s="1"/>
  <c r="N398" i="1"/>
  <c r="O398" i="1" s="1"/>
  <c r="N397" i="1"/>
  <c r="O397" i="1" s="1"/>
  <c r="N396" i="1"/>
  <c r="O396" i="1" s="1"/>
  <c r="N395" i="1"/>
  <c r="O395" i="1" s="1"/>
  <c r="N394" i="1"/>
  <c r="O394" i="1" s="1"/>
  <c r="N393" i="1"/>
  <c r="O393" i="1" s="1"/>
  <c r="N392" i="1"/>
  <c r="O392" i="1" s="1"/>
  <c r="N391" i="1"/>
  <c r="O391" i="1" s="1"/>
  <c r="N390" i="1"/>
  <c r="O390" i="1" s="1"/>
  <c r="N389" i="1"/>
  <c r="O389" i="1" s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AE34" i="1"/>
  <c r="AE35" i="1" s="1"/>
  <c r="AE36" i="1" s="1"/>
  <c r="AE37" i="1" s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Y16" i="1"/>
  <c r="AD16" i="1" s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O3" i="1" s="1"/>
  <c r="N2" i="1"/>
  <c r="A2" i="1"/>
  <c r="A3" i="1" s="1"/>
  <c r="M1" i="1"/>
  <c r="AA16" i="1" s="1"/>
  <c r="O11" i="3" l="1"/>
  <c r="P11" i="3"/>
  <c r="M5" i="3"/>
  <c r="E11" i="3"/>
  <c r="J11" i="3"/>
  <c r="K11" i="3"/>
  <c r="O5" i="3"/>
  <c r="N5" i="3"/>
  <c r="L11" i="3"/>
  <c r="B583" i="1"/>
  <c r="D583" i="1" s="1"/>
  <c r="B466" i="1"/>
  <c r="D466" i="1" s="1"/>
  <c r="B644" i="1"/>
  <c r="D644" i="1" s="1"/>
  <c r="B470" i="1"/>
  <c r="D470" i="1" s="1"/>
  <c r="B446" i="1"/>
  <c r="D446" i="1" s="1"/>
  <c r="B469" i="1"/>
  <c r="D469" i="1" s="1"/>
  <c r="B504" i="1"/>
  <c r="D504" i="1" s="1"/>
  <c r="B507" i="1"/>
  <c r="D507" i="1" s="1"/>
  <c r="B418" i="1"/>
  <c r="D418" i="1" s="1"/>
  <c r="B577" i="1"/>
  <c r="D577" i="1" s="1"/>
  <c r="B581" i="1"/>
  <c r="D581" i="1" s="1"/>
  <c r="B588" i="1"/>
  <c r="D588" i="1" s="1"/>
  <c r="C466" i="1"/>
  <c r="B506" i="1"/>
  <c r="D506" i="1" s="1"/>
  <c r="B413" i="1"/>
  <c r="D413" i="1" s="1"/>
  <c r="B467" i="1"/>
  <c r="D467" i="1" s="1"/>
  <c r="C506" i="1"/>
  <c r="B475" i="1"/>
  <c r="D475" i="1" s="1"/>
  <c r="B483" i="1"/>
  <c r="D483" i="1" s="1"/>
  <c r="B454" i="1"/>
  <c r="D454" i="1" s="1"/>
  <c r="B458" i="1"/>
  <c r="D458" i="1" s="1"/>
  <c r="B435" i="1"/>
  <c r="D435" i="1" s="1"/>
  <c r="C475" i="1"/>
  <c r="B493" i="1"/>
  <c r="D493" i="1" s="1"/>
  <c r="B592" i="1"/>
  <c r="D592" i="1" s="1"/>
  <c r="M2" i="1"/>
  <c r="M3" i="1" s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B451" i="1"/>
  <c r="D451" i="1" s="1"/>
  <c r="B486" i="1"/>
  <c r="D486" i="1" s="1"/>
  <c r="B536" i="1"/>
  <c r="D536" i="1" s="1"/>
  <c r="B574" i="1"/>
  <c r="D574" i="1" s="1"/>
  <c r="B649" i="1"/>
  <c r="D649" i="1" s="1"/>
  <c r="B533" i="1"/>
  <c r="D533" i="1" s="1"/>
  <c r="B409" i="1"/>
  <c r="D409" i="1" s="1"/>
  <c r="B411" i="1"/>
  <c r="D411" i="1" s="1"/>
  <c r="B575" i="1"/>
  <c r="D575" i="1" s="1"/>
  <c r="C493" i="1"/>
  <c r="C536" i="1"/>
  <c r="B410" i="1"/>
  <c r="D410" i="1" s="1"/>
  <c r="B419" i="1"/>
  <c r="D419" i="1" s="1"/>
  <c r="C451" i="1"/>
  <c r="C458" i="1"/>
  <c r="C483" i="1"/>
  <c r="B517" i="1"/>
  <c r="D517" i="1" s="1"/>
  <c r="B531" i="1"/>
  <c r="D531" i="1" s="1"/>
  <c r="B534" i="1"/>
  <c r="D534" i="1" s="1"/>
  <c r="B550" i="1"/>
  <c r="D550" i="1" s="1"/>
  <c r="B569" i="1"/>
  <c r="D569" i="1" s="1"/>
  <c r="C583" i="1"/>
  <c r="B600" i="1"/>
  <c r="D600" i="1" s="1"/>
  <c r="B639" i="1"/>
  <c r="D639" i="1" s="1"/>
  <c r="C575" i="1"/>
  <c r="B462" i="1"/>
  <c r="D462" i="1" s="1"/>
  <c r="B423" i="1"/>
  <c r="D423" i="1" s="1"/>
  <c r="B426" i="1"/>
  <c r="D426" i="1" s="1"/>
  <c r="B514" i="1"/>
  <c r="D514" i="1" s="1"/>
  <c r="B528" i="1"/>
  <c r="D528" i="1" s="1"/>
  <c r="B537" i="1"/>
  <c r="D537" i="1" s="1"/>
  <c r="B607" i="1"/>
  <c r="D607" i="1" s="1"/>
  <c r="B617" i="1"/>
  <c r="D617" i="1" s="1"/>
  <c r="C423" i="1"/>
  <c r="B434" i="1"/>
  <c r="D434" i="1" s="1"/>
  <c r="B449" i="1"/>
  <c r="D449" i="1" s="1"/>
  <c r="B478" i="1"/>
  <c r="D478" i="1" s="1"/>
  <c r="B512" i="1"/>
  <c r="D512" i="1" s="1"/>
  <c r="B541" i="1"/>
  <c r="D541" i="1" s="1"/>
  <c r="B591" i="1"/>
  <c r="D591" i="1" s="1"/>
  <c r="B604" i="1"/>
  <c r="D604" i="1" s="1"/>
  <c r="C607" i="1"/>
  <c r="B438" i="1"/>
  <c r="D438" i="1" s="1"/>
  <c r="B615" i="1"/>
  <c r="D615" i="1" s="1"/>
  <c r="B535" i="1"/>
  <c r="D535" i="1" s="1"/>
  <c r="B572" i="1"/>
  <c r="D572" i="1" s="1"/>
  <c r="B611" i="1"/>
  <c r="D611" i="1" s="1"/>
  <c r="B406" i="1"/>
  <c r="D406" i="1" s="1"/>
  <c r="C419" i="1"/>
  <c r="B427" i="1"/>
  <c r="D427" i="1" s="1"/>
  <c r="B442" i="1"/>
  <c r="D442" i="1" s="1"/>
  <c r="B453" i="1"/>
  <c r="D453" i="1" s="1"/>
  <c r="B461" i="1"/>
  <c r="D461" i="1" s="1"/>
  <c r="B477" i="1"/>
  <c r="D477" i="1" s="1"/>
  <c r="B485" i="1"/>
  <c r="D485" i="1" s="1"/>
  <c r="B508" i="1"/>
  <c r="D508" i="1" s="1"/>
  <c r="C517" i="1"/>
  <c r="B520" i="1"/>
  <c r="D520" i="1" s="1"/>
  <c r="B544" i="1"/>
  <c r="D544" i="1" s="1"/>
  <c r="B553" i="1"/>
  <c r="D553" i="1" s="1"/>
  <c r="B571" i="1"/>
  <c r="D571" i="1" s="1"/>
  <c r="B605" i="1"/>
  <c r="D605" i="1" s="1"/>
  <c r="B614" i="1"/>
  <c r="D614" i="1" s="1"/>
  <c r="B490" i="1"/>
  <c r="D490" i="1" s="1"/>
  <c r="C406" i="1"/>
  <c r="C427" i="1"/>
  <c r="B440" i="1"/>
  <c r="D440" i="1" s="1"/>
  <c r="B459" i="1"/>
  <c r="D459" i="1" s="1"/>
  <c r="B513" i="1"/>
  <c r="D513" i="1" s="1"/>
  <c r="C520" i="1"/>
  <c r="B524" i="1"/>
  <c r="D524" i="1" s="1"/>
  <c r="B525" i="1"/>
  <c r="D525" i="1" s="1"/>
  <c r="B542" i="1"/>
  <c r="D542" i="1" s="1"/>
  <c r="C552" i="1"/>
  <c r="B564" i="1"/>
  <c r="D564" i="1" s="1"/>
  <c r="C571" i="1"/>
  <c r="B590" i="1"/>
  <c r="D590" i="1" s="1"/>
  <c r="B612" i="1"/>
  <c r="D612" i="1" s="1"/>
  <c r="C614" i="1"/>
  <c r="C435" i="1"/>
  <c r="B443" i="1"/>
  <c r="D443" i="1" s="1"/>
  <c r="C454" i="1"/>
  <c r="C462" i="1"/>
  <c r="C467" i="1"/>
  <c r="C470" i="1"/>
  <c r="C478" i="1"/>
  <c r="C486" i="1"/>
  <c r="B489" i="1"/>
  <c r="D489" i="1" s="1"/>
  <c r="B509" i="1"/>
  <c r="D509" i="1" s="1"/>
  <c r="C528" i="1"/>
  <c r="C537" i="1"/>
  <c r="C550" i="1"/>
  <c r="B560" i="1"/>
  <c r="D560" i="1" s="1"/>
  <c r="B562" i="1"/>
  <c r="D562" i="1" s="1"/>
  <c r="B582" i="1"/>
  <c r="D582" i="1" s="1"/>
  <c r="C592" i="1"/>
  <c r="B594" i="1"/>
  <c r="D594" i="1" s="1"/>
  <c r="B608" i="1"/>
  <c r="D608" i="1" s="1"/>
  <c r="C617" i="1"/>
  <c r="B624" i="1"/>
  <c r="D624" i="1" s="1"/>
  <c r="B627" i="1"/>
  <c r="D627" i="1" s="1"/>
  <c r="C411" i="1"/>
  <c r="C438" i="1"/>
  <c r="C443" i="1"/>
  <c r="C446" i="1"/>
  <c r="B491" i="1"/>
  <c r="D491" i="1" s="1"/>
  <c r="C509" i="1"/>
  <c r="B545" i="1"/>
  <c r="D545" i="1" s="1"/>
  <c r="B597" i="1"/>
  <c r="D597" i="1" s="1"/>
  <c r="C623" i="1"/>
  <c r="B630" i="1"/>
  <c r="D630" i="1" s="1"/>
  <c r="B638" i="1"/>
  <c r="D638" i="1" s="1"/>
  <c r="C649" i="1"/>
  <c r="B500" i="1"/>
  <c r="D500" i="1" s="1"/>
  <c r="B559" i="1"/>
  <c r="D559" i="1" s="1"/>
  <c r="B633" i="1"/>
  <c r="D633" i="1" s="1"/>
  <c r="C644" i="1"/>
  <c r="B417" i="1"/>
  <c r="D417" i="1" s="1"/>
  <c r="B408" i="1"/>
  <c r="D408" i="1" s="1"/>
  <c r="B421" i="1"/>
  <c r="D421" i="1" s="1"/>
  <c r="B492" i="1"/>
  <c r="D492" i="1" s="1"/>
  <c r="B511" i="1"/>
  <c r="D511" i="1" s="1"/>
  <c r="B532" i="1"/>
  <c r="D532" i="1" s="1"/>
  <c r="C534" i="1"/>
  <c r="B552" i="1"/>
  <c r="D552" i="1" s="1"/>
  <c r="C559" i="1"/>
  <c r="B561" i="1"/>
  <c r="D561" i="1" s="1"/>
  <c r="B580" i="1"/>
  <c r="D580" i="1" s="1"/>
  <c r="B628" i="1"/>
  <c r="D628" i="1" s="1"/>
  <c r="B636" i="1"/>
  <c r="D636" i="1" s="1"/>
  <c r="B650" i="1"/>
  <c r="D650" i="1" s="1"/>
  <c r="AE38" i="1"/>
  <c r="B3" i="1"/>
  <c r="D3" i="1" s="1"/>
  <c r="A4" i="1"/>
  <c r="B2" i="1"/>
  <c r="C2" i="1"/>
  <c r="C3" i="1" s="1"/>
  <c r="O4" i="1"/>
  <c r="X16" i="1"/>
  <c r="C473" i="1"/>
  <c r="B473" i="1"/>
  <c r="D473" i="1" s="1"/>
  <c r="B474" i="1"/>
  <c r="D474" i="1" s="1"/>
  <c r="B587" i="1"/>
  <c r="D587" i="1" s="1"/>
  <c r="C586" i="1"/>
  <c r="B586" i="1"/>
  <c r="D586" i="1" s="1"/>
  <c r="B433" i="1"/>
  <c r="D433" i="1" s="1"/>
  <c r="C432" i="1"/>
  <c r="B432" i="1"/>
  <c r="D432" i="1" s="1"/>
  <c r="C430" i="1"/>
  <c r="B430" i="1"/>
  <c r="D430" i="1" s="1"/>
  <c r="C436" i="1"/>
  <c r="B436" i="1"/>
  <c r="D436" i="1" s="1"/>
  <c r="B437" i="1"/>
  <c r="D437" i="1" s="1"/>
  <c r="C415" i="1"/>
  <c r="B415" i="1"/>
  <c r="D415" i="1" s="1"/>
  <c r="C447" i="1"/>
  <c r="B447" i="1"/>
  <c r="D447" i="1" s="1"/>
  <c r="B448" i="1"/>
  <c r="D448" i="1" s="1"/>
  <c r="C476" i="1"/>
  <c r="B476" i="1"/>
  <c r="D476" i="1" s="1"/>
  <c r="C521" i="1"/>
  <c r="B521" i="1"/>
  <c r="D521" i="1" s="1"/>
  <c r="C428" i="1"/>
  <c r="B428" i="1"/>
  <c r="D428" i="1" s="1"/>
  <c r="B441" i="1"/>
  <c r="D441" i="1" s="1"/>
  <c r="B407" i="1"/>
  <c r="D407" i="1" s="1"/>
  <c r="B422" i="1"/>
  <c r="D422" i="1" s="1"/>
  <c r="B424" i="1"/>
  <c r="D424" i="1" s="1"/>
  <c r="B439" i="1"/>
  <c r="D439" i="1" s="1"/>
  <c r="C452" i="1"/>
  <c r="B452" i="1"/>
  <c r="D452" i="1" s="1"/>
  <c r="C465" i="1"/>
  <c r="B465" i="1"/>
  <c r="D465" i="1" s="1"/>
  <c r="B405" i="1"/>
  <c r="D405" i="1" s="1"/>
  <c r="C420" i="1"/>
  <c r="B420" i="1"/>
  <c r="D420" i="1" s="1"/>
  <c r="C444" i="1"/>
  <c r="B444" i="1"/>
  <c r="D444" i="1" s="1"/>
  <c r="B445" i="1"/>
  <c r="D445" i="1" s="1"/>
  <c r="C468" i="1"/>
  <c r="B468" i="1"/>
  <c r="D468" i="1" s="1"/>
  <c r="B522" i="1"/>
  <c r="D522" i="1" s="1"/>
  <c r="B414" i="1"/>
  <c r="D414" i="1" s="1"/>
  <c r="B416" i="1"/>
  <c r="D416" i="1" s="1"/>
  <c r="B431" i="1"/>
  <c r="D431" i="1" s="1"/>
  <c r="C481" i="1"/>
  <c r="B481" i="1"/>
  <c r="D481" i="1" s="1"/>
  <c r="C412" i="1"/>
  <c r="B412" i="1"/>
  <c r="D412" i="1" s="1"/>
  <c r="B425" i="1"/>
  <c r="D425" i="1" s="1"/>
  <c r="B429" i="1"/>
  <c r="D429" i="1" s="1"/>
  <c r="B450" i="1"/>
  <c r="D450" i="1" s="1"/>
  <c r="C457" i="1"/>
  <c r="B457" i="1"/>
  <c r="D457" i="1" s="1"/>
  <c r="C484" i="1"/>
  <c r="B484" i="1"/>
  <c r="D484" i="1" s="1"/>
  <c r="B487" i="1"/>
  <c r="D487" i="1" s="1"/>
  <c r="C487" i="1"/>
  <c r="B496" i="1"/>
  <c r="D496" i="1" s="1"/>
  <c r="C496" i="1"/>
  <c r="C449" i="1"/>
  <c r="C460" i="1"/>
  <c r="B460" i="1"/>
  <c r="D460" i="1" s="1"/>
  <c r="C494" i="1"/>
  <c r="B494" i="1"/>
  <c r="D494" i="1" s="1"/>
  <c r="B495" i="1"/>
  <c r="D495" i="1" s="1"/>
  <c r="B499" i="1"/>
  <c r="D499" i="1" s="1"/>
  <c r="C490" i="1"/>
  <c r="C495" i="1"/>
  <c r="C499" i="1"/>
  <c r="B503" i="1"/>
  <c r="D503" i="1" s="1"/>
  <c r="C507" i="1"/>
  <c r="B516" i="1"/>
  <c r="D516" i="1" s="1"/>
  <c r="B515" i="1"/>
  <c r="D515" i="1" s="1"/>
  <c r="C518" i="1"/>
  <c r="B518" i="1"/>
  <c r="D518" i="1" s="1"/>
  <c r="B519" i="1"/>
  <c r="D519" i="1" s="1"/>
  <c r="B530" i="1"/>
  <c r="D530" i="1" s="1"/>
  <c r="C500" i="1"/>
  <c r="C504" i="1"/>
  <c r="B529" i="1"/>
  <c r="D529" i="1" s="1"/>
  <c r="B456" i="1"/>
  <c r="D456" i="1" s="1"/>
  <c r="B464" i="1"/>
  <c r="D464" i="1" s="1"/>
  <c r="B472" i="1"/>
  <c r="D472" i="1" s="1"/>
  <c r="B480" i="1"/>
  <c r="D480" i="1" s="1"/>
  <c r="B497" i="1"/>
  <c r="D497" i="1" s="1"/>
  <c r="B501" i="1"/>
  <c r="D501" i="1" s="1"/>
  <c r="C526" i="1"/>
  <c r="B526" i="1"/>
  <c r="D526" i="1" s="1"/>
  <c r="B527" i="1"/>
  <c r="D527" i="1" s="1"/>
  <c r="C540" i="1"/>
  <c r="B540" i="1"/>
  <c r="D540" i="1" s="1"/>
  <c r="C543" i="1"/>
  <c r="B543" i="1"/>
  <c r="D543" i="1" s="1"/>
  <c r="B455" i="1"/>
  <c r="D455" i="1" s="1"/>
  <c r="B463" i="1"/>
  <c r="D463" i="1" s="1"/>
  <c r="B471" i="1"/>
  <c r="D471" i="1" s="1"/>
  <c r="B479" i="1"/>
  <c r="D479" i="1" s="1"/>
  <c r="B488" i="1"/>
  <c r="D488" i="1" s="1"/>
  <c r="C497" i="1"/>
  <c r="C501" i="1"/>
  <c r="B505" i="1"/>
  <c r="D505" i="1" s="1"/>
  <c r="C551" i="1"/>
  <c r="B551" i="1"/>
  <c r="D551" i="1" s="1"/>
  <c r="C492" i="1"/>
  <c r="B498" i="1"/>
  <c r="D498" i="1" s="1"/>
  <c r="B502" i="1"/>
  <c r="D502" i="1" s="1"/>
  <c r="C510" i="1"/>
  <c r="B510" i="1"/>
  <c r="D510" i="1" s="1"/>
  <c r="B523" i="1"/>
  <c r="D523" i="1" s="1"/>
  <c r="B557" i="1"/>
  <c r="D557" i="1" s="1"/>
  <c r="B626" i="1"/>
  <c r="D626" i="1" s="1"/>
  <c r="C625" i="1"/>
  <c r="B625" i="1"/>
  <c r="D625" i="1" s="1"/>
  <c r="B549" i="1"/>
  <c r="D549" i="1" s="1"/>
  <c r="B548" i="1"/>
  <c r="D548" i="1" s="1"/>
  <c r="B556" i="1"/>
  <c r="D556" i="1" s="1"/>
  <c r="B567" i="1"/>
  <c r="D567" i="1" s="1"/>
  <c r="C566" i="1"/>
  <c r="B566" i="1"/>
  <c r="D566" i="1" s="1"/>
  <c r="C531" i="1"/>
  <c r="C539" i="1"/>
  <c r="B539" i="1"/>
  <c r="D539" i="1" s="1"/>
  <c r="C547" i="1"/>
  <c r="B547" i="1"/>
  <c r="D547" i="1" s="1"/>
  <c r="C555" i="1"/>
  <c r="B555" i="1"/>
  <c r="D555" i="1" s="1"/>
  <c r="B568" i="1"/>
  <c r="D568" i="1" s="1"/>
  <c r="B584" i="1"/>
  <c r="D584" i="1" s="1"/>
  <c r="C584" i="1"/>
  <c r="C634" i="1"/>
  <c r="B635" i="1"/>
  <c r="D635" i="1" s="1"/>
  <c r="B634" i="1"/>
  <c r="D634" i="1" s="1"/>
  <c r="B538" i="1"/>
  <c r="D538" i="1" s="1"/>
  <c r="B546" i="1"/>
  <c r="D546" i="1" s="1"/>
  <c r="B554" i="1"/>
  <c r="D554" i="1" s="1"/>
  <c r="B578" i="1"/>
  <c r="D578" i="1" s="1"/>
  <c r="C585" i="1"/>
  <c r="B585" i="1"/>
  <c r="D585" i="1" s="1"/>
  <c r="B596" i="1"/>
  <c r="D596" i="1" s="1"/>
  <c r="C595" i="1"/>
  <c r="B595" i="1"/>
  <c r="D595" i="1" s="1"/>
  <c r="C639" i="1"/>
  <c r="B558" i="1"/>
  <c r="D558" i="1" s="1"/>
  <c r="B579" i="1"/>
  <c r="D579" i="1" s="1"/>
  <c r="C580" i="1"/>
  <c r="B563" i="1"/>
  <c r="D563" i="1" s="1"/>
  <c r="B565" i="1"/>
  <c r="D565" i="1" s="1"/>
  <c r="B570" i="1"/>
  <c r="D570" i="1" s="1"/>
  <c r="B573" i="1"/>
  <c r="D573" i="1" s="1"/>
  <c r="B576" i="1"/>
  <c r="D576" i="1" s="1"/>
  <c r="C576" i="1"/>
  <c r="B589" i="1"/>
  <c r="D589" i="1" s="1"/>
  <c r="C588" i="1"/>
  <c r="B601" i="1"/>
  <c r="D601" i="1" s="1"/>
  <c r="B602" i="1"/>
  <c r="D602" i="1" s="1"/>
  <c r="C601" i="1"/>
  <c r="C621" i="1"/>
  <c r="B621" i="1"/>
  <c r="D621" i="1" s="1"/>
  <c r="B622" i="1"/>
  <c r="D622" i="1" s="1"/>
  <c r="C641" i="1"/>
  <c r="B641" i="1"/>
  <c r="D641" i="1" s="1"/>
  <c r="H12" i="2"/>
  <c r="H11" i="2"/>
  <c r="C615" i="1"/>
  <c r="B616" i="1"/>
  <c r="D616" i="1" s="1"/>
  <c r="B598" i="1"/>
  <c r="D598" i="1" s="1"/>
  <c r="C603" i="1"/>
  <c r="B603" i="1"/>
  <c r="D603" i="1" s="1"/>
  <c r="B620" i="1"/>
  <c r="D620" i="1" s="1"/>
  <c r="C619" i="1"/>
  <c r="B619" i="1"/>
  <c r="D619" i="1" s="1"/>
  <c r="C593" i="1"/>
  <c r="B593" i="1"/>
  <c r="D593" i="1" s="1"/>
  <c r="B599" i="1"/>
  <c r="D599" i="1" s="1"/>
  <c r="B613" i="1"/>
  <c r="D613" i="1" s="1"/>
  <c r="B623" i="1"/>
  <c r="D623" i="1" s="1"/>
  <c r="C622" i="1"/>
  <c r="C640" i="1"/>
  <c r="B640" i="1"/>
  <c r="D640" i="1" s="1"/>
  <c r="C618" i="1"/>
  <c r="B618" i="1"/>
  <c r="D618" i="1" s="1"/>
  <c r="F12" i="3"/>
  <c r="G11" i="4"/>
  <c r="H12" i="4"/>
  <c r="G12" i="4"/>
  <c r="K12" i="4"/>
  <c r="J11" i="4"/>
  <c r="B609" i="1"/>
  <c r="D609" i="1" s="1"/>
  <c r="C609" i="1"/>
  <c r="C645" i="1"/>
  <c r="B645" i="1"/>
  <c r="D645" i="1" s="1"/>
  <c r="B646" i="1"/>
  <c r="D646" i="1" s="1"/>
  <c r="B647" i="1"/>
  <c r="D647" i="1" s="1"/>
  <c r="C647" i="1"/>
  <c r="C648" i="1"/>
  <c r="B648" i="1"/>
  <c r="D648" i="1" s="1"/>
  <c r="B606" i="1"/>
  <c r="D606" i="1" s="1"/>
  <c r="C628" i="1"/>
  <c r="B629" i="1"/>
  <c r="D629" i="1" s="1"/>
  <c r="B631" i="1"/>
  <c r="D631" i="1" s="1"/>
  <c r="B632" i="1"/>
  <c r="D632" i="1" s="1"/>
  <c r="C642" i="1"/>
  <c r="B642" i="1"/>
  <c r="D642" i="1" s="1"/>
  <c r="B643" i="1"/>
  <c r="D643" i="1" s="1"/>
  <c r="C631" i="1"/>
  <c r="H11" i="3"/>
  <c r="M12" i="2"/>
  <c r="M11" i="2"/>
  <c r="L12" i="2"/>
  <c r="L11" i="2"/>
  <c r="G11" i="2"/>
  <c r="C637" i="1"/>
  <c r="B637" i="1"/>
  <c r="D637" i="1" s="1"/>
  <c r="G12" i="2"/>
  <c r="P5" i="3"/>
  <c r="F11" i="3"/>
  <c r="N11" i="4"/>
  <c r="O12" i="4"/>
  <c r="N12" i="4"/>
  <c r="I5" i="3"/>
  <c r="H5" i="3"/>
  <c r="F11" i="4"/>
  <c r="F12" i="4"/>
  <c r="L5" i="3"/>
  <c r="J11" i="2"/>
  <c r="F12" i="2"/>
  <c r="N12" i="2"/>
  <c r="G11" i="3"/>
  <c r="F5" i="3" l="1"/>
  <c r="H12" i="3"/>
  <c r="G5" i="3"/>
  <c r="G12" i="3"/>
  <c r="O5" i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C4" i="1"/>
  <c r="B4" i="1"/>
  <c r="D4" i="1" s="1"/>
  <c r="A5" i="1"/>
  <c r="D2" i="1"/>
  <c r="AE39" i="1"/>
  <c r="Z16" i="1"/>
  <c r="AB16" i="1"/>
  <c r="AC16" i="1"/>
  <c r="U16" i="1" l="1"/>
  <c r="C5" i="1"/>
  <c r="A6" i="1"/>
  <c r="B5" i="1"/>
  <c r="AE40" i="1"/>
  <c r="D5" i="1" l="1"/>
  <c r="C6" i="1"/>
  <c r="A7" i="1"/>
  <c r="B6" i="1"/>
  <c r="D6" i="1" s="1"/>
  <c r="AE41" i="1"/>
  <c r="AE42" i="1" l="1"/>
  <c r="C7" i="1"/>
  <c r="A8" i="1"/>
  <c r="B7" i="1"/>
  <c r="D7" i="1" l="1"/>
  <c r="B8" i="1"/>
  <c r="A9" i="1"/>
  <c r="C8" i="1"/>
  <c r="AE43" i="1"/>
  <c r="C9" i="1" l="1"/>
  <c r="B9" i="1"/>
  <c r="A10" i="1"/>
  <c r="D8" i="1"/>
  <c r="AE44" i="1"/>
  <c r="D9" i="1" l="1"/>
  <c r="AE45" i="1"/>
  <c r="C10" i="1"/>
  <c r="A11" i="1"/>
  <c r="B10" i="1"/>
  <c r="AE46" i="1" l="1"/>
  <c r="D10" i="1"/>
  <c r="A12" i="1"/>
  <c r="C11" i="1"/>
  <c r="B11" i="1"/>
  <c r="D11" i="1" s="1"/>
  <c r="AE47" i="1" l="1"/>
  <c r="B12" i="1"/>
  <c r="D12" i="1" s="1"/>
  <c r="A13" i="1"/>
  <c r="C12" i="1"/>
  <c r="C13" i="1" l="1"/>
  <c r="B13" i="1"/>
  <c r="D13" i="1" s="1"/>
  <c r="A14" i="1"/>
  <c r="AE48" i="1"/>
  <c r="A15" i="1" l="1"/>
  <c r="C14" i="1"/>
  <c r="B14" i="1"/>
  <c r="D14" i="1" s="1"/>
  <c r="AE49" i="1"/>
  <c r="B15" i="1" l="1"/>
  <c r="D15" i="1" s="1"/>
  <c r="A16" i="1"/>
  <c r="C15" i="1"/>
  <c r="AE50" i="1"/>
  <c r="C16" i="1" l="1"/>
  <c r="B16" i="1"/>
  <c r="D16" i="1" s="1"/>
  <c r="A17" i="1"/>
  <c r="AE51" i="1"/>
  <c r="AE52" i="1" l="1"/>
  <c r="A18" i="1"/>
  <c r="C17" i="1"/>
  <c r="B17" i="1"/>
  <c r="D17" i="1" s="1"/>
  <c r="B18" i="1" l="1"/>
  <c r="D18" i="1" s="1"/>
  <c r="A19" i="1"/>
  <c r="C18" i="1"/>
  <c r="AE53" i="1"/>
  <c r="AE54" i="1" l="1"/>
  <c r="C19" i="1"/>
  <c r="B19" i="1"/>
  <c r="D19" i="1" s="1"/>
  <c r="A20" i="1"/>
  <c r="C20" i="1" l="1"/>
  <c r="B20" i="1"/>
  <c r="D20" i="1" s="1"/>
  <c r="A21" i="1"/>
  <c r="AE55" i="1"/>
  <c r="AE56" i="1" l="1"/>
  <c r="A22" i="1"/>
  <c r="C21" i="1"/>
  <c r="B21" i="1"/>
  <c r="D21" i="1" s="1"/>
  <c r="A23" i="1" l="1"/>
  <c r="B22" i="1"/>
  <c r="D22" i="1" s="1"/>
  <c r="C22" i="1"/>
  <c r="C23" i="1" l="1"/>
  <c r="B23" i="1"/>
  <c r="D23" i="1" s="1"/>
  <c r="A24" i="1"/>
  <c r="C24" i="1" l="1"/>
  <c r="B24" i="1"/>
  <c r="D24" i="1" s="1"/>
  <c r="A25" i="1"/>
  <c r="A26" i="1" l="1"/>
  <c r="C25" i="1"/>
  <c r="B25" i="1"/>
  <c r="D25" i="1" s="1"/>
  <c r="A27" i="1" l="1"/>
  <c r="C26" i="1"/>
  <c r="B26" i="1"/>
  <c r="D26" i="1" s="1"/>
  <c r="C27" i="1" l="1"/>
  <c r="B27" i="1"/>
  <c r="D27" i="1" s="1"/>
  <c r="A28" i="1"/>
  <c r="C28" i="1" l="1"/>
  <c r="A29" i="1"/>
  <c r="B28" i="1"/>
  <c r="D28" i="1" s="1"/>
  <c r="B29" i="1" l="1"/>
  <c r="D29" i="1" s="1"/>
  <c r="C29" i="1"/>
  <c r="A30" i="1"/>
  <c r="B30" i="1" l="1"/>
  <c r="D30" i="1" s="1"/>
  <c r="C30" i="1"/>
  <c r="A31" i="1"/>
  <c r="B31" i="1" l="1"/>
  <c r="D31" i="1" s="1"/>
  <c r="C31" i="1"/>
  <c r="A32" i="1"/>
  <c r="B32" i="1" l="1"/>
  <c r="D32" i="1" s="1"/>
  <c r="C32" i="1"/>
  <c r="A33" i="1"/>
  <c r="B33" i="1" l="1"/>
  <c r="D33" i="1" s="1"/>
  <c r="C33" i="1"/>
  <c r="A34" i="1"/>
  <c r="C34" i="1" l="1"/>
  <c r="B34" i="1"/>
  <c r="D34" i="1" s="1"/>
  <c r="A35" i="1"/>
  <c r="C35" i="1" l="1"/>
  <c r="B35" i="1"/>
  <c r="D35" i="1" s="1"/>
  <c r="A36" i="1"/>
  <c r="A37" i="1" l="1"/>
  <c r="C36" i="1"/>
  <c r="B36" i="1"/>
  <c r="D36" i="1" s="1"/>
  <c r="A38" i="1" l="1"/>
  <c r="B37" i="1"/>
  <c r="D37" i="1" s="1"/>
  <c r="C37" i="1"/>
  <c r="B38" i="1" l="1"/>
  <c r="D38" i="1" s="1"/>
  <c r="A39" i="1"/>
  <c r="C38" i="1"/>
  <c r="C39" i="1" l="1"/>
  <c r="B39" i="1"/>
  <c r="D39" i="1" s="1"/>
  <c r="A40" i="1"/>
  <c r="A41" i="1" l="1"/>
  <c r="C40" i="1"/>
  <c r="B40" i="1"/>
  <c r="D40" i="1" s="1"/>
  <c r="A42" i="1" l="1"/>
  <c r="B41" i="1"/>
  <c r="D41" i="1" s="1"/>
  <c r="C41" i="1"/>
  <c r="A43" i="1" l="1"/>
  <c r="C42" i="1"/>
  <c r="B42" i="1"/>
  <c r="D42" i="1" s="1"/>
  <c r="B43" i="1" l="1"/>
  <c r="D43" i="1" s="1"/>
  <c r="C43" i="1"/>
  <c r="A44" i="1"/>
  <c r="C44" i="1" l="1"/>
  <c r="A45" i="1"/>
  <c r="B44" i="1"/>
  <c r="D44" i="1" s="1"/>
  <c r="A46" i="1" l="1"/>
  <c r="C45" i="1"/>
  <c r="B45" i="1"/>
  <c r="D45" i="1" s="1"/>
  <c r="A47" i="1" l="1"/>
  <c r="C46" i="1"/>
  <c r="B46" i="1"/>
  <c r="D46" i="1" s="1"/>
  <c r="A48" i="1" l="1"/>
  <c r="C47" i="1"/>
  <c r="B47" i="1"/>
  <c r="D47" i="1" s="1"/>
  <c r="C48" i="1" l="1"/>
  <c r="B48" i="1"/>
  <c r="D48" i="1" s="1"/>
  <c r="A49" i="1"/>
  <c r="A50" i="1" l="1"/>
  <c r="C49" i="1"/>
  <c r="B49" i="1"/>
  <c r="D49" i="1" s="1"/>
  <c r="C50" i="1" l="1"/>
  <c r="B50" i="1"/>
  <c r="D50" i="1" s="1"/>
  <c r="A51" i="1"/>
  <c r="B51" i="1" l="1"/>
  <c r="D51" i="1" s="1"/>
  <c r="A52" i="1"/>
  <c r="C51" i="1"/>
  <c r="C52" i="1" l="1"/>
  <c r="A53" i="1"/>
  <c r="B52" i="1"/>
  <c r="D52" i="1" s="1"/>
  <c r="A54" i="1" l="1"/>
  <c r="B53" i="1"/>
  <c r="D53" i="1" s="1"/>
  <c r="C53" i="1"/>
  <c r="A55" i="1" l="1"/>
  <c r="C54" i="1"/>
  <c r="B54" i="1"/>
  <c r="D54" i="1" s="1"/>
  <c r="B55" i="1" l="1"/>
  <c r="D55" i="1" s="1"/>
  <c r="A56" i="1"/>
  <c r="C55" i="1"/>
  <c r="C56" i="1" l="1"/>
  <c r="B56" i="1"/>
  <c r="D56" i="1" s="1"/>
  <c r="A57" i="1"/>
  <c r="C57" i="1" l="1"/>
  <c r="B57" i="1"/>
  <c r="D57" i="1" s="1"/>
  <c r="A58" i="1"/>
  <c r="C58" i="1" l="1"/>
  <c r="B58" i="1"/>
  <c r="D58" i="1" s="1"/>
  <c r="A59" i="1"/>
  <c r="C59" i="1" l="1"/>
  <c r="B59" i="1"/>
  <c r="D59" i="1" s="1"/>
  <c r="A60" i="1"/>
  <c r="C60" i="1" l="1"/>
  <c r="B60" i="1"/>
  <c r="D60" i="1" s="1"/>
  <c r="A61" i="1"/>
  <c r="C61" i="1" l="1"/>
  <c r="B61" i="1"/>
  <c r="D61" i="1" s="1"/>
  <c r="A62" i="1"/>
  <c r="C62" i="1" l="1"/>
  <c r="B62" i="1"/>
  <c r="D62" i="1" s="1"/>
  <c r="A63" i="1"/>
  <c r="C63" i="1" l="1"/>
  <c r="B63" i="1"/>
  <c r="D63" i="1" s="1"/>
  <c r="A64" i="1"/>
  <c r="C64" i="1" l="1"/>
  <c r="B64" i="1"/>
  <c r="D64" i="1" s="1"/>
  <c r="A65" i="1"/>
  <c r="C65" i="1" l="1"/>
  <c r="B65" i="1"/>
  <c r="D65" i="1" s="1"/>
  <c r="A66" i="1"/>
  <c r="C66" i="1" l="1"/>
  <c r="B66" i="1"/>
  <c r="D66" i="1" s="1"/>
  <c r="A67" i="1"/>
  <c r="C67" i="1" l="1"/>
  <c r="B67" i="1"/>
  <c r="D67" i="1" s="1"/>
  <c r="A68" i="1"/>
  <c r="C68" i="1" l="1"/>
  <c r="B68" i="1"/>
  <c r="D68" i="1" s="1"/>
  <c r="A69" i="1"/>
  <c r="C69" i="1" l="1"/>
  <c r="B69" i="1"/>
  <c r="D69" i="1" s="1"/>
  <c r="A70" i="1"/>
  <c r="C70" i="1" l="1"/>
  <c r="B70" i="1"/>
  <c r="D70" i="1" s="1"/>
  <c r="A71" i="1"/>
  <c r="C71" i="1" l="1"/>
  <c r="B71" i="1"/>
  <c r="D71" i="1" s="1"/>
  <c r="A72" i="1"/>
  <c r="C72" i="1" l="1"/>
  <c r="B72" i="1"/>
  <c r="D72" i="1" s="1"/>
  <c r="A73" i="1"/>
  <c r="C73" i="1" l="1"/>
  <c r="B73" i="1"/>
  <c r="D73" i="1" s="1"/>
  <c r="A74" i="1"/>
  <c r="C74" i="1" l="1"/>
  <c r="B74" i="1"/>
  <c r="D74" i="1" s="1"/>
  <c r="A75" i="1"/>
  <c r="C75" i="1" l="1"/>
  <c r="B75" i="1"/>
  <c r="D75" i="1" s="1"/>
  <c r="A76" i="1"/>
  <c r="C76" i="1" l="1"/>
  <c r="B76" i="1"/>
  <c r="D76" i="1" s="1"/>
  <c r="A77" i="1"/>
  <c r="C77" i="1" l="1"/>
  <c r="B77" i="1"/>
  <c r="D77" i="1" s="1"/>
  <c r="A78" i="1"/>
  <c r="C78" i="1" l="1"/>
  <c r="B78" i="1"/>
  <c r="D78" i="1" s="1"/>
  <c r="A79" i="1"/>
  <c r="C79" i="1" l="1"/>
  <c r="B79" i="1"/>
  <c r="D79" i="1" s="1"/>
  <c r="A80" i="1"/>
  <c r="C80" i="1" l="1"/>
  <c r="B80" i="1"/>
  <c r="D80" i="1" s="1"/>
  <c r="A81" i="1"/>
  <c r="C81" i="1" l="1"/>
  <c r="B81" i="1"/>
  <c r="D81" i="1" s="1"/>
  <c r="A82" i="1"/>
  <c r="C82" i="1" l="1"/>
  <c r="B82" i="1"/>
  <c r="D82" i="1" s="1"/>
  <c r="A83" i="1"/>
  <c r="C83" i="1" l="1"/>
  <c r="B83" i="1"/>
  <c r="D83" i="1" s="1"/>
  <c r="A84" i="1"/>
  <c r="C84" i="1" l="1"/>
  <c r="B84" i="1"/>
  <c r="D84" i="1" s="1"/>
  <c r="A85" i="1"/>
  <c r="C85" i="1" l="1"/>
  <c r="B85" i="1"/>
  <c r="D85" i="1" s="1"/>
  <c r="A86" i="1"/>
  <c r="C86" i="1" l="1"/>
  <c r="B86" i="1"/>
  <c r="D86" i="1" s="1"/>
  <c r="A87" i="1"/>
  <c r="C87" i="1" l="1"/>
  <c r="B87" i="1"/>
  <c r="D87" i="1" s="1"/>
  <c r="A88" i="1"/>
  <c r="C88" i="1" l="1"/>
  <c r="B88" i="1"/>
  <c r="D88" i="1" s="1"/>
  <c r="A89" i="1"/>
  <c r="C89" i="1" l="1"/>
  <c r="B89" i="1"/>
  <c r="D89" i="1" s="1"/>
  <c r="A90" i="1"/>
  <c r="C90" i="1" l="1"/>
  <c r="B90" i="1"/>
  <c r="D90" i="1" s="1"/>
  <c r="A91" i="1"/>
  <c r="C91" i="1" l="1"/>
  <c r="B91" i="1"/>
  <c r="D91" i="1" s="1"/>
  <c r="A92" i="1"/>
  <c r="C92" i="1" l="1"/>
  <c r="B92" i="1"/>
  <c r="D92" i="1" s="1"/>
  <c r="A93" i="1"/>
  <c r="C93" i="1" l="1"/>
  <c r="B93" i="1"/>
  <c r="D93" i="1" s="1"/>
  <c r="A94" i="1"/>
  <c r="C94" i="1" l="1"/>
  <c r="B94" i="1"/>
  <c r="D94" i="1" s="1"/>
  <c r="A95" i="1"/>
  <c r="C95" i="1" l="1"/>
  <c r="B95" i="1"/>
  <c r="D95" i="1" s="1"/>
  <c r="A96" i="1"/>
  <c r="C96" i="1" l="1"/>
  <c r="B96" i="1"/>
  <c r="D96" i="1" s="1"/>
  <c r="A97" i="1"/>
  <c r="C97" i="1" l="1"/>
  <c r="B97" i="1"/>
  <c r="D97" i="1" s="1"/>
  <c r="A98" i="1"/>
  <c r="C98" i="1" l="1"/>
  <c r="B98" i="1"/>
  <c r="D98" i="1" s="1"/>
  <c r="A99" i="1"/>
  <c r="C99" i="1" l="1"/>
  <c r="B99" i="1"/>
  <c r="D99" i="1" s="1"/>
  <c r="A100" i="1"/>
  <c r="C100" i="1" l="1"/>
  <c r="B100" i="1"/>
  <c r="D100" i="1" s="1"/>
  <c r="A101" i="1"/>
  <c r="B101" i="1" l="1"/>
  <c r="D101" i="1" s="1"/>
  <c r="C101" i="1"/>
  <c r="A102" i="1"/>
  <c r="A103" i="1" l="1"/>
  <c r="C102" i="1"/>
  <c r="B102" i="1"/>
  <c r="D102" i="1" s="1"/>
  <c r="C103" i="1" l="1"/>
  <c r="B103" i="1"/>
  <c r="D103" i="1" s="1"/>
  <c r="A104" i="1"/>
  <c r="A105" i="1" l="1"/>
  <c r="C104" i="1"/>
  <c r="B104" i="1"/>
  <c r="D104" i="1" s="1"/>
  <c r="C105" i="1" l="1"/>
  <c r="B105" i="1"/>
  <c r="D105" i="1" s="1"/>
  <c r="A106" i="1"/>
  <c r="A107" i="1" l="1"/>
  <c r="C106" i="1"/>
  <c r="B106" i="1"/>
  <c r="D106" i="1" s="1"/>
  <c r="C107" i="1" l="1"/>
  <c r="B107" i="1"/>
  <c r="D107" i="1" s="1"/>
  <c r="A108" i="1"/>
  <c r="A109" i="1" l="1"/>
  <c r="C108" i="1"/>
  <c r="B108" i="1"/>
  <c r="D108" i="1" s="1"/>
  <c r="C109" i="1" l="1"/>
  <c r="B109" i="1"/>
  <c r="D109" i="1" s="1"/>
  <c r="A110" i="1"/>
  <c r="A111" i="1" l="1"/>
  <c r="C110" i="1"/>
  <c r="B110" i="1"/>
  <c r="D110" i="1" s="1"/>
  <c r="C111" i="1" l="1"/>
  <c r="B111" i="1"/>
  <c r="D111" i="1" s="1"/>
  <c r="A112" i="1"/>
  <c r="A113" i="1" l="1"/>
  <c r="C112" i="1"/>
  <c r="B112" i="1"/>
  <c r="D112" i="1" s="1"/>
  <c r="C113" i="1" l="1"/>
  <c r="B113" i="1"/>
  <c r="D113" i="1" s="1"/>
  <c r="A114" i="1"/>
  <c r="A115" i="1" l="1"/>
  <c r="C114" i="1"/>
  <c r="B114" i="1"/>
  <c r="D114" i="1" s="1"/>
  <c r="C115" i="1" l="1"/>
  <c r="B115" i="1"/>
  <c r="D115" i="1" s="1"/>
  <c r="A116" i="1"/>
  <c r="C116" i="1" l="1"/>
  <c r="B116" i="1"/>
  <c r="D116" i="1" s="1"/>
  <c r="A117" i="1"/>
  <c r="C117" i="1" l="1"/>
  <c r="B117" i="1"/>
  <c r="D117" i="1" s="1"/>
  <c r="A118" i="1"/>
  <c r="C118" i="1" l="1"/>
  <c r="B118" i="1"/>
  <c r="D118" i="1" s="1"/>
  <c r="A119" i="1"/>
  <c r="C119" i="1" l="1"/>
  <c r="B119" i="1"/>
  <c r="D119" i="1" s="1"/>
  <c r="A120" i="1"/>
  <c r="C120" i="1" l="1"/>
  <c r="B120" i="1"/>
  <c r="D120" i="1" s="1"/>
  <c r="A121" i="1"/>
  <c r="C121" i="1" l="1"/>
  <c r="B121" i="1"/>
  <c r="D121" i="1" s="1"/>
  <c r="A122" i="1"/>
  <c r="C122" i="1" l="1"/>
  <c r="B122" i="1"/>
  <c r="D122" i="1" s="1"/>
  <c r="A123" i="1"/>
  <c r="C123" i="1" l="1"/>
  <c r="B123" i="1"/>
  <c r="D123" i="1" s="1"/>
  <c r="A124" i="1"/>
  <c r="C124" i="1" l="1"/>
  <c r="B124" i="1"/>
  <c r="D124" i="1" s="1"/>
  <c r="A125" i="1"/>
  <c r="C125" i="1" l="1"/>
  <c r="B125" i="1"/>
  <c r="D125" i="1" s="1"/>
  <c r="A126" i="1"/>
  <c r="C126" i="1" l="1"/>
  <c r="B126" i="1"/>
  <c r="D126" i="1" s="1"/>
  <c r="A127" i="1"/>
  <c r="C127" i="1" l="1"/>
  <c r="B127" i="1"/>
  <c r="D127" i="1" s="1"/>
  <c r="A128" i="1"/>
  <c r="C128" i="1" l="1"/>
  <c r="B128" i="1"/>
  <c r="D128" i="1" s="1"/>
  <c r="A129" i="1"/>
  <c r="C129" i="1" l="1"/>
  <c r="B129" i="1"/>
  <c r="D129" i="1" s="1"/>
  <c r="A130" i="1"/>
  <c r="C130" i="1" l="1"/>
  <c r="B130" i="1"/>
  <c r="D130" i="1" s="1"/>
  <c r="A131" i="1"/>
  <c r="C131" i="1" l="1"/>
  <c r="B131" i="1"/>
  <c r="D131" i="1" s="1"/>
  <c r="A132" i="1"/>
  <c r="C132" i="1" l="1"/>
  <c r="B132" i="1"/>
  <c r="D132" i="1" s="1"/>
  <c r="A133" i="1"/>
  <c r="C133" i="1" l="1"/>
  <c r="B133" i="1"/>
  <c r="D133" i="1" s="1"/>
  <c r="A134" i="1"/>
  <c r="C134" i="1" l="1"/>
  <c r="B134" i="1"/>
  <c r="D134" i="1" s="1"/>
  <c r="A135" i="1"/>
  <c r="C135" i="1" l="1"/>
  <c r="B135" i="1"/>
  <c r="D135" i="1" s="1"/>
  <c r="A136" i="1"/>
  <c r="C136" i="1" l="1"/>
  <c r="B136" i="1"/>
  <c r="D136" i="1" s="1"/>
  <c r="A137" i="1"/>
  <c r="C137" i="1" l="1"/>
  <c r="B137" i="1"/>
  <c r="D137" i="1" s="1"/>
  <c r="A138" i="1"/>
  <c r="C138" i="1" l="1"/>
  <c r="B138" i="1"/>
  <c r="D138" i="1" s="1"/>
  <c r="A139" i="1"/>
  <c r="C139" i="1" l="1"/>
  <c r="B139" i="1"/>
  <c r="D139" i="1" s="1"/>
  <c r="A140" i="1"/>
  <c r="C140" i="1" l="1"/>
  <c r="B140" i="1"/>
  <c r="D140" i="1" s="1"/>
  <c r="A141" i="1"/>
  <c r="C141" i="1" l="1"/>
  <c r="B141" i="1"/>
  <c r="D141" i="1" s="1"/>
  <c r="A142" i="1"/>
  <c r="C142" i="1" l="1"/>
  <c r="B142" i="1"/>
  <c r="D142" i="1" s="1"/>
  <c r="A143" i="1"/>
  <c r="C143" i="1" l="1"/>
  <c r="B143" i="1"/>
  <c r="D143" i="1" s="1"/>
  <c r="A144" i="1"/>
  <c r="C144" i="1" l="1"/>
  <c r="B144" i="1"/>
  <c r="D144" i="1" s="1"/>
  <c r="A145" i="1"/>
  <c r="C145" i="1" l="1"/>
  <c r="B145" i="1"/>
  <c r="D145" i="1" s="1"/>
  <c r="A146" i="1"/>
  <c r="C146" i="1" l="1"/>
  <c r="B146" i="1"/>
  <c r="D146" i="1" s="1"/>
  <c r="A147" i="1"/>
  <c r="C147" i="1" l="1"/>
  <c r="B147" i="1"/>
  <c r="D147" i="1" s="1"/>
  <c r="A148" i="1"/>
  <c r="C148" i="1" l="1"/>
  <c r="B148" i="1"/>
  <c r="D148" i="1" s="1"/>
  <c r="A149" i="1"/>
  <c r="C149" i="1" l="1"/>
  <c r="B149" i="1"/>
  <c r="D149" i="1" s="1"/>
  <c r="A150" i="1"/>
  <c r="C150" i="1" l="1"/>
  <c r="B150" i="1"/>
  <c r="D150" i="1" s="1"/>
  <c r="A151" i="1"/>
  <c r="C151" i="1" l="1"/>
  <c r="B151" i="1"/>
  <c r="D151" i="1" s="1"/>
  <c r="A152" i="1"/>
  <c r="C152" i="1" l="1"/>
  <c r="B152" i="1"/>
  <c r="D152" i="1" s="1"/>
  <c r="A153" i="1"/>
  <c r="C153" i="1" l="1"/>
  <c r="B153" i="1"/>
  <c r="D153" i="1" s="1"/>
  <c r="A154" i="1"/>
  <c r="C154" i="1" l="1"/>
  <c r="B154" i="1"/>
  <c r="D154" i="1" s="1"/>
  <c r="A155" i="1"/>
  <c r="C155" i="1" l="1"/>
  <c r="B155" i="1"/>
  <c r="D155" i="1" s="1"/>
  <c r="A156" i="1"/>
  <c r="C156" i="1" l="1"/>
  <c r="B156" i="1"/>
  <c r="D156" i="1" s="1"/>
  <c r="A157" i="1"/>
  <c r="C157" i="1" l="1"/>
  <c r="B157" i="1"/>
  <c r="D157" i="1" s="1"/>
  <c r="A158" i="1"/>
  <c r="C158" i="1" l="1"/>
  <c r="B158" i="1"/>
  <c r="D158" i="1" s="1"/>
  <c r="A159" i="1"/>
  <c r="C159" i="1" l="1"/>
  <c r="B159" i="1"/>
  <c r="D159" i="1" s="1"/>
  <c r="A160" i="1"/>
  <c r="C160" i="1" l="1"/>
  <c r="B160" i="1"/>
  <c r="D160" i="1" s="1"/>
  <c r="A161" i="1"/>
  <c r="C161" i="1" l="1"/>
  <c r="B161" i="1"/>
  <c r="D161" i="1" s="1"/>
  <c r="A162" i="1"/>
  <c r="C162" i="1" l="1"/>
  <c r="B162" i="1"/>
  <c r="D162" i="1" s="1"/>
  <c r="A163" i="1"/>
  <c r="C163" i="1" l="1"/>
  <c r="B163" i="1"/>
  <c r="D163" i="1" s="1"/>
  <c r="A164" i="1"/>
  <c r="C164" i="1" l="1"/>
  <c r="B164" i="1"/>
  <c r="D164" i="1" s="1"/>
  <c r="A165" i="1"/>
  <c r="C165" i="1" l="1"/>
  <c r="B165" i="1"/>
  <c r="D165" i="1" s="1"/>
  <c r="A166" i="1"/>
  <c r="C166" i="1" l="1"/>
  <c r="B166" i="1"/>
  <c r="D166" i="1" s="1"/>
  <c r="A167" i="1"/>
  <c r="C167" i="1" l="1"/>
  <c r="B167" i="1"/>
  <c r="D167" i="1" s="1"/>
  <c r="A168" i="1"/>
  <c r="C168" i="1" l="1"/>
  <c r="B168" i="1"/>
  <c r="D168" i="1" s="1"/>
  <c r="A169" i="1"/>
  <c r="C169" i="1" l="1"/>
  <c r="B169" i="1"/>
  <c r="D169" i="1" s="1"/>
  <c r="A170" i="1"/>
  <c r="C170" i="1" l="1"/>
  <c r="B170" i="1"/>
  <c r="D170" i="1" s="1"/>
  <c r="A171" i="1"/>
  <c r="C171" i="1" l="1"/>
  <c r="B171" i="1"/>
  <c r="D171" i="1" s="1"/>
  <c r="A172" i="1"/>
  <c r="C172" i="1" l="1"/>
  <c r="B172" i="1"/>
  <c r="D172" i="1" s="1"/>
  <c r="A173" i="1"/>
  <c r="C173" i="1" l="1"/>
  <c r="B173" i="1"/>
  <c r="D173" i="1" s="1"/>
  <c r="A174" i="1"/>
  <c r="C174" i="1" l="1"/>
  <c r="B174" i="1"/>
  <c r="D174" i="1" s="1"/>
  <c r="A175" i="1"/>
  <c r="C175" i="1" l="1"/>
  <c r="B175" i="1"/>
  <c r="D175" i="1" s="1"/>
  <c r="A176" i="1"/>
  <c r="C176" i="1" l="1"/>
  <c r="B176" i="1"/>
  <c r="D176" i="1" s="1"/>
  <c r="A177" i="1"/>
  <c r="C177" i="1" l="1"/>
  <c r="B177" i="1"/>
  <c r="D177" i="1" s="1"/>
  <c r="A178" i="1"/>
  <c r="C178" i="1" l="1"/>
  <c r="B178" i="1"/>
  <c r="D178" i="1" s="1"/>
  <c r="A179" i="1"/>
  <c r="C179" i="1" l="1"/>
  <c r="B179" i="1"/>
  <c r="D179" i="1" s="1"/>
  <c r="A180" i="1"/>
  <c r="C180" i="1" l="1"/>
  <c r="B180" i="1"/>
  <c r="D180" i="1" s="1"/>
  <c r="A181" i="1"/>
  <c r="C181" i="1" l="1"/>
  <c r="B181" i="1"/>
  <c r="D181" i="1" s="1"/>
  <c r="A182" i="1"/>
  <c r="C182" i="1" l="1"/>
  <c r="B182" i="1"/>
  <c r="D182" i="1" s="1"/>
  <c r="A183" i="1"/>
  <c r="C183" i="1" l="1"/>
  <c r="B183" i="1"/>
  <c r="D183" i="1" s="1"/>
  <c r="A184" i="1"/>
  <c r="C184" i="1" l="1"/>
  <c r="B184" i="1"/>
  <c r="D184" i="1" s="1"/>
  <c r="A185" i="1"/>
  <c r="C185" i="1" l="1"/>
  <c r="B185" i="1"/>
  <c r="D185" i="1" s="1"/>
  <c r="A186" i="1"/>
  <c r="C186" i="1" l="1"/>
  <c r="B186" i="1"/>
  <c r="D186" i="1" s="1"/>
  <c r="A187" i="1"/>
  <c r="C187" i="1" l="1"/>
  <c r="B187" i="1"/>
  <c r="D187" i="1" s="1"/>
  <c r="A188" i="1"/>
  <c r="C188" i="1" l="1"/>
  <c r="B188" i="1"/>
  <c r="D188" i="1" s="1"/>
  <c r="A189" i="1"/>
  <c r="C189" i="1" l="1"/>
  <c r="B189" i="1"/>
  <c r="D189" i="1" s="1"/>
  <c r="A190" i="1"/>
  <c r="C190" i="1" l="1"/>
  <c r="B190" i="1"/>
  <c r="D190" i="1" s="1"/>
  <c r="A191" i="1"/>
  <c r="C191" i="1" l="1"/>
  <c r="B191" i="1"/>
  <c r="D191" i="1" s="1"/>
  <c r="A192" i="1"/>
  <c r="C192" i="1" l="1"/>
  <c r="B192" i="1"/>
  <c r="D192" i="1" s="1"/>
  <c r="A193" i="1"/>
  <c r="C193" i="1" l="1"/>
  <c r="B193" i="1"/>
  <c r="D193" i="1" s="1"/>
  <c r="A194" i="1"/>
  <c r="C194" i="1" l="1"/>
  <c r="B194" i="1"/>
  <c r="D194" i="1" s="1"/>
  <c r="A195" i="1"/>
  <c r="C195" i="1" l="1"/>
  <c r="B195" i="1"/>
  <c r="D195" i="1" s="1"/>
  <c r="A196" i="1"/>
  <c r="C196" i="1" l="1"/>
  <c r="B196" i="1"/>
  <c r="D196" i="1" s="1"/>
  <c r="A197" i="1"/>
  <c r="C197" i="1" l="1"/>
  <c r="B197" i="1"/>
  <c r="D197" i="1" s="1"/>
  <c r="A198" i="1"/>
  <c r="C198" i="1" l="1"/>
  <c r="B198" i="1"/>
  <c r="D198" i="1" s="1"/>
  <c r="A199" i="1"/>
  <c r="C199" i="1" l="1"/>
  <c r="B199" i="1"/>
  <c r="D199" i="1" s="1"/>
  <c r="A200" i="1"/>
  <c r="C200" i="1" l="1"/>
  <c r="B200" i="1"/>
  <c r="D200" i="1" s="1"/>
  <c r="A201" i="1"/>
  <c r="C201" i="1" l="1"/>
  <c r="B201" i="1"/>
  <c r="D201" i="1" s="1"/>
  <c r="A202" i="1"/>
  <c r="C202" i="1" l="1"/>
  <c r="B202" i="1"/>
  <c r="D202" i="1" s="1"/>
  <c r="A203" i="1"/>
  <c r="C203" i="1" l="1"/>
  <c r="B203" i="1"/>
  <c r="D203" i="1" s="1"/>
  <c r="A204" i="1"/>
  <c r="C204" i="1" l="1"/>
  <c r="B204" i="1"/>
  <c r="D204" i="1" s="1"/>
  <c r="A205" i="1"/>
  <c r="C205" i="1" l="1"/>
  <c r="B205" i="1"/>
  <c r="D205" i="1" s="1"/>
  <c r="A206" i="1"/>
  <c r="C206" i="1" l="1"/>
  <c r="B206" i="1"/>
  <c r="D206" i="1" s="1"/>
  <c r="A207" i="1"/>
  <c r="C207" i="1" l="1"/>
  <c r="B207" i="1"/>
  <c r="D207" i="1" s="1"/>
  <c r="A208" i="1"/>
  <c r="C208" i="1" l="1"/>
  <c r="B208" i="1"/>
  <c r="D208" i="1" s="1"/>
  <c r="A209" i="1"/>
  <c r="C209" i="1" l="1"/>
  <c r="B209" i="1"/>
  <c r="D209" i="1" s="1"/>
  <c r="A210" i="1"/>
  <c r="C210" i="1" l="1"/>
  <c r="B210" i="1"/>
  <c r="D210" i="1" s="1"/>
  <c r="A211" i="1"/>
  <c r="C211" i="1" l="1"/>
  <c r="B211" i="1"/>
  <c r="D211" i="1" s="1"/>
  <c r="A212" i="1"/>
  <c r="C212" i="1" l="1"/>
  <c r="B212" i="1"/>
  <c r="D212" i="1" s="1"/>
  <c r="A213" i="1"/>
  <c r="C213" i="1" l="1"/>
  <c r="B213" i="1"/>
  <c r="D213" i="1" s="1"/>
  <c r="A214" i="1"/>
  <c r="C214" i="1" l="1"/>
  <c r="B214" i="1"/>
  <c r="D214" i="1" s="1"/>
  <c r="A215" i="1"/>
  <c r="C215" i="1" l="1"/>
  <c r="B215" i="1"/>
  <c r="D215" i="1" s="1"/>
  <c r="A216" i="1"/>
  <c r="C216" i="1" l="1"/>
  <c r="B216" i="1"/>
  <c r="D216" i="1" s="1"/>
  <c r="A217" i="1"/>
  <c r="C217" i="1" l="1"/>
  <c r="B217" i="1"/>
  <c r="D217" i="1" s="1"/>
  <c r="A218" i="1"/>
  <c r="C218" i="1" l="1"/>
  <c r="B218" i="1"/>
  <c r="D218" i="1" s="1"/>
  <c r="A219" i="1"/>
  <c r="C219" i="1" l="1"/>
  <c r="B219" i="1"/>
  <c r="D219" i="1" s="1"/>
  <c r="A220" i="1"/>
  <c r="C220" i="1" l="1"/>
  <c r="B220" i="1"/>
  <c r="D220" i="1" s="1"/>
  <c r="A221" i="1"/>
  <c r="C221" i="1" l="1"/>
  <c r="B221" i="1"/>
  <c r="D221" i="1" s="1"/>
  <c r="A222" i="1"/>
  <c r="C222" i="1" l="1"/>
  <c r="B222" i="1"/>
  <c r="D222" i="1" s="1"/>
  <c r="A223" i="1"/>
  <c r="C223" i="1" l="1"/>
  <c r="B223" i="1"/>
  <c r="D223" i="1" s="1"/>
  <c r="A224" i="1"/>
  <c r="C224" i="1" l="1"/>
  <c r="B224" i="1"/>
  <c r="D224" i="1" s="1"/>
  <c r="A225" i="1"/>
  <c r="C225" i="1" l="1"/>
  <c r="B225" i="1"/>
  <c r="D225" i="1" s="1"/>
  <c r="A226" i="1"/>
  <c r="C226" i="1" l="1"/>
  <c r="B226" i="1"/>
  <c r="D226" i="1" s="1"/>
  <c r="A227" i="1"/>
  <c r="C227" i="1" l="1"/>
  <c r="B227" i="1"/>
  <c r="D227" i="1" s="1"/>
  <c r="A228" i="1"/>
  <c r="C228" i="1" l="1"/>
  <c r="B228" i="1"/>
  <c r="D228" i="1" s="1"/>
  <c r="A229" i="1"/>
  <c r="C229" i="1" l="1"/>
  <c r="B229" i="1"/>
  <c r="D229" i="1" s="1"/>
  <c r="A230" i="1"/>
  <c r="C230" i="1" l="1"/>
  <c r="B230" i="1"/>
  <c r="D230" i="1" s="1"/>
  <c r="A231" i="1"/>
  <c r="C231" i="1" l="1"/>
  <c r="B231" i="1"/>
  <c r="D231" i="1" s="1"/>
  <c r="A232" i="1"/>
  <c r="C232" i="1" l="1"/>
  <c r="B232" i="1"/>
  <c r="D232" i="1" s="1"/>
  <c r="A233" i="1"/>
  <c r="C233" i="1" l="1"/>
  <c r="B233" i="1"/>
  <c r="D233" i="1" s="1"/>
  <c r="A234" i="1"/>
  <c r="C234" i="1" l="1"/>
  <c r="B234" i="1"/>
  <c r="D234" i="1" s="1"/>
  <c r="A235" i="1"/>
  <c r="C235" i="1" l="1"/>
  <c r="B235" i="1"/>
  <c r="D235" i="1" s="1"/>
  <c r="A236" i="1"/>
  <c r="C236" i="1" l="1"/>
  <c r="B236" i="1"/>
  <c r="D236" i="1" s="1"/>
  <c r="A237" i="1"/>
  <c r="C237" i="1" l="1"/>
  <c r="B237" i="1"/>
  <c r="D237" i="1" s="1"/>
  <c r="A238" i="1"/>
  <c r="C238" i="1" l="1"/>
  <c r="B238" i="1"/>
  <c r="D238" i="1" s="1"/>
  <c r="A239" i="1"/>
  <c r="C239" i="1" l="1"/>
  <c r="B239" i="1"/>
  <c r="D239" i="1" s="1"/>
  <c r="A240" i="1"/>
  <c r="C240" i="1" l="1"/>
  <c r="B240" i="1"/>
  <c r="D240" i="1" s="1"/>
  <c r="A241" i="1"/>
  <c r="C241" i="1" l="1"/>
  <c r="B241" i="1"/>
  <c r="D241" i="1" s="1"/>
  <c r="A242" i="1"/>
  <c r="C242" i="1" l="1"/>
  <c r="B242" i="1"/>
  <c r="D242" i="1" s="1"/>
  <c r="A243" i="1"/>
  <c r="C243" i="1" l="1"/>
  <c r="B243" i="1"/>
  <c r="D243" i="1" s="1"/>
  <c r="A244" i="1"/>
  <c r="C244" i="1" l="1"/>
  <c r="B244" i="1"/>
  <c r="D244" i="1" s="1"/>
  <c r="A245" i="1"/>
  <c r="C245" i="1" l="1"/>
  <c r="B245" i="1"/>
  <c r="D245" i="1" s="1"/>
  <c r="A246" i="1"/>
  <c r="C246" i="1" l="1"/>
  <c r="B246" i="1"/>
  <c r="D246" i="1" s="1"/>
  <c r="A247" i="1"/>
  <c r="C247" i="1" l="1"/>
  <c r="B247" i="1"/>
  <c r="D247" i="1" s="1"/>
  <c r="A248" i="1"/>
  <c r="C248" i="1" l="1"/>
  <c r="B248" i="1"/>
  <c r="D248" i="1" s="1"/>
  <c r="A249" i="1"/>
  <c r="C249" i="1" l="1"/>
  <c r="B249" i="1"/>
  <c r="D249" i="1" s="1"/>
  <c r="A250" i="1"/>
  <c r="C250" i="1" l="1"/>
  <c r="B250" i="1"/>
  <c r="D250" i="1" s="1"/>
  <c r="A251" i="1"/>
  <c r="C251" i="1" l="1"/>
  <c r="B251" i="1"/>
  <c r="D251" i="1" s="1"/>
  <c r="A252" i="1"/>
  <c r="C252" i="1" l="1"/>
  <c r="B252" i="1"/>
  <c r="D252" i="1" s="1"/>
  <c r="A253" i="1"/>
  <c r="C253" i="1" l="1"/>
  <c r="B253" i="1"/>
  <c r="D253" i="1" s="1"/>
  <c r="A254" i="1"/>
  <c r="C254" i="1" l="1"/>
  <c r="B254" i="1"/>
  <c r="D254" i="1" s="1"/>
  <c r="A255" i="1"/>
  <c r="C255" i="1" l="1"/>
  <c r="B255" i="1"/>
  <c r="D255" i="1" s="1"/>
  <c r="A256" i="1"/>
  <c r="C256" i="1" l="1"/>
  <c r="B256" i="1"/>
  <c r="D256" i="1" s="1"/>
  <c r="A257" i="1"/>
  <c r="C257" i="1" l="1"/>
  <c r="B257" i="1"/>
  <c r="D257" i="1" s="1"/>
  <c r="A258" i="1"/>
  <c r="C258" i="1" l="1"/>
  <c r="B258" i="1"/>
  <c r="D258" i="1" s="1"/>
  <c r="A259" i="1"/>
  <c r="C259" i="1" l="1"/>
  <c r="B259" i="1"/>
  <c r="D259" i="1" s="1"/>
  <c r="A260" i="1"/>
  <c r="C260" i="1" l="1"/>
  <c r="B260" i="1"/>
  <c r="D260" i="1" s="1"/>
  <c r="A261" i="1"/>
  <c r="C261" i="1" l="1"/>
  <c r="B261" i="1"/>
  <c r="D261" i="1" s="1"/>
  <c r="A262" i="1"/>
  <c r="C262" i="1" l="1"/>
  <c r="B262" i="1"/>
  <c r="D262" i="1" s="1"/>
  <c r="A263" i="1"/>
  <c r="C263" i="1" l="1"/>
  <c r="B263" i="1"/>
  <c r="D263" i="1" s="1"/>
  <c r="A264" i="1"/>
  <c r="C264" i="1" l="1"/>
  <c r="B264" i="1"/>
  <c r="D264" i="1" s="1"/>
  <c r="A265" i="1"/>
  <c r="C265" i="1" l="1"/>
  <c r="B265" i="1"/>
  <c r="D265" i="1" s="1"/>
  <c r="A266" i="1"/>
  <c r="C266" i="1" l="1"/>
  <c r="B266" i="1"/>
  <c r="D266" i="1" s="1"/>
  <c r="A267" i="1"/>
  <c r="C267" i="1" l="1"/>
  <c r="B267" i="1"/>
  <c r="D267" i="1" s="1"/>
  <c r="A268" i="1"/>
  <c r="C268" i="1" l="1"/>
  <c r="B268" i="1"/>
  <c r="D268" i="1" s="1"/>
  <c r="A269" i="1"/>
  <c r="C269" i="1" l="1"/>
  <c r="B269" i="1"/>
  <c r="D269" i="1" s="1"/>
  <c r="A270" i="1"/>
  <c r="C270" i="1" l="1"/>
  <c r="B270" i="1"/>
  <c r="D270" i="1" s="1"/>
  <c r="A271" i="1"/>
  <c r="C271" i="1" l="1"/>
  <c r="B271" i="1"/>
  <c r="D271" i="1" s="1"/>
  <c r="A272" i="1"/>
  <c r="C272" i="1" l="1"/>
  <c r="B272" i="1"/>
  <c r="D272" i="1" s="1"/>
  <c r="A273" i="1"/>
  <c r="C273" i="1" l="1"/>
  <c r="B273" i="1"/>
  <c r="D273" i="1" s="1"/>
  <c r="A274" i="1"/>
  <c r="C274" i="1" l="1"/>
  <c r="B274" i="1"/>
  <c r="D274" i="1" s="1"/>
  <c r="A275" i="1"/>
  <c r="C275" i="1" l="1"/>
  <c r="B275" i="1"/>
  <c r="D275" i="1" s="1"/>
  <c r="A276" i="1"/>
  <c r="C276" i="1" l="1"/>
  <c r="B276" i="1"/>
  <c r="D276" i="1" s="1"/>
  <c r="A277" i="1"/>
  <c r="C277" i="1" l="1"/>
  <c r="B277" i="1"/>
  <c r="D277" i="1" s="1"/>
  <c r="A278" i="1"/>
  <c r="C278" i="1" l="1"/>
  <c r="B278" i="1"/>
  <c r="D278" i="1" s="1"/>
  <c r="A279" i="1"/>
  <c r="C279" i="1" l="1"/>
  <c r="B279" i="1"/>
  <c r="D279" i="1" s="1"/>
  <c r="A280" i="1"/>
  <c r="C280" i="1" l="1"/>
  <c r="B280" i="1"/>
  <c r="D280" i="1" s="1"/>
  <c r="A281" i="1"/>
  <c r="C281" i="1" l="1"/>
  <c r="B281" i="1"/>
  <c r="D281" i="1" s="1"/>
  <c r="A282" i="1"/>
  <c r="C282" i="1" l="1"/>
  <c r="B282" i="1"/>
  <c r="D282" i="1" s="1"/>
  <c r="A283" i="1"/>
  <c r="C283" i="1" l="1"/>
  <c r="B283" i="1"/>
  <c r="D283" i="1" s="1"/>
  <c r="A284" i="1"/>
  <c r="C284" i="1" l="1"/>
  <c r="B284" i="1"/>
  <c r="D284" i="1" s="1"/>
  <c r="A285" i="1"/>
  <c r="C285" i="1" l="1"/>
  <c r="B285" i="1"/>
  <c r="D285" i="1" s="1"/>
  <c r="A286" i="1"/>
  <c r="B286" i="1" l="1"/>
  <c r="D286" i="1" s="1"/>
  <c r="A287" i="1"/>
  <c r="C286" i="1"/>
  <c r="B287" i="1" l="1"/>
  <c r="D287" i="1" s="1"/>
  <c r="C287" i="1"/>
  <c r="A288" i="1"/>
  <c r="B288" i="1" l="1"/>
  <c r="D288" i="1" s="1"/>
  <c r="A289" i="1"/>
  <c r="C288" i="1"/>
  <c r="B289" i="1" l="1"/>
  <c r="D289" i="1" s="1"/>
  <c r="C289" i="1"/>
  <c r="A290" i="1"/>
  <c r="B290" i="1" l="1"/>
  <c r="D290" i="1" s="1"/>
  <c r="A291" i="1"/>
  <c r="C290" i="1"/>
  <c r="B291" i="1" l="1"/>
  <c r="D291" i="1" s="1"/>
  <c r="A292" i="1"/>
  <c r="C291" i="1"/>
  <c r="B292" i="1" l="1"/>
  <c r="D292" i="1" s="1"/>
  <c r="A293" i="1"/>
  <c r="C292" i="1"/>
  <c r="B293" i="1" l="1"/>
  <c r="D293" i="1" s="1"/>
  <c r="A294" i="1"/>
  <c r="C293" i="1"/>
  <c r="B294" i="1" l="1"/>
  <c r="D294" i="1" s="1"/>
  <c r="A295" i="1"/>
  <c r="C294" i="1"/>
  <c r="B295" i="1" l="1"/>
  <c r="D295" i="1" s="1"/>
  <c r="A296" i="1"/>
  <c r="C295" i="1"/>
  <c r="B296" i="1" l="1"/>
  <c r="D296" i="1" s="1"/>
  <c r="A297" i="1"/>
  <c r="C296" i="1"/>
  <c r="B297" i="1" l="1"/>
  <c r="D297" i="1" s="1"/>
  <c r="C297" i="1"/>
  <c r="A298" i="1"/>
  <c r="B298" i="1" l="1"/>
  <c r="D298" i="1" s="1"/>
  <c r="A299" i="1"/>
  <c r="C298" i="1"/>
  <c r="B299" i="1" l="1"/>
  <c r="D299" i="1" s="1"/>
  <c r="C299" i="1"/>
  <c r="A300" i="1"/>
  <c r="B300" i="1" l="1"/>
  <c r="D300" i="1" s="1"/>
  <c r="A301" i="1"/>
  <c r="C300" i="1"/>
  <c r="B301" i="1" l="1"/>
  <c r="D301" i="1" s="1"/>
  <c r="C301" i="1"/>
  <c r="A302" i="1"/>
  <c r="B302" i="1" l="1"/>
  <c r="D302" i="1" s="1"/>
  <c r="A303" i="1"/>
  <c r="C302" i="1"/>
  <c r="B303" i="1" l="1"/>
  <c r="D303" i="1" s="1"/>
  <c r="C303" i="1"/>
  <c r="A304" i="1"/>
  <c r="B304" i="1" l="1"/>
  <c r="D304" i="1" s="1"/>
  <c r="A305" i="1"/>
  <c r="C304" i="1"/>
  <c r="B305" i="1" l="1"/>
  <c r="D305" i="1" s="1"/>
  <c r="C305" i="1"/>
  <c r="A306" i="1"/>
  <c r="B306" i="1" l="1"/>
  <c r="D306" i="1" s="1"/>
  <c r="A307" i="1"/>
  <c r="C306" i="1"/>
  <c r="B307" i="1" l="1"/>
  <c r="D307" i="1" s="1"/>
  <c r="C307" i="1"/>
  <c r="A308" i="1"/>
  <c r="B308" i="1" l="1"/>
  <c r="D308" i="1" s="1"/>
  <c r="A309" i="1"/>
  <c r="C308" i="1"/>
  <c r="B309" i="1" l="1"/>
  <c r="D309" i="1" s="1"/>
  <c r="C309" i="1"/>
  <c r="A310" i="1"/>
  <c r="B310" i="1" l="1"/>
  <c r="D310" i="1" s="1"/>
  <c r="A311" i="1"/>
  <c r="C310" i="1"/>
  <c r="B311" i="1" l="1"/>
  <c r="D311" i="1" s="1"/>
  <c r="C311" i="1"/>
  <c r="A312" i="1"/>
  <c r="B312" i="1" l="1"/>
  <c r="D312" i="1" s="1"/>
  <c r="A313" i="1"/>
  <c r="C312" i="1"/>
  <c r="B313" i="1" l="1"/>
  <c r="D313" i="1" s="1"/>
  <c r="C313" i="1"/>
  <c r="A314" i="1"/>
  <c r="B314" i="1" l="1"/>
  <c r="D314" i="1" s="1"/>
  <c r="A315" i="1"/>
  <c r="C314" i="1"/>
  <c r="B315" i="1" l="1"/>
  <c r="D315" i="1" s="1"/>
  <c r="C315" i="1"/>
  <c r="A316" i="1"/>
  <c r="B316" i="1" l="1"/>
  <c r="D316" i="1" s="1"/>
  <c r="A317" i="1"/>
  <c r="C316" i="1"/>
  <c r="B317" i="1" l="1"/>
  <c r="D317" i="1" s="1"/>
  <c r="C317" i="1"/>
  <c r="A318" i="1"/>
  <c r="B318" i="1" l="1"/>
  <c r="D318" i="1" s="1"/>
  <c r="A319" i="1"/>
  <c r="C318" i="1"/>
  <c r="B319" i="1" l="1"/>
  <c r="D319" i="1" s="1"/>
  <c r="C319" i="1"/>
  <c r="A320" i="1"/>
  <c r="B320" i="1" l="1"/>
  <c r="D320" i="1" s="1"/>
  <c r="A321" i="1"/>
  <c r="C320" i="1"/>
  <c r="B321" i="1" l="1"/>
  <c r="D321" i="1" s="1"/>
  <c r="C321" i="1"/>
  <c r="A322" i="1"/>
  <c r="B322" i="1" l="1"/>
  <c r="D322" i="1" s="1"/>
  <c r="A323" i="1"/>
  <c r="C322" i="1"/>
  <c r="B323" i="1" l="1"/>
  <c r="D323" i="1" s="1"/>
  <c r="C323" i="1"/>
  <c r="A324" i="1"/>
  <c r="B324" i="1" l="1"/>
  <c r="D324" i="1" s="1"/>
  <c r="A325" i="1"/>
  <c r="C324" i="1"/>
  <c r="B325" i="1" l="1"/>
  <c r="D325" i="1" s="1"/>
  <c r="C325" i="1"/>
  <c r="A326" i="1"/>
  <c r="B326" i="1" l="1"/>
  <c r="D326" i="1" s="1"/>
  <c r="A327" i="1"/>
  <c r="C326" i="1"/>
  <c r="B327" i="1" l="1"/>
  <c r="D327" i="1" s="1"/>
  <c r="C327" i="1"/>
  <c r="A328" i="1"/>
  <c r="B328" i="1" l="1"/>
  <c r="D328" i="1" s="1"/>
  <c r="A329" i="1"/>
  <c r="C328" i="1"/>
  <c r="B329" i="1" l="1"/>
  <c r="D329" i="1" s="1"/>
  <c r="C329" i="1"/>
  <c r="A330" i="1"/>
  <c r="B330" i="1" l="1"/>
  <c r="D330" i="1" s="1"/>
  <c r="A331" i="1"/>
  <c r="C330" i="1"/>
  <c r="B331" i="1" l="1"/>
  <c r="D331" i="1" s="1"/>
  <c r="C331" i="1"/>
  <c r="A332" i="1"/>
  <c r="B332" i="1" l="1"/>
  <c r="D332" i="1" s="1"/>
  <c r="A333" i="1"/>
  <c r="C332" i="1"/>
  <c r="B333" i="1" l="1"/>
  <c r="D333" i="1" s="1"/>
  <c r="C333" i="1"/>
  <c r="A334" i="1"/>
  <c r="B334" i="1" l="1"/>
  <c r="D334" i="1" s="1"/>
  <c r="A335" i="1"/>
  <c r="C334" i="1"/>
  <c r="B335" i="1" l="1"/>
  <c r="D335" i="1" s="1"/>
  <c r="C335" i="1"/>
  <c r="A336" i="1"/>
  <c r="B336" i="1" l="1"/>
  <c r="D336" i="1" s="1"/>
  <c r="C336" i="1"/>
  <c r="A337" i="1"/>
  <c r="B337" i="1" l="1"/>
  <c r="D337" i="1" s="1"/>
  <c r="C337" i="1"/>
  <c r="A338" i="1"/>
  <c r="B338" i="1" l="1"/>
  <c r="D338" i="1" s="1"/>
  <c r="A339" i="1"/>
  <c r="C338" i="1"/>
  <c r="B339" i="1" l="1"/>
  <c r="D339" i="1" s="1"/>
  <c r="A340" i="1"/>
  <c r="C339" i="1"/>
  <c r="B340" i="1" l="1"/>
  <c r="D340" i="1" s="1"/>
  <c r="C340" i="1"/>
  <c r="A341" i="1"/>
  <c r="B341" i="1" l="1"/>
  <c r="D341" i="1" s="1"/>
  <c r="A342" i="1"/>
  <c r="C341" i="1"/>
  <c r="B342" i="1" l="1"/>
  <c r="D342" i="1" s="1"/>
  <c r="A343" i="1"/>
  <c r="C342" i="1"/>
  <c r="B343" i="1" l="1"/>
  <c r="D343" i="1" s="1"/>
  <c r="A344" i="1"/>
  <c r="C343" i="1"/>
  <c r="B344" i="1" l="1"/>
  <c r="D344" i="1" s="1"/>
  <c r="A345" i="1"/>
  <c r="C344" i="1"/>
  <c r="B345" i="1" l="1"/>
  <c r="D345" i="1" s="1"/>
  <c r="A346" i="1"/>
  <c r="C345" i="1"/>
  <c r="B346" i="1" l="1"/>
  <c r="D346" i="1" s="1"/>
  <c r="A347" i="1"/>
  <c r="C346" i="1"/>
  <c r="B347" i="1" l="1"/>
  <c r="D347" i="1" s="1"/>
  <c r="A348" i="1"/>
  <c r="C347" i="1"/>
  <c r="B348" i="1" l="1"/>
  <c r="D348" i="1" s="1"/>
  <c r="A349" i="1"/>
  <c r="C348" i="1"/>
  <c r="C349" i="1" l="1"/>
  <c r="A350" i="1"/>
  <c r="B349" i="1"/>
  <c r="D349" i="1" s="1"/>
  <c r="C350" i="1" l="1"/>
  <c r="A351" i="1"/>
  <c r="B350" i="1"/>
  <c r="D350" i="1" s="1"/>
  <c r="C351" i="1" l="1"/>
  <c r="A352" i="1"/>
  <c r="B351" i="1"/>
  <c r="D351" i="1" s="1"/>
  <c r="A353" i="1" l="1"/>
  <c r="B352" i="1"/>
  <c r="D352" i="1" s="1"/>
  <c r="C352" i="1"/>
  <c r="A354" i="1" l="1"/>
  <c r="C353" i="1"/>
  <c r="B353" i="1"/>
  <c r="D353" i="1" s="1"/>
  <c r="B354" i="1" l="1"/>
  <c r="D354" i="1" s="1"/>
  <c r="A355" i="1"/>
  <c r="C354" i="1"/>
  <c r="C355" i="1" l="1"/>
  <c r="A356" i="1"/>
  <c r="B355" i="1"/>
  <c r="D355" i="1" s="1"/>
  <c r="B356" i="1" l="1"/>
  <c r="D356" i="1" s="1"/>
  <c r="A357" i="1"/>
  <c r="C356" i="1"/>
  <c r="C357" i="1" l="1"/>
  <c r="B357" i="1"/>
  <c r="D357" i="1" s="1"/>
  <c r="A358" i="1"/>
  <c r="B358" i="1" l="1"/>
  <c r="D358" i="1" s="1"/>
  <c r="A359" i="1"/>
  <c r="C358" i="1"/>
  <c r="C359" i="1" l="1"/>
  <c r="B359" i="1"/>
  <c r="D359" i="1" s="1"/>
  <c r="A360" i="1"/>
  <c r="A361" i="1" l="1"/>
  <c r="B360" i="1"/>
  <c r="D360" i="1" s="1"/>
  <c r="C360" i="1"/>
  <c r="C361" i="1" l="1"/>
  <c r="B361" i="1"/>
  <c r="D361" i="1" s="1"/>
  <c r="A362" i="1"/>
  <c r="B362" i="1" l="1"/>
  <c r="D362" i="1" s="1"/>
  <c r="A363" i="1"/>
  <c r="C362" i="1"/>
  <c r="C363" i="1" l="1"/>
  <c r="A364" i="1"/>
  <c r="B363" i="1"/>
  <c r="D363" i="1" s="1"/>
  <c r="B364" i="1" l="1"/>
  <c r="D364" i="1" s="1"/>
  <c r="A365" i="1"/>
  <c r="C364" i="1"/>
  <c r="C365" i="1" l="1"/>
  <c r="B365" i="1"/>
  <c r="D365" i="1" s="1"/>
  <c r="A366" i="1"/>
  <c r="C366" i="1" l="1"/>
  <c r="B366" i="1"/>
  <c r="D366" i="1" s="1"/>
  <c r="A367" i="1"/>
  <c r="C367" i="1" l="1"/>
  <c r="B367" i="1"/>
  <c r="D367" i="1" s="1"/>
  <c r="A368" i="1"/>
  <c r="A369" i="1" l="1"/>
  <c r="B368" i="1"/>
  <c r="D368" i="1" s="1"/>
  <c r="C368" i="1"/>
  <c r="A370" i="1" l="1"/>
  <c r="C369" i="1"/>
  <c r="B369" i="1"/>
  <c r="D369" i="1" s="1"/>
  <c r="B370" i="1" l="1"/>
  <c r="D370" i="1" s="1"/>
  <c r="A371" i="1"/>
  <c r="C370" i="1"/>
  <c r="C371" i="1" l="1"/>
  <c r="B371" i="1"/>
  <c r="D371" i="1" s="1"/>
  <c r="A372" i="1"/>
  <c r="C372" i="1" l="1"/>
  <c r="B372" i="1"/>
  <c r="D372" i="1" s="1"/>
  <c r="A373" i="1"/>
  <c r="C373" i="1" l="1"/>
  <c r="B373" i="1"/>
  <c r="D373" i="1" s="1"/>
  <c r="A374" i="1"/>
  <c r="C374" i="1" l="1"/>
  <c r="B374" i="1"/>
  <c r="D374" i="1" s="1"/>
  <c r="A375" i="1"/>
  <c r="C375" i="1" l="1"/>
  <c r="B375" i="1"/>
  <c r="D375" i="1" s="1"/>
  <c r="A376" i="1"/>
  <c r="A377" i="1" l="1"/>
  <c r="B376" i="1"/>
  <c r="D376" i="1" s="1"/>
  <c r="C376" i="1"/>
  <c r="A378" i="1" l="1"/>
  <c r="C377" i="1"/>
  <c r="B377" i="1"/>
  <c r="D377" i="1" s="1"/>
  <c r="B378" i="1" l="1"/>
  <c r="D378" i="1" s="1"/>
  <c r="A379" i="1"/>
  <c r="C378" i="1"/>
  <c r="C379" i="1" l="1"/>
  <c r="B379" i="1"/>
  <c r="D379" i="1" s="1"/>
  <c r="A380" i="1"/>
  <c r="C380" i="1" l="1"/>
  <c r="B380" i="1"/>
  <c r="D380" i="1" s="1"/>
  <c r="A381" i="1"/>
  <c r="C381" i="1" l="1"/>
  <c r="B381" i="1"/>
  <c r="D381" i="1" s="1"/>
  <c r="A382" i="1"/>
  <c r="C382" i="1" l="1"/>
  <c r="B382" i="1"/>
  <c r="D382" i="1" s="1"/>
  <c r="A383" i="1"/>
  <c r="C383" i="1" l="1"/>
  <c r="B383" i="1"/>
  <c r="D383" i="1" s="1"/>
  <c r="A384" i="1"/>
  <c r="A385" i="1" l="1"/>
  <c r="B384" i="1"/>
  <c r="D384" i="1" s="1"/>
  <c r="C384" i="1"/>
  <c r="A386" i="1" l="1"/>
  <c r="C385" i="1"/>
  <c r="B385" i="1"/>
  <c r="D385" i="1" s="1"/>
  <c r="B386" i="1" l="1"/>
  <c r="D386" i="1" s="1"/>
  <c r="A387" i="1"/>
  <c r="C386" i="1"/>
  <c r="C387" i="1" l="1"/>
  <c r="B387" i="1"/>
  <c r="D387" i="1" s="1"/>
  <c r="A388" i="1"/>
  <c r="C388" i="1" l="1"/>
  <c r="B388" i="1"/>
  <c r="D388" i="1" s="1"/>
  <c r="A389" i="1"/>
  <c r="C389" i="1" l="1"/>
  <c r="B389" i="1"/>
  <c r="D389" i="1" s="1"/>
  <c r="A390" i="1"/>
  <c r="C390" i="1" l="1"/>
  <c r="B390" i="1"/>
  <c r="D390" i="1" s="1"/>
  <c r="A391" i="1"/>
  <c r="C391" i="1" l="1"/>
  <c r="B391" i="1"/>
  <c r="D391" i="1" s="1"/>
  <c r="A392" i="1"/>
  <c r="A393" i="1" l="1"/>
  <c r="C392" i="1"/>
  <c r="B392" i="1"/>
  <c r="D392" i="1" s="1"/>
  <c r="A394" i="1" l="1"/>
  <c r="C393" i="1"/>
  <c r="B393" i="1"/>
  <c r="D393" i="1" s="1"/>
  <c r="B394" i="1" l="1"/>
  <c r="D394" i="1" s="1"/>
  <c r="A395" i="1"/>
  <c r="C394" i="1"/>
  <c r="C395" i="1" l="1"/>
  <c r="B395" i="1"/>
  <c r="D395" i="1" s="1"/>
  <c r="A396" i="1"/>
  <c r="C396" i="1" l="1"/>
  <c r="B396" i="1"/>
  <c r="D396" i="1" s="1"/>
  <c r="A397" i="1"/>
  <c r="C397" i="1" l="1"/>
  <c r="B397" i="1"/>
  <c r="D397" i="1" s="1"/>
  <c r="A398" i="1"/>
  <c r="C398" i="1" l="1"/>
  <c r="B398" i="1"/>
  <c r="D398" i="1" s="1"/>
  <c r="A399" i="1"/>
  <c r="C399" i="1" l="1"/>
  <c r="B399" i="1"/>
  <c r="D399" i="1" s="1"/>
  <c r="A400" i="1"/>
  <c r="A401" i="1" l="1"/>
  <c r="C400" i="1"/>
  <c r="B400" i="1"/>
  <c r="D400" i="1" s="1"/>
  <c r="A402" i="1" l="1"/>
  <c r="C401" i="1"/>
  <c r="B401" i="1"/>
  <c r="D401" i="1" s="1"/>
  <c r="B402" i="1" l="1"/>
  <c r="D402" i="1" s="1"/>
  <c r="A403" i="1"/>
  <c r="C402" i="1"/>
  <c r="C403" i="1" l="1"/>
  <c r="B403" i="1"/>
  <c r="D403" i="1" s="1"/>
  <c r="B404" i="1"/>
  <c r="W17" i="1"/>
  <c r="W18" i="1" l="1"/>
  <c r="AA17" i="1"/>
  <c r="Y17" i="1"/>
  <c r="AD17" i="1" s="1"/>
  <c r="X17" i="1"/>
  <c r="D404" i="1"/>
  <c r="N183" i="1"/>
  <c r="N198" i="1"/>
  <c r="N281" i="1"/>
  <c r="N357" i="1"/>
  <c r="N373" i="1"/>
  <c r="N283" i="1"/>
  <c r="N247" i="1"/>
  <c r="N221" i="1"/>
  <c r="N301" i="1"/>
  <c r="N356" i="1"/>
  <c r="N261" i="1"/>
  <c r="N185" i="1"/>
  <c r="N309" i="1"/>
  <c r="N287" i="1"/>
  <c r="N226" i="1"/>
  <c r="N387" i="1"/>
  <c r="N228" i="1"/>
  <c r="N315" i="1"/>
  <c r="N332" i="1"/>
  <c r="N266" i="1"/>
  <c r="N267" i="1"/>
  <c r="N184" i="1"/>
  <c r="N378" i="1"/>
  <c r="N237" i="1"/>
  <c r="N206" i="1"/>
  <c r="N274" i="1"/>
  <c r="N200" i="1"/>
  <c r="N327" i="1"/>
  <c r="N358" i="1"/>
  <c r="N366" i="1"/>
  <c r="N202" i="1"/>
  <c r="N306" i="1"/>
  <c r="N331" i="1"/>
  <c r="N343" i="1"/>
  <c r="N240" i="1"/>
  <c r="N388" i="1"/>
  <c r="N303" i="1"/>
  <c r="N313" i="1"/>
  <c r="N338" i="1"/>
  <c r="N359" i="1"/>
  <c r="N204" i="1"/>
  <c r="N305" i="1"/>
  <c r="N188" i="1"/>
  <c r="N203" i="1"/>
  <c r="N205" i="1"/>
  <c r="N238" i="1"/>
  <c r="N380" i="1"/>
  <c r="N270" i="1"/>
  <c r="N335" i="1"/>
  <c r="N300" i="1"/>
  <c r="N216" i="1"/>
  <c r="N323" i="1"/>
  <c r="N231" i="1"/>
  <c r="N350" i="1"/>
  <c r="N326" i="1"/>
  <c r="N286" i="1"/>
  <c r="N192" i="1"/>
  <c r="N308" i="1"/>
  <c r="N349" i="1"/>
  <c r="N276" i="1"/>
  <c r="N219" i="1"/>
  <c r="N258" i="1"/>
  <c r="N299" i="1"/>
  <c r="N294" i="1"/>
  <c r="N382" i="1"/>
  <c r="N352" i="1"/>
  <c r="N262" i="1"/>
  <c r="N333" i="1"/>
  <c r="N285" i="1"/>
  <c r="N236" i="1"/>
  <c r="N312" i="1"/>
  <c r="N304" i="1"/>
  <c r="N232" i="1"/>
  <c r="N353" i="1"/>
  <c r="N348" i="1"/>
  <c r="N243" i="1"/>
  <c r="N384" i="1"/>
  <c r="N254" i="1"/>
  <c r="N329" i="1"/>
  <c r="N252" i="1"/>
  <c r="N362" i="1"/>
  <c r="N324" i="1"/>
  <c r="N341" i="1"/>
  <c r="N372" i="1"/>
  <c r="N234" i="1"/>
  <c r="N211" i="1"/>
  <c r="N248" i="1"/>
  <c r="N208" i="1"/>
  <c r="N257" i="1"/>
  <c r="N187" i="1"/>
  <c r="N279" i="1"/>
  <c r="N321" i="1"/>
  <c r="N346" i="1"/>
  <c r="N284" i="1"/>
  <c r="N292" i="1"/>
  <c r="N213" i="1"/>
  <c r="N368" i="1"/>
  <c r="N319" i="1"/>
  <c r="N381" i="1"/>
  <c r="N337" i="1"/>
  <c r="N360" i="1"/>
  <c r="N379" i="1"/>
  <c r="N297" i="1"/>
  <c r="N345" i="1"/>
  <c r="N311" i="1"/>
  <c r="N195" i="1"/>
  <c r="N273" i="1"/>
  <c r="N295" i="1"/>
  <c r="N210" i="1"/>
  <c r="N330" i="1"/>
  <c r="N385" i="1"/>
  <c r="N354" i="1"/>
  <c r="N363" i="1"/>
  <c r="N222" i="1"/>
  <c r="N355" i="1"/>
  <c r="N196" i="1"/>
  <c r="N278" i="1"/>
  <c r="N253" i="1"/>
  <c r="N199" i="1"/>
  <c r="N197" i="1"/>
  <c r="N264" i="1"/>
  <c r="N268" i="1"/>
  <c r="N302" i="1"/>
  <c r="N194" i="1"/>
  <c r="N272" i="1"/>
  <c r="N201" i="1"/>
  <c r="N282" i="1"/>
  <c r="N224" i="1"/>
  <c r="N227" i="1"/>
  <c r="N229" i="1"/>
  <c r="N318" i="1"/>
  <c r="N280" i="1"/>
  <c r="N245" i="1"/>
  <c r="N340" i="1"/>
  <c r="N220" i="1"/>
  <c r="N214" i="1"/>
  <c r="N296" i="1"/>
  <c r="N190" i="1"/>
  <c r="N317" i="1"/>
  <c r="N288" i="1"/>
  <c r="N386" i="1"/>
  <c r="N314" i="1"/>
  <c r="N375" i="1"/>
  <c r="N233" i="1"/>
  <c r="N325" i="1"/>
  <c r="N250" i="1"/>
  <c r="N293" i="1"/>
  <c r="N182" i="1"/>
  <c r="O182" i="1" s="1"/>
  <c r="N291" i="1"/>
  <c r="N209" i="1"/>
  <c r="N275" i="1"/>
  <c r="N351" i="1"/>
  <c r="N290" i="1"/>
  <c r="N320" i="1"/>
  <c r="N364" i="1"/>
  <c r="N244" i="1"/>
  <c r="N251" i="1"/>
  <c r="N269" i="1"/>
  <c r="N371" i="1"/>
  <c r="N225" i="1"/>
  <c r="N235" i="1"/>
  <c r="N246" i="1"/>
  <c r="N383" i="1"/>
  <c r="N265" i="1"/>
  <c r="N347" i="1"/>
  <c r="N377" i="1"/>
  <c r="N369" i="1"/>
  <c r="N191" i="1"/>
  <c r="N310" i="1"/>
  <c r="N374" i="1"/>
  <c r="N271" i="1"/>
  <c r="N223" i="1"/>
  <c r="N212" i="1"/>
  <c r="N260" i="1"/>
  <c r="N217" i="1"/>
  <c r="N239" i="1"/>
  <c r="N339" i="1"/>
  <c r="N193" i="1"/>
  <c r="N344" i="1"/>
  <c r="N336" i="1"/>
  <c r="N361" i="1"/>
  <c r="N186" i="1"/>
  <c r="N249" i="1"/>
  <c r="N263" i="1"/>
  <c r="N367" i="1"/>
  <c r="N230" i="1"/>
  <c r="N298" i="1"/>
  <c r="N207" i="1"/>
  <c r="N370" i="1"/>
  <c r="N334" i="1"/>
  <c r="N322" i="1"/>
  <c r="N256" i="1"/>
  <c r="N376" i="1"/>
  <c r="N365" i="1"/>
  <c r="N242" i="1"/>
  <c r="N316" i="1"/>
  <c r="N328" i="1"/>
  <c r="N342" i="1"/>
  <c r="N255" i="1"/>
  <c r="N289" i="1"/>
  <c r="N307" i="1"/>
  <c r="N277" i="1"/>
  <c r="N218" i="1"/>
  <c r="N215" i="1"/>
  <c r="N189" i="1"/>
  <c r="N241" i="1"/>
  <c r="N259" i="1"/>
  <c r="O183" i="1" l="1"/>
  <c r="AC17" i="1"/>
  <c r="Z17" i="1"/>
  <c r="AB17" i="1"/>
  <c r="W19" i="1"/>
  <c r="X18" i="1"/>
  <c r="AB18" i="1" s="1"/>
  <c r="AA18" i="1"/>
  <c r="Y18" i="1"/>
  <c r="AD18" i="1" s="1"/>
  <c r="O184" i="1" l="1"/>
  <c r="U17" i="1"/>
  <c r="AC18" i="1"/>
  <c r="Z18" i="1"/>
  <c r="Y19" i="1"/>
  <c r="AD19" i="1" s="1"/>
  <c r="X19" i="1"/>
  <c r="W20" i="1"/>
  <c r="AA19" i="1"/>
  <c r="O185" i="1" l="1"/>
  <c r="U18" i="1"/>
  <c r="Z19" i="1"/>
  <c r="AC19" i="1"/>
  <c r="AB19" i="1"/>
  <c r="AA20" i="1"/>
  <c r="Y20" i="1"/>
  <c r="AD20" i="1" s="1"/>
  <c r="X20" i="1"/>
  <c r="W21" i="1"/>
  <c r="O186" i="1" l="1"/>
  <c r="W22" i="1"/>
  <c r="AA21" i="1"/>
  <c r="Y21" i="1"/>
  <c r="AD21" i="1" s="1"/>
  <c r="X21" i="1"/>
  <c r="Z20" i="1"/>
  <c r="AC20" i="1"/>
  <c r="AB20" i="1"/>
  <c r="U19" i="1"/>
  <c r="O187" i="1" l="1"/>
  <c r="W23" i="1"/>
  <c r="X22" i="1"/>
  <c r="AB22" i="1" s="1"/>
  <c r="AA22" i="1"/>
  <c r="Y22" i="1"/>
  <c r="AD22" i="1" s="1"/>
  <c r="U20" i="1"/>
  <c r="AC21" i="1"/>
  <c r="Z21" i="1"/>
  <c r="AB21" i="1"/>
  <c r="O188" i="1" l="1"/>
  <c r="U21" i="1"/>
  <c r="AC22" i="1"/>
  <c r="Z22" i="1"/>
  <c r="U22" i="1" s="1"/>
  <c r="Y23" i="1"/>
  <c r="AD23" i="1" s="1"/>
  <c r="X23" i="1"/>
  <c r="AB23" i="1" s="1"/>
  <c r="W24" i="1"/>
  <c r="AA23" i="1"/>
  <c r="O189" i="1" l="1"/>
  <c r="AA24" i="1"/>
  <c r="Y24" i="1"/>
  <c r="AD24" i="1" s="1"/>
  <c r="X24" i="1"/>
  <c r="W25" i="1"/>
  <c r="Z23" i="1"/>
  <c r="U23" i="1" s="1"/>
  <c r="AC23" i="1"/>
  <c r="O190" i="1" l="1"/>
  <c r="Z24" i="1"/>
  <c r="U24" i="1" s="1"/>
  <c r="AC24" i="1"/>
  <c r="W26" i="1"/>
  <c r="AA25" i="1"/>
  <c r="Y25" i="1"/>
  <c r="AD25" i="1" s="1"/>
  <c r="X25" i="1"/>
  <c r="AB25" i="1" s="1"/>
  <c r="AB24" i="1"/>
  <c r="O191" i="1" l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AC25" i="1"/>
  <c r="Z25" i="1"/>
  <c r="U25" i="1" s="1"/>
  <c r="W27" i="1"/>
  <c r="AA26" i="1"/>
  <c r="Y26" i="1"/>
  <c r="AD26" i="1" s="1"/>
  <c r="X26" i="1"/>
  <c r="AC26" i="1" l="1"/>
  <c r="Z26" i="1"/>
  <c r="U26" i="1" s="1"/>
  <c r="AB26" i="1"/>
  <c r="Y27" i="1"/>
  <c r="AD27" i="1" s="1"/>
  <c r="X27" i="1"/>
  <c r="AB27" i="1" s="1"/>
  <c r="W28" i="1"/>
  <c r="AA27" i="1"/>
  <c r="AC27" i="1" l="1"/>
  <c r="Z27" i="1"/>
  <c r="U27" i="1" s="1"/>
  <c r="AA28" i="1"/>
  <c r="Y28" i="1"/>
  <c r="AD28" i="1" s="1"/>
  <c r="W29" i="1"/>
  <c r="X28" i="1"/>
  <c r="Z28" i="1" l="1"/>
  <c r="U28" i="1" s="1"/>
  <c r="AC28" i="1"/>
  <c r="Y29" i="1"/>
  <c r="AD29" i="1" s="1"/>
  <c r="AA29" i="1"/>
  <c r="X29" i="1"/>
  <c r="AB29" i="1" s="1"/>
  <c r="W30" i="1"/>
  <c r="AB28" i="1"/>
  <c r="AJ28" i="1" l="1"/>
  <c r="Z29" i="1"/>
  <c r="U29" i="1" s="1"/>
  <c r="AC29" i="1"/>
  <c r="X30" i="1"/>
  <c r="AB30" i="1" s="1"/>
  <c r="AA30" i="1"/>
  <c r="Y30" i="1"/>
  <c r="AD30" i="1" s="1"/>
  <c r="W31" i="1"/>
  <c r="Z30" i="1" l="1"/>
  <c r="U30" i="1" s="1"/>
  <c r="AC30" i="1"/>
  <c r="X31" i="1"/>
  <c r="AB31" i="1" s="1"/>
  <c r="Y31" i="1"/>
  <c r="AD31" i="1" s="1"/>
  <c r="W32" i="1"/>
  <c r="AA31" i="1"/>
  <c r="Z31" i="1" l="1"/>
  <c r="U31" i="1" s="1"/>
  <c r="AC31" i="1"/>
  <c r="Y32" i="1"/>
  <c r="AD32" i="1" s="1"/>
  <c r="X32" i="1"/>
  <c r="AB32" i="1" s="1"/>
  <c r="W33" i="1"/>
  <c r="AA32" i="1"/>
  <c r="X33" i="1" l="1"/>
  <c r="AB33" i="1" s="1"/>
  <c r="Y33" i="1"/>
  <c r="AD33" i="1" s="1"/>
  <c r="AA33" i="1"/>
  <c r="W34" i="1"/>
  <c r="Z32" i="1"/>
  <c r="U32" i="1" s="1"/>
  <c r="AC32" i="1"/>
  <c r="AA34" i="1" l="1"/>
  <c r="Y34" i="1"/>
  <c r="AD34" i="1" s="1"/>
  <c r="X34" i="1"/>
  <c r="W35" i="1"/>
  <c r="Z33" i="1"/>
  <c r="U33" i="1" s="1"/>
  <c r="AC33" i="1"/>
  <c r="W36" i="1" l="1"/>
  <c r="AA35" i="1"/>
  <c r="Y35" i="1"/>
  <c r="AD35" i="1" s="1"/>
  <c r="X35" i="1"/>
  <c r="Z34" i="1"/>
  <c r="U34" i="1" s="1"/>
  <c r="AC34" i="1"/>
  <c r="AB34" i="1"/>
  <c r="AC35" i="1" l="1"/>
  <c r="Z35" i="1"/>
  <c r="U35" i="1" s="1"/>
  <c r="W37" i="1"/>
  <c r="AA36" i="1"/>
  <c r="Y36" i="1"/>
  <c r="AD36" i="1" s="1"/>
  <c r="X36" i="1"/>
  <c r="AB35" i="1"/>
  <c r="AC36" i="1" l="1"/>
  <c r="Z36" i="1"/>
  <c r="U36" i="1" s="1"/>
  <c r="AB36" i="1"/>
  <c r="W38" i="1"/>
  <c r="X37" i="1"/>
  <c r="AB37" i="1" s="1"/>
  <c r="AA37" i="1"/>
  <c r="Y37" i="1"/>
  <c r="AD37" i="1" s="1"/>
  <c r="AC37" i="1" l="1"/>
  <c r="Z37" i="1"/>
  <c r="U37" i="1" s="1"/>
  <c r="X38" i="1"/>
  <c r="AB38" i="1" s="1"/>
  <c r="Y38" i="1"/>
  <c r="AD38" i="1" s="1"/>
  <c r="W39" i="1"/>
  <c r="AA38" i="1"/>
  <c r="AC38" i="1" l="1"/>
  <c r="Z38" i="1"/>
  <c r="U38" i="1" s="1"/>
  <c r="Y39" i="1"/>
  <c r="AD39" i="1" s="1"/>
  <c r="X39" i="1"/>
  <c r="AB39" i="1" s="1"/>
  <c r="AA39" i="1"/>
  <c r="W40" i="1"/>
  <c r="W41" i="1" l="1"/>
  <c r="AA40" i="1"/>
  <c r="Y40" i="1"/>
  <c r="AD40" i="1" s="1"/>
  <c r="X40" i="1"/>
  <c r="AC39" i="1"/>
  <c r="Z39" i="1"/>
  <c r="U39" i="1" s="1"/>
  <c r="AC40" i="1" l="1"/>
  <c r="Z40" i="1"/>
  <c r="U40" i="1" s="1"/>
  <c r="W42" i="1"/>
  <c r="Y41" i="1"/>
  <c r="AD41" i="1" s="1"/>
  <c r="X41" i="1"/>
  <c r="AB41" i="1" s="1"/>
  <c r="AA41" i="1"/>
  <c r="AB40" i="1"/>
  <c r="AC41" i="1" l="1"/>
  <c r="Z41" i="1"/>
  <c r="U41" i="1" s="1"/>
  <c r="W43" i="1"/>
  <c r="AA42" i="1"/>
  <c r="Y42" i="1"/>
  <c r="AD42" i="1" s="1"/>
  <c r="X42" i="1"/>
  <c r="AC42" i="1" l="1"/>
  <c r="Z42" i="1"/>
  <c r="U42" i="1" s="1"/>
  <c r="AB42" i="1"/>
  <c r="X43" i="1"/>
  <c r="Y43" i="1"/>
  <c r="AD43" i="1" s="1"/>
  <c r="W44" i="1"/>
  <c r="AA43" i="1"/>
  <c r="Y44" i="1" l="1"/>
  <c r="AD44" i="1" s="1"/>
  <c r="W45" i="1"/>
  <c r="AA44" i="1"/>
  <c r="X44" i="1"/>
  <c r="AB44" i="1" s="1"/>
  <c r="AC43" i="1"/>
  <c r="Z43" i="1"/>
  <c r="U43" i="1" s="1"/>
  <c r="AB43" i="1"/>
  <c r="X45" i="1" l="1"/>
  <c r="AB45" i="1" s="1"/>
  <c r="W46" i="1"/>
  <c r="AA45" i="1"/>
  <c r="Y45" i="1"/>
  <c r="AD45" i="1" s="1"/>
  <c r="AC44" i="1"/>
  <c r="Z44" i="1"/>
  <c r="U44" i="1" s="1"/>
  <c r="AA46" i="1" l="1"/>
  <c r="W47" i="1"/>
  <c r="Y46" i="1"/>
  <c r="AD46" i="1" s="1"/>
  <c r="X46" i="1"/>
  <c r="AB46" i="1" s="1"/>
  <c r="Z45" i="1"/>
  <c r="U45" i="1" s="1"/>
  <c r="AC45" i="1"/>
  <c r="W48" i="1" l="1"/>
  <c r="AA47" i="1"/>
  <c r="Y47" i="1"/>
  <c r="AD47" i="1" s="1"/>
  <c r="X47" i="1"/>
  <c r="AC46" i="1"/>
  <c r="Z46" i="1"/>
  <c r="U46" i="1" s="1"/>
  <c r="AC47" i="1" l="1"/>
  <c r="Z47" i="1"/>
  <c r="U47" i="1" s="1"/>
  <c r="W49" i="1"/>
  <c r="AA48" i="1"/>
  <c r="Y48" i="1"/>
  <c r="AD48" i="1" s="1"/>
  <c r="X48" i="1"/>
  <c r="AB48" i="1" s="1"/>
  <c r="AB47" i="1"/>
  <c r="W50" i="1" l="1"/>
  <c r="X49" i="1"/>
  <c r="AB49" i="1" s="1"/>
  <c r="AA49" i="1"/>
  <c r="Y49" i="1"/>
  <c r="AD49" i="1" s="1"/>
  <c r="AC48" i="1"/>
  <c r="Z48" i="1"/>
  <c r="U48" i="1" s="1"/>
  <c r="AC49" i="1" l="1"/>
  <c r="Z49" i="1"/>
  <c r="U49" i="1" s="1"/>
  <c r="AA50" i="1"/>
  <c r="Y50" i="1"/>
  <c r="AD50" i="1" s="1"/>
  <c r="X50" i="1"/>
  <c r="AB50" i="1" s="1"/>
  <c r="W51" i="1"/>
  <c r="Z50" i="1" l="1"/>
  <c r="U50" i="1" s="1"/>
  <c r="AC50" i="1"/>
  <c r="X51" i="1"/>
  <c r="AB51" i="1" s="1"/>
  <c r="W52" i="1"/>
  <c r="AA51" i="1"/>
  <c r="Y51" i="1"/>
  <c r="AD51" i="1" s="1"/>
  <c r="AA52" i="1" l="1"/>
  <c r="Y52" i="1"/>
  <c r="AD52" i="1" s="1"/>
  <c r="W53" i="1"/>
  <c r="X52" i="1"/>
  <c r="AC51" i="1"/>
  <c r="Z51" i="1"/>
  <c r="U51" i="1" s="1"/>
  <c r="W54" i="1" l="1"/>
  <c r="Y53" i="1"/>
  <c r="AD53" i="1" s="1"/>
  <c r="X53" i="1"/>
  <c r="AA53" i="1"/>
  <c r="Z52" i="1"/>
  <c r="U52" i="1" s="1"/>
  <c r="AC52" i="1"/>
  <c r="AB52" i="1"/>
  <c r="AC53" i="1" l="1"/>
  <c r="Z53" i="1"/>
  <c r="U53" i="1" s="1"/>
  <c r="AB53" i="1"/>
  <c r="W55" i="1"/>
  <c r="AA54" i="1"/>
  <c r="Y54" i="1"/>
  <c r="AD54" i="1" s="1"/>
  <c r="X54" i="1"/>
  <c r="AC54" i="1" l="1"/>
  <c r="Z54" i="1"/>
  <c r="U54" i="1" s="1"/>
  <c r="AB54" i="1"/>
  <c r="X55" i="1"/>
  <c r="W56" i="1"/>
  <c r="Y55" i="1"/>
  <c r="AD55" i="1" s="1"/>
  <c r="AA55" i="1"/>
  <c r="Y56" i="1" l="1"/>
  <c r="AD56" i="1" s="1"/>
  <c r="X56" i="1"/>
  <c r="AB56" i="1" s="1"/>
  <c r="AA56" i="1"/>
  <c r="W57" i="1"/>
  <c r="Z55" i="1"/>
  <c r="U55" i="1" s="1"/>
  <c r="AC55" i="1"/>
  <c r="AB55" i="1"/>
  <c r="Y57" i="1" l="1"/>
  <c r="AD57" i="1" s="1"/>
  <c r="X57" i="1"/>
  <c r="AB57" i="1" s="1"/>
  <c r="W58" i="1"/>
  <c r="AA57" i="1"/>
  <c r="AC56" i="1"/>
  <c r="Z56" i="1"/>
  <c r="U56" i="1" s="1"/>
  <c r="Y58" i="1" l="1"/>
  <c r="AD58" i="1" s="1"/>
  <c r="X58" i="1"/>
  <c r="AB58" i="1" s="1"/>
  <c r="W59" i="1"/>
  <c r="AA58" i="1"/>
  <c r="Z57" i="1"/>
  <c r="U57" i="1" s="1"/>
  <c r="AC57" i="1"/>
  <c r="Y59" i="1" l="1"/>
  <c r="AD59" i="1" s="1"/>
  <c r="X59" i="1"/>
  <c r="AB59" i="1" s="1"/>
  <c r="AA59" i="1"/>
  <c r="W60" i="1"/>
  <c r="Z58" i="1"/>
  <c r="U58" i="1" s="1"/>
  <c r="AC58" i="1"/>
  <c r="Y60" i="1" l="1"/>
  <c r="AD60" i="1" s="1"/>
  <c r="X60" i="1"/>
  <c r="AB60" i="1" s="1"/>
  <c r="AA60" i="1"/>
  <c r="W61" i="1"/>
  <c r="Z59" i="1"/>
  <c r="U59" i="1" s="1"/>
  <c r="AC59" i="1"/>
  <c r="Y61" i="1" l="1"/>
  <c r="AD61" i="1" s="1"/>
  <c r="X61" i="1"/>
  <c r="AB61" i="1" s="1"/>
  <c r="AA61" i="1"/>
  <c r="W62" i="1"/>
  <c r="Z60" i="1"/>
  <c r="U60" i="1" s="1"/>
  <c r="AC60" i="1"/>
  <c r="Y62" i="1" l="1"/>
  <c r="AD62" i="1" s="1"/>
  <c r="X62" i="1"/>
  <c r="AB62" i="1" s="1"/>
  <c r="W63" i="1"/>
  <c r="AA62" i="1"/>
  <c r="Z61" i="1"/>
  <c r="U61" i="1" s="1"/>
  <c r="AC61" i="1"/>
  <c r="Y63" i="1" l="1"/>
  <c r="AD63" i="1" s="1"/>
  <c r="X63" i="1"/>
  <c r="AB63" i="1" s="1"/>
  <c r="AA63" i="1"/>
  <c r="W64" i="1"/>
  <c r="Z62" i="1"/>
  <c r="U62" i="1" s="1"/>
  <c r="AC62" i="1"/>
  <c r="Z63" i="1" l="1"/>
  <c r="U63" i="1" s="1"/>
  <c r="AC63" i="1"/>
  <c r="Y64" i="1"/>
  <c r="AD64" i="1" s="1"/>
  <c r="X64" i="1"/>
  <c r="AB64" i="1" s="1"/>
  <c r="AA64" i="1"/>
  <c r="W65" i="1"/>
  <c r="Y65" i="1" l="1"/>
  <c r="AD65" i="1" s="1"/>
  <c r="X65" i="1"/>
  <c r="AB65" i="1" s="1"/>
  <c r="AA65" i="1"/>
  <c r="W66" i="1"/>
  <c r="Z64" i="1"/>
  <c r="U64" i="1" s="1"/>
  <c r="AC64" i="1"/>
  <c r="Z65" i="1" l="1"/>
  <c r="U65" i="1" s="1"/>
  <c r="AC65" i="1"/>
  <c r="Y66" i="1"/>
  <c r="AD66" i="1" s="1"/>
  <c r="X66" i="1"/>
  <c r="AB66" i="1" s="1"/>
  <c r="W67" i="1"/>
  <c r="AA66" i="1"/>
  <c r="Y67" i="1" l="1"/>
  <c r="AD67" i="1" s="1"/>
  <c r="X67" i="1"/>
  <c r="AB67" i="1" s="1"/>
  <c r="AA67" i="1"/>
  <c r="W68" i="1"/>
  <c r="Z66" i="1"/>
  <c r="U66" i="1" s="1"/>
  <c r="AC66" i="1"/>
  <c r="Z67" i="1" l="1"/>
  <c r="U67" i="1" s="1"/>
  <c r="AC67" i="1"/>
  <c r="Y68" i="1"/>
  <c r="AD68" i="1" s="1"/>
  <c r="X68" i="1"/>
  <c r="AB68" i="1" s="1"/>
  <c r="AA68" i="1"/>
  <c r="W69" i="1"/>
  <c r="Y69" i="1" l="1"/>
  <c r="AD69" i="1" s="1"/>
  <c r="X69" i="1"/>
  <c r="AB69" i="1" s="1"/>
  <c r="AA69" i="1"/>
  <c r="W70" i="1"/>
  <c r="Z68" i="1"/>
  <c r="U68" i="1" s="1"/>
  <c r="AC68" i="1"/>
  <c r="Y70" i="1" l="1"/>
  <c r="AD70" i="1" s="1"/>
  <c r="X70" i="1"/>
  <c r="AB70" i="1" s="1"/>
  <c r="W71" i="1"/>
  <c r="AA70" i="1"/>
  <c r="Z69" i="1"/>
  <c r="U69" i="1" s="1"/>
  <c r="AC69" i="1"/>
  <c r="Y71" i="1" l="1"/>
  <c r="AD71" i="1" s="1"/>
  <c r="X71" i="1"/>
  <c r="AB71" i="1" s="1"/>
  <c r="AA71" i="1"/>
  <c r="W72" i="1"/>
  <c r="Z70" i="1"/>
  <c r="U70" i="1" s="1"/>
  <c r="AC70" i="1"/>
  <c r="Z71" i="1" l="1"/>
  <c r="U71" i="1" s="1"/>
  <c r="AC71" i="1"/>
  <c r="Y72" i="1"/>
  <c r="AD72" i="1" s="1"/>
  <c r="X72" i="1"/>
  <c r="AA72" i="1"/>
  <c r="W73" i="1"/>
  <c r="Y73" i="1" l="1"/>
  <c r="AD73" i="1" s="1"/>
  <c r="X73" i="1"/>
  <c r="AB73" i="1" s="1"/>
  <c r="AA73" i="1"/>
  <c r="W74" i="1"/>
  <c r="Z72" i="1"/>
  <c r="U72" i="1" s="1"/>
  <c r="AC72" i="1"/>
  <c r="AB72" i="1"/>
  <c r="Z73" i="1" l="1"/>
  <c r="U73" i="1" s="1"/>
  <c r="AC73" i="1"/>
  <c r="Y74" i="1"/>
  <c r="AD74" i="1" s="1"/>
  <c r="X74" i="1"/>
  <c r="W75" i="1"/>
  <c r="AA74" i="1"/>
  <c r="Y75" i="1" l="1"/>
  <c r="AD75" i="1" s="1"/>
  <c r="X75" i="1"/>
  <c r="AA75" i="1"/>
  <c r="W76" i="1"/>
  <c r="Z74" i="1"/>
  <c r="U74" i="1" s="1"/>
  <c r="AC74" i="1"/>
  <c r="AB74" i="1"/>
  <c r="Y76" i="1" l="1"/>
  <c r="AD76" i="1" s="1"/>
  <c r="X76" i="1"/>
  <c r="AB76" i="1" s="1"/>
  <c r="AA76" i="1"/>
  <c r="W77" i="1"/>
  <c r="Z75" i="1"/>
  <c r="U75" i="1" s="1"/>
  <c r="AC75" i="1"/>
  <c r="AB75" i="1"/>
  <c r="Y77" i="1" l="1"/>
  <c r="AD77" i="1" s="1"/>
  <c r="X77" i="1"/>
  <c r="AB77" i="1" s="1"/>
  <c r="AA77" i="1"/>
  <c r="W78" i="1"/>
  <c r="Z76" i="1"/>
  <c r="U76" i="1" s="1"/>
  <c r="AC76" i="1"/>
  <c r="Y78" i="1" l="1"/>
  <c r="AD78" i="1" s="1"/>
  <c r="X78" i="1"/>
  <c r="AB78" i="1" s="1"/>
  <c r="W79" i="1"/>
  <c r="AA78" i="1"/>
  <c r="Z77" i="1"/>
  <c r="U77" i="1" s="1"/>
  <c r="AC77" i="1"/>
  <c r="Y79" i="1" l="1"/>
  <c r="AD79" i="1" s="1"/>
  <c r="X79" i="1"/>
  <c r="AB79" i="1" s="1"/>
  <c r="AA79" i="1"/>
  <c r="W80" i="1"/>
  <c r="Z78" i="1"/>
  <c r="U78" i="1" s="1"/>
  <c r="AC78" i="1"/>
  <c r="Y80" i="1" l="1"/>
  <c r="AD80" i="1" s="1"/>
  <c r="X80" i="1"/>
  <c r="AB80" i="1" s="1"/>
  <c r="AA80" i="1"/>
  <c r="W81" i="1"/>
  <c r="Z79" i="1"/>
  <c r="U79" i="1" s="1"/>
  <c r="AC79" i="1"/>
  <c r="Y81" i="1" l="1"/>
  <c r="AD81" i="1" s="1"/>
  <c r="X81" i="1"/>
  <c r="AB81" i="1" s="1"/>
  <c r="AA81" i="1"/>
  <c r="W82" i="1"/>
  <c r="Z80" i="1"/>
  <c r="U80" i="1" s="1"/>
  <c r="AC80" i="1"/>
  <c r="Y82" i="1" l="1"/>
  <c r="AD82" i="1" s="1"/>
  <c r="X82" i="1"/>
  <c r="AB82" i="1" s="1"/>
  <c r="W83" i="1"/>
  <c r="AA82" i="1"/>
  <c r="Z81" i="1"/>
  <c r="U81" i="1" s="1"/>
  <c r="AC81" i="1"/>
  <c r="Y83" i="1" l="1"/>
  <c r="AD83" i="1" s="1"/>
  <c r="X83" i="1"/>
  <c r="AB83" i="1" s="1"/>
  <c r="AA83" i="1"/>
  <c r="W84" i="1"/>
  <c r="Z82" i="1"/>
  <c r="U82" i="1" s="1"/>
  <c r="AC82" i="1"/>
  <c r="Y84" i="1" l="1"/>
  <c r="AD84" i="1" s="1"/>
  <c r="X84" i="1"/>
  <c r="AB84" i="1" s="1"/>
  <c r="AA84" i="1"/>
  <c r="W85" i="1"/>
  <c r="Z83" i="1"/>
  <c r="U83" i="1" s="1"/>
  <c r="AC83" i="1"/>
  <c r="Z84" i="1" l="1"/>
  <c r="U84" i="1" s="1"/>
  <c r="AC84" i="1"/>
  <c r="Y85" i="1"/>
  <c r="AD85" i="1" s="1"/>
  <c r="X85" i="1"/>
  <c r="AB85" i="1" s="1"/>
  <c r="W86" i="1"/>
  <c r="AA85" i="1"/>
  <c r="Y86" i="1" l="1"/>
  <c r="AD86" i="1" s="1"/>
  <c r="X86" i="1"/>
  <c r="AB86" i="1" s="1"/>
  <c r="W87" i="1"/>
  <c r="AA86" i="1"/>
  <c r="Z85" i="1"/>
  <c r="U85" i="1" s="1"/>
  <c r="AC85" i="1"/>
  <c r="Y87" i="1" l="1"/>
  <c r="AD87" i="1" s="1"/>
  <c r="X87" i="1"/>
  <c r="AB87" i="1" s="1"/>
  <c r="AA87" i="1"/>
  <c r="W88" i="1"/>
  <c r="Z86" i="1"/>
  <c r="U86" i="1" s="1"/>
  <c r="AC86" i="1"/>
  <c r="Z87" i="1" l="1"/>
  <c r="U87" i="1" s="1"/>
  <c r="AC87" i="1"/>
  <c r="Y88" i="1"/>
  <c r="AD88" i="1" s="1"/>
  <c r="X88" i="1"/>
  <c r="AB88" i="1" s="1"/>
  <c r="AA88" i="1"/>
  <c r="W89" i="1"/>
  <c r="Y89" i="1" l="1"/>
  <c r="AD89" i="1" s="1"/>
  <c r="X89" i="1"/>
  <c r="AB89" i="1" s="1"/>
  <c r="W90" i="1"/>
  <c r="AA89" i="1"/>
  <c r="Z88" i="1"/>
  <c r="U88" i="1" s="1"/>
  <c r="AC88" i="1"/>
  <c r="Y90" i="1" l="1"/>
  <c r="AD90" i="1" s="1"/>
  <c r="X90" i="1"/>
  <c r="AB90" i="1" s="1"/>
  <c r="W91" i="1"/>
  <c r="AA90" i="1"/>
  <c r="Z89" i="1"/>
  <c r="U89" i="1" s="1"/>
  <c r="AC89" i="1"/>
  <c r="Y91" i="1" l="1"/>
  <c r="AD91" i="1" s="1"/>
  <c r="X91" i="1"/>
  <c r="AB91" i="1" s="1"/>
  <c r="AA91" i="1"/>
  <c r="W92" i="1"/>
  <c r="Z90" i="1"/>
  <c r="U90" i="1" s="1"/>
  <c r="AC90" i="1"/>
  <c r="Y92" i="1" l="1"/>
  <c r="AD92" i="1" s="1"/>
  <c r="X92" i="1"/>
  <c r="AB92" i="1" s="1"/>
  <c r="AA92" i="1"/>
  <c r="W93" i="1"/>
  <c r="Z91" i="1"/>
  <c r="U91" i="1" s="1"/>
  <c r="AC91" i="1"/>
  <c r="Y93" i="1" l="1"/>
  <c r="AD93" i="1" s="1"/>
  <c r="X93" i="1"/>
  <c r="AB93" i="1" s="1"/>
  <c r="W94" i="1"/>
  <c r="AA93" i="1"/>
  <c r="Z92" i="1"/>
  <c r="U92" i="1" s="1"/>
  <c r="AC92" i="1"/>
  <c r="Y94" i="1" l="1"/>
  <c r="AD94" i="1" s="1"/>
  <c r="X94" i="1"/>
  <c r="AB94" i="1" s="1"/>
  <c r="W95" i="1"/>
  <c r="AA94" i="1"/>
  <c r="Z93" i="1"/>
  <c r="U93" i="1" s="1"/>
  <c r="AC93" i="1"/>
  <c r="Y95" i="1" l="1"/>
  <c r="AD95" i="1" s="1"/>
  <c r="X95" i="1"/>
  <c r="AB95" i="1" s="1"/>
  <c r="AA95" i="1"/>
  <c r="W96" i="1"/>
  <c r="Z94" i="1"/>
  <c r="U94" i="1" s="1"/>
  <c r="AC94" i="1"/>
  <c r="Y96" i="1" l="1"/>
  <c r="AD96" i="1" s="1"/>
  <c r="X96" i="1"/>
  <c r="AB96" i="1" s="1"/>
  <c r="AA96" i="1"/>
  <c r="W97" i="1"/>
  <c r="Z95" i="1"/>
  <c r="U95" i="1" s="1"/>
  <c r="AC95" i="1"/>
  <c r="Y97" i="1" l="1"/>
  <c r="AD97" i="1" s="1"/>
  <c r="X97" i="1"/>
  <c r="AB97" i="1" s="1"/>
  <c r="W98" i="1"/>
  <c r="AA97" i="1"/>
  <c r="Z96" i="1"/>
  <c r="U96" i="1" s="1"/>
  <c r="AC96" i="1"/>
  <c r="Y98" i="1" l="1"/>
  <c r="AD98" i="1" s="1"/>
  <c r="X98" i="1"/>
  <c r="AB98" i="1" s="1"/>
  <c r="W99" i="1"/>
  <c r="AA98" i="1"/>
  <c r="Z97" i="1"/>
  <c r="U97" i="1" s="1"/>
  <c r="AC97" i="1"/>
  <c r="Y99" i="1" l="1"/>
  <c r="AD99" i="1" s="1"/>
  <c r="X99" i="1"/>
  <c r="W100" i="1"/>
  <c r="AA99" i="1"/>
  <c r="Z98" i="1"/>
  <c r="U98" i="1" s="1"/>
  <c r="AC98" i="1"/>
  <c r="AA100" i="1" l="1"/>
  <c r="Y100" i="1"/>
  <c r="AD100" i="1" s="1"/>
  <c r="X100" i="1"/>
  <c r="W101" i="1"/>
  <c r="Z99" i="1"/>
  <c r="U99" i="1" s="1"/>
  <c r="AC99" i="1"/>
  <c r="AB99" i="1"/>
  <c r="W102" i="1" l="1"/>
  <c r="AA101" i="1"/>
  <c r="Y101" i="1"/>
  <c r="AD101" i="1" s="1"/>
  <c r="X101" i="1"/>
  <c r="Z100" i="1"/>
  <c r="U100" i="1" s="1"/>
  <c r="AC100" i="1"/>
  <c r="AB100" i="1"/>
  <c r="AC101" i="1" l="1"/>
  <c r="Z101" i="1"/>
  <c r="U101" i="1" s="1"/>
  <c r="AB101" i="1"/>
  <c r="W103" i="1"/>
  <c r="AA102" i="1"/>
  <c r="X102" i="1"/>
  <c r="Y102" i="1"/>
  <c r="AD102" i="1" s="1"/>
  <c r="Z102" i="1" l="1"/>
  <c r="U102" i="1" s="1"/>
  <c r="AC102" i="1"/>
  <c r="AB102" i="1"/>
  <c r="W104" i="1"/>
  <c r="AA103" i="1"/>
  <c r="Y103" i="1"/>
  <c r="AD103" i="1" s="1"/>
  <c r="X103" i="1"/>
  <c r="Z103" i="1" l="1"/>
  <c r="U103" i="1" s="1"/>
  <c r="AC103" i="1"/>
  <c r="AB103" i="1"/>
  <c r="W105" i="1"/>
  <c r="AA104" i="1"/>
  <c r="Y104" i="1"/>
  <c r="AD104" i="1" s="1"/>
  <c r="X104" i="1"/>
  <c r="Z104" i="1" l="1"/>
  <c r="U104" i="1" s="1"/>
  <c r="AC104" i="1"/>
  <c r="AB104" i="1"/>
  <c r="W106" i="1"/>
  <c r="AA105" i="1"/>
  <c r="Y105" i="1"/>
  <c r="AD105" i="1" s="1"/>
  <c r="X105" i="1"/>
  <c r="Z105" i="1" l="1"/>
  <c r="U105" i="1" s="1"/>
  <c r="AC105" i="1"/>
  <c r="AB105" i="1"/>
  <c r="W107" i="1"/>
  <c r="AA106" i="1"/>
  <c r="Y106" i="1"/>
  <c r="AD106" i="1" s="1"/>
  <c r="X106" i="1"/>
  <c r="Z106" i="1" l="1"/>
  <c r="U106" i="1" s="1"/>
  <c r="AC106" i="1"/>
  <c r="AB106" i="1"/>
  <c r="W108" i="1"/>
  <c r="AA107" i="1"/>
  <c r="Y107" i="1"/>
  <c r="AD107" i="1" s="1"/>
  <c r="X107" i="1"/>
  <c r="AB107" i="1" s="1"/>
  <c r="W109" i="1" l="1"/>
  <c r="AA108" i="1"/>
  <c r="Y108" i="1"/>
  <c r="AD108" i="1" s="1"/>
  <c r="X108" i="1"/>
  <c r="Z107" i="1"/>
  <c r="U107" i="1" s="1"/>
  <c r="AC107" i="1"/>
  <c r="Z108" i="1" l="1"/>
  <c r="U108" i="1" s="1"/>
  <c r="AC108" i="1"/>
  <c r="AB108" i="1"/>
  <c r="W110" i="1"/>
  <c r="AA109" i="1"/>
  <c r="Y109" i="1"/>
  <c r="AD109" i="1" s="1"/>
  <c r="X109" i="1"/>
  <c r="AB109" i="1" s="1"/>
  <c r="Z109" i="1" l="1"/>
  <c r="U109" i="1" s="1"/>
  <c r="AC109" i="1"/>
  <c r="W111" i="1"/>
  <c r="AA110" i="1"/>
  <c r="X110" i="1"/>
  <c r="Y110" i="1"/>
  <c r="AD110" i="1" s="1"/>
  <c r="Z110" i="1" l="1"/>
  <c r="U110" i="1" s="1"/>
  <c r="AC110" i="1"/>
  <c r="AB110" i="1"/>
  <c r="W112" i="1"/>
  <c r="AA111" i="1"/>
  <c r="Y111" i="1"/>
  <c r="AD111" i="1" s="1"/>
  <c r="X111" i="1"/>
  <c r="Z111" i="1" l="1"/>
  <c r="U111" i="1" s="1"/>
  <c r="AC111" i="1"/>
  <c r="AB111" i="1"/>
  <c r="W113" i="1"/>
  <c r="AA112" i="1"/>
  <c r="Y112" i="1"/>
  <c r="AD112" i="1" s="1"/>
  <c r="X112" i="1"/>
  <c r="Z112" i="1" l="1"/>
  <c r="U112" i="1" s="1"/>
  <c r="AC112" i="1"/>
  <c r="AB112" i="1"/>
  <c r="W114" i="1"/>
  <c r="AA113" i="1"/>
  <c r="Y113" i="1"/>
  <c r="AD113" i="1" s="1"/>
  <c r="X113" i="1"/>
  <c r="Z113" i="1" l="1"/>
  <c r="U113" i="1" s="1"/>
  <c r="AC113" i="1"/>
  <c r="W115" i="1"/>
  <c r="AA114" i="1"/>
  <c r="Y114" i="1"/>
  <c r="AD114" i="1" s="1"/>
  <c r="X114" i="1"/>
  <c r="AB113" i="1"/>
  <c r="Z114" i="1" l="1"/>
  <c r="U114" i="1" s="1"/>
  <c r="AC114" i="1"/>
  <c r="AB114" i="1"/>
  <c r="X115" i="1"/>
  <c r="AB115" i="1" s="1"/>
  <c r="AA115" i="1"/>
  <c r="W116" i="1"/>
  <c r="Y115" i="1"/>
  <c r="AD115" i="1" s="1"/>
  <c r="Y116" i="1" l="1"/>
  <c r="AD116" i="1" s="1"/>
  <c r="X116" i="1"/>
  <c r="AB116" i="1" s="1"/>
  <c r="AA116" i="1"/>
  <c r="W117" i="1"/>
  <c r="Z115" i="1"/>
  <c r="U115" i="1" s="1"/>
  <c r="AC115" i="1"/>
  <c r="Y117" i="1" l="1"/>
  <c r="AD117" i="1" s="1"/>
  <c r="X117" i="1"/>
  <c r="AB117" i="1" s="1"/>
  <c r="AA117" i="1"/>
  <c r="W118" i="1"/>
  <c r="Z116" i="1"/>
  <c r="U116" i="1" s="1"/>
  <c r="AC116" i="1"/>
  <c r="Y118" i="1" l="1"/>
  <c r="AD118" i="1" s="1"/>
  <c r="X118" i="1"/>
  <c r="AB118" i="1" s="1"/>
  <c r="AA118" i="1"/>
  <c r="W119" i="1"/>
  <c r="Z117" i="1"/>
  <c r="U117" i="1" s="1"/>
  <c r="AC117" i="1"/>
  <c r="Y119" i="1" l="1"/>
  <c r="AD119" i="1" s="1"/>
  <c r="X119" i="1"/>
  <c r="AB119" i="1" s="1"/>
  <c r="AA119" i="1"/>
  <c r="W120" i="1"/>
  <c r="Z118" i="1"/>
  <c r="U118" i="1" s="1"/>
  <c r="AC118" i="1"/>
  <c r="Y120" i="1" l="1"/>
  <c r="AD120" i="1" s="1"/>
  <c r="X120" i="1"/>
  <c r="AB120" i="1" s="1"/>
  <c r="AA120" i="1"/>
  <c r="W121" i="1"/>
  <c r="Z119" i="1"/>
  <c r="U119" i="1" s="1"/>
  <c r="AC119" i="1"/>
  <c r="Y121" i="1" l="1"/>
  <c r="AD121" i="1" s="1"/>
  <c r="X121" i="1"/>
  <c r="AB121" i="1" s="1"/>
  <c r="AA121" i="1"/>
  <c r="W122" i="1"/>
  <c r="Z120" i="1"/>
  <c r="U120" i="1" s="1"/>
  <c r="AC120" i="1"/>
  <c r="Y122" i="1" l="1"/>
  <c r="AD122" i="1" s="1"/>
  <c r="X122" i="1"/>
  <c r="AB122" i="1" s="1"/>
  <c r="AA122" i="1"/>
  <c r="W123" i="1"/>
  <c r="Z121" i="1"/>
  <c r="U121" i="1" s="1"/>
  <c r="AC121" i="1"/>
  <c r="Y123" i="1" l="1"/>
  <c r="AD123" i="1" s="1"/>
  <c r="X123" i="1"/>
  <c r="AB123" i="1"/>
  <c r="AA123" i="1"/>
  <c r="W124" i="1"/>
  <c r="Z122" i="1"/>
  <c r="U122" i="1" s="1"/>
  <c r="AC122" i="1"/>
  <c r="Y124" i="1" l="1"/>
  <c r="AD124" i="1" s="1"/>
  <c r="X124" i="1"/>
  <c r="AB124" i="1"/>
  <c r="AA124" i="1"/>
  <c r="W125" i="1"/>
  <c r="Z123" i="1"/>
  <c r="U123" i="1" s="1"/>
  <c r="AC123" i="1"/>
  <c r="Y125" i="1" l="1"/>
  <c r="AD125" i="1" s="1"/>
  <c r="X125" i="1"/>
  <c r="AB125" i="1"/>
  <c r="AA125" i="1"/>
  <c r="W126" i="1"/>
  <c r="Z124" i="1"/>
  <c r="U124" i="1" s="1"/>
  <c r="AC124" i="1"/>
  <c r="Y126" i="1" l="1"/>
  <c r="AD126" i="1" s="1"/>
  <c r="X126" i="1"/>
  <c r="AB126" i="1"/>
  <c r="AA126" i="1"/>
  <c r="W127" i="1"/>
  <c r="Z125" i="1"/>
  <c r="U125" i="1" s="1"/>
  <c r="AC125" i="1"/>
  <c r="Y127" i="1" l="1"/>
  <c r="AD127" i="1" s="1"/>
  <c r="X127" i="1"/>
  <c r="AB127" i="1"/>
  <c r="AA127" i="1"/>
  <c r="W128" i="1"/>
  <c r="Z126" i="1"/>
  <c r="U126" i="1" s="1"/>
  <c r="AC126" i="1"/>
  <c r="Y128" i="1" l="1"/>
  <c r="AD128" i="1" s="1"/>
  <c r="X128" i="1"/>
  <c r="AB128" i="1"/>
  <c r="AA128" i="1"/>
  <c r="W129" i="1"/>
  <c r="Z127" i="1"/>
  <c r="U127" i="1" s="1"/>
  <c r="AC127" i="1"/>
  <c r="Y129" i="1" l="1"/>
  <c r="AD129" i="1" s="1"/>
  <c r="X129" i="1"/>
  <c r="AB129" i="1"/>
  <c r="AA129" i="1"/>
  <c r="W130" i="1"/>
  <c r="Z128" i="1"/>
  <c r="U128" i="1" s="1"/>
  <c r="AC128" i="1"/>
  <c r="Y130" i="1" l="1"/>
  <c r="AD130" i="1" s="1"/>
  <c r="X130" i="1"/>
  <c r="AB130" i="1"/>
  <c r="AA130" i="1"/>
  <c r="W131" i="1"/>
  <c r="Z129" i="1"/>
  <c r="U129" i="1" s="1"/>
  <c r="AC129" i="1"/>
  <c r="Y131" i="1" l="1"/>
  <c r="AD131" i="1" s="1"/>
  <c r="X131" i="1"/>
  <c r="AB131" i="1"/>
  <c r="AA131" i="1"/>
  <c r="W132" i="1"/>
  <c r="Z130" i="1"/>
  <c r="U130" i="1" s="1"/>
  <c r="AC130" i="1"/>
  <c r="Y132" i="1" l="1"/>
  <c r="AD132" i="1" s="1"/>
  <c r="X132" i="1"/>
  <c r="AB132" i="1"/>
  <c r="AA132" i="1"/>
  <c r="W133" i="1"/>
  <c r="Z131" i="1"/>
  <c r="U131" i="1" s="1"/>
  <c r="AC131" i="1"/>
  <c r="Y133" i="1" l="1"/>
  <c r="AD133" i="1" s="1"/>
  <c r="X133" i="1"/>
  <c r="AB133" i="1"/>
  <c r="AA133" i="1"/>
  <c r="W134" i="1"/>
  <c r="Z132" i="1"/>
  <c r="U132" i="1" s="1"/>
  <c r="AC132" i="1"/>
  <c r="Y134" i="1" l="1"/>
  <c r="AD134" i="1" s="1"/>
  <c r="X134" i="1"/>
  <c r="AB134" i="1"/>
  <c r="AA134" i="1"/>
  <c r="W135" i="1"/>
  <c r="Z133" i="1"/>
  <c r="U133" i="1" s="1"/>
  <c r="AC133" i="1"/>
  <c r="Y135" i="1" l="1"/>
  <c r="AD135" i="1" s="1"/>
  <c r="X135" i="1"/>
  <c r="AB135" i="1"/>
  <c r="AA135" i="1"/>
  <c r="W136" i="1"/>
  <c r="Z134" i="1"/>
  <c r="U134" i="1" s="1"/>
  <c r="AC134" i="1"/>
  <c r="Y136" i="1" l="1"/>
  <c r="AD136" i="1" s="1"/>
  <c r="X136" i="1"/>
  <c r="AB136" i="1"/>
  <c r="AA136" i="1"/>
  <c r="W137" i="1"/>
  <c r="Z135" i="1"/>
  <c r="U135" i="1" s="1"/>
  <c r="AC135" i="1"/>
  <c r="Y137" i="1" l="1"/>
  <c r="AD137" i="1" s="1"/>
  <c r="X137" i="1"/>
  <c r="AB137" i="1"/>
  <c r="AA137" i="1"/>
  <c r="W138" i="1"/>
  <c r="Z136" i="1"/>
  <c r="U136" i="1" s="1"/>
  <c r="AC136" i="1"/>
  <c r="Y138" i="1" l="1"/>
  <c r="AD138" i="1" s="1"/>
  <c r="X138" i="1"/>
  <c r="AB138" i="1"/>
  <c r="AA138" i="1"/>
  <c r="W139" i="1"/>
  <c r="Z137" i="1"/>
  <c r="U137" i="1" s="1"/>
  <c r="AC137" i="1"/>
  <c r="Y139" i="1" l="1"/>
  <c r="AD139" i="1" s="1"/>
  <c r="X139" i="1"/>
  <c r="AB139" i="1"/>
  <c r="AA139" i="1"/>
  <c r="W140" i="1"/>
  <c r="Z138" i="1"/>
  <c r="U138" i="1" s="1"/>
  <c r="AC138" i="1"/>
  <c r="Y140" i="1" l="1"/>
  <c r="AD140" i="1" s="1"/>
  <c r="X140" i="1"/>
  <c r="AB140" i="1"/>
  <c r="AA140" i="1"/>
  <c r="W141" i="1"/>
  <c r="Z139" i="1"/>
  <c r="U139" i="1" s="1"/>
  <c r="AC139" i="1"/>
  <c r="Y141" i="1" l="1"/>
  <c r="AD141" i="1" s="1"/>
  <c r="X141" i="1"/>
  <c r="W142" i="1"/>
  <c r="AB141" i="1"/>
  <c r="AA141" i="1"/>
  <c r="Z140" i="1"/>
  <c r="U140" i="1" s="1"/>
  <c r="AC140" i="1"/>
  <c r="Y142" i="1" l="1"/>
  <c r="AD142" i="1" s="1"/>
  <c r="X142" i="1"/>
  <c r="W143" i="1"/>
  <c r="AA142" i="1"/>
  <c r="AB142" i="1"/>
  <c r="Z141" i="1"/>
  <c r="U141" i="1" s="1"/>
  <c r="AC141" i="1"/>
  <c r="Y143" i="1" l="1"/>
  <c r="AD143" i="1" s="1"/>
  <c r="X143" i="1"/>
  <c r="W144" i="1"/>
  <c r="AB143" i="1"/>
  <c r="AA143" i="1"/>
  <c r="Z142" i="1"/>
  <c r="U142" i="1" s="1"/>
  <c r="AC142" i="1"/>
  <c r="Y144" i="1" l="1"/>
  <c r="AD144" i="1" s="1"/>
  <c r="X144" i="1"/>
  <c r="W145" i="1"/>
  <c r="AB144" i="1"/>
  <c r="AA144" i="1"/>
  <c r="Z143" i="1"/>
  <c r="U143" i="1" s="1"/>
  <c r="AC143" i="1"/>
  <c r="Y145" i="1" l="1"/>
  <c r="AD145" i="1" s="1"/>
  <c r="X145" i="1"/>
  <c r="W146" i="1"/>
  <c r="AB145" i="1"/>
  <c r="AA145" i="1"/>
  <c r="Z144" i="1"/>
  <c r="U144" i="1" s="1"/>
  <c r="AC144" i="1"/>
  <c r="AB146" i="1" l="1"/>
  <c r="Y146" i="1"/>
  <c r="AD146" i="1" s="1"/>
  <c r="X146" i="1"/>
  <c r="W147" i="1"/>
  <c r="AA146" i="1"/>
  <c r="Z145" i="1"/>
  <c r="U145" i="1" s="1"/>
  <c r="AC145" i="1"/>
  <c r="AB147" i="1" l="1"/>
  <c r="Y147" i="1"/>
  <c r="AD147" i="1" s="1"/>
  <c r="X147" i="1"/>
  <c r="W148" i="1"/>
  <c r="AA147" i="1"/>
  <c r="Z146" i="1"/>
  <c r="U146" i="1" s="1"/>
  <c r="AC146" i="1"/>
  <c r="AB148" i="1" l="1"/>
  <c r="Y148" i="1"/>
  <c r="AD148" i="1" s="1"/>
  <c r="X148" i="1"/>
  <c r="W149" i="1"/>
  <c r="AA148" i="1"/>
  <c r="Z147" i="1"/>
  <c r="U147" i="1" s="1"/>
  <c r="AC147" i="1"/>
  <c r="AB149" i="1" l="1"/>
  <c r="Y149" i="1"/>
  <c r="AD149" i="1" s="1"/>
  <c r="X149" i="1"/>
  <c r="W150" i="1"/>
  <c r="AA149" i="1"/>
  <c r="Z148" i="1"/>
  <c r="U148" i="1" s="1"/>
  <c r="AC148" i="1"/>
  <c r="AB150" i="1" l="1"/>
  <c r="Y150" i="1"/>
  <c r="AD150" i="1" s="1"/>
  <c r="X150" i="1"/>
  <c r="W151" i="1"/>
  <c r="AA150" i="1"/>
  <c r="Z149" i="1"/>
  <c r="U149" i="1" s="1"/>
  <c r="AC149" i="1"/>
  <c r="AB151" i="1" l="1"/>
  <c r="Y151" i="1"/>
  <c r="AD151" i="1" s="1"/>
  <c r="X151" i="1"/>
  <c r="W152" i="1"/>
  <c r="AA151" i="1"/>
  <c r="Z150" i="1"/>
  <c r="U150" i="1" s="1"/>
  <c r="AC150" i="1"/>
  <c r="AB152" i="1" l="1"/>
  <c r="Y152" i="1"/>
  <c r="AD152" i="1" s="1"/>
  <c r="X152" i="1"/>
  <c r="W153" i="1"/>
  <c r="AA152" i="1"/>
  <c r="Z151" i="1"/>
  <c r="U151" i="1" s="1"/>
  <c r="AC151" i="1"/>
  <c r="AB153" i="1" l="1"/>
  <c r="Y153" i="1"/>
  <c r="AD153" i="1" s="1"/>
  <c r="X153" i="1"/>
  <c r="W154" i="1"/>
  <c r="AA153" i="1"/>
  <c r="Z152" i="1"/>
  <c r="U152" i="1" s="1"/>
  <c r="AC152" i="1"/>
  <c r="AB154" i="1" l="1"/>
  <c r="Y154" i="1"/>
  <c r="AD154" i="1" s="1"/>
  <c r="X154" i="1"/>
  <c r="W155" i="1"/>
  <c r="AA154" i="1"/>
  <c r="Z153" i="1"/>
  <c r="U153" i="1" s="1"/>
  <c r="AC153" i="1"/>
  <c r="AB155" i="1" l="1"/>
  <c r="Y155" i="1"/>
  <c r="AD155" i="1" s="1"/>
  <c r="X155" i="1"/>
  <c r="W156" i="1"/>
  <c r="AA155" i="1"/>
  <c r="Z154" i="1"/>
  <c r="U154" i="1" s="1"/>
  <c r="AC154" i="1"/>
  <c r="AB156" i="1" l="1"/>
  <c r="Y156" i="1"/>
  <c r="AD156" i="1" s="1"/>
  <c r="X156" i="1"/>
  <c r="W157" i="1"/>
  <c r="AA156" i="1"/>
  <c r="Z155" i="1"/>
  <c r="U155" i="1" s="1"/>
  <c r="AC155" i="1"/>
  <c r="AB157" i="1" l="1"/>
  <c r="Y157" i="1"/>
  <c r="AD157" i="1" s="1"/>
  <c r="X157" i="1"/>
  <c r="W158" i="1"/>
  <c r="AA157" i="1"/>
  <c r="Z156" i="1"/>
  <c r="U156" i="1" s="1"/>
  <c r="AC156" i="1"/>
  <c r="AB158" i="1" l="1"/>
  <c r="Y158" i="1"/>
  <c r="AD158" i="1" s="1"/>
  <c r="X158" i="1"/>
  <c r="W159" i="1"/>
  <c r="AA158" i="1"/>
  <c r="Z157" i="1"/>
  <c r="U157" i="1" s="1"/>
  <c r="AC157" i="1"/>
  <c r="AB159" i="1" l="1"/>
  <c r="AA159" i="1"/>
  <c r="Y159" i="1"/>
  <c r="AD159" i="1" s="1"/>
  <c r="X159" i="1"/>
  <c r="W160" i="1"/>
  <c r="Z158" i="1"/>
  <c r="U158" i="1" s="1"/>
  <c r="AC158" i="1"/>
  <c r="Y160" i="1" l="1"/>
  <c r="AD160" i="1" s="1"/>
  <c r="X160" i="1"/>
  <c r="W161" i="1"/>
  <c r="AB160" i="1"/>
  <c r="AA160" i="1"/>
  <c r="Z159" i="1"/>
  <c r="U159" i="1" s="1"/>
  <c r="AC159" i="1"/>
  <c r="Y161" i="1" l="1"/>
  <c r="AD161" i="1" s="1"/>
  <c r="X161" i="1"/>
  <c r="W162" i="1"/>
  <c r="AB161" i="1"/>
  <c r="AA161" i="1"/>
  <c r="AC160" i="1"/>
  <c r="Z160" i="1"/>
  <c r="U160" i="1" s="1"/>
  <c r="Y162" i="1" l="1"/>
  <c r="AD162" i="1" s="1"/>
  <c r="X162" i="1"/>
  <c r="W163" i="1"/>
  <c r="AB162" i="1"/>
  <c r="AA162" i="1"/>
  <c r="Z161" i="1"/>
  <c r="U161" i="1" s="1"/>
  <c r="AC161" i="1"/>
  <c r="Y163" i="1" l="1"/>
  <c r="AD163" i="1" s="1"/>
  <c r="X163" i="1"/>
  <c r="AA163" i="1"/>
  <c r="W164" i="1"/>
  <c r="AB163" i="1"/>
  <c r="AC162" i="1"/>
  <c r="Z162" i="1"/>
  <c r="U162" i="1" s="1"/>
  <c r="Y164" i="1" l="1"/>
  <c r="AD164" i="1" s="1"/>
  <c r="X164" i="1"/>
  <c r="AB164" i="1"/>
  <c r="W165" i="1"/>
  <c r="AA164" i="1"/>
  <c r="Z163" i="1"/>
  <c r="U163" i="1" s="1"/>
  <c r="AC163" i="1"/>
  <c r="Y165" i="1" l="1"/>
  <c r="AD165" i="1" s="1"/>
  <c r="X165" i="1"/>
  <c r="W166" i="1"/>
  <c r="AB165" i="1"/>
  <c r="AA165" i="1"/>
  <c r="AC164" i="1"/>
  <c r="Z164" i="1"/>
  <c r="U164" i="1" s="1"/>
  <c r="Y166" i="1" l="1"/>
  <c r="AD166" i="1" s="1"/>
  <c r="X166" i="1"/>
  <c r="AB166" i="1"/>
  <c r="W167" i="1"/>
  <c r="AA166" i="1"/>
  <c r="AC165" i="1"/>
  <c r="Z165" i="1"/>
  <c r="U165" i="1" s="1"/>
  <c r="Y167" i="1" l="1"/>
  <c r="AD167" i="1" s="1"/>
  <c r="X167" i="1"/>
  <c r="W168" i="1"/>
  <c r="AB167" i="1"/>
  <c r="AA167" i="1"/>
  <c r="Z166" i="1"/>
  <c r="U166" i="1" s="1"/>
  <c r="AC166" i="1"/>
  <c r="Y168" i="1" l="1"/>
  <c r="AD168" i="1" s="1"/>
  <c r="X168" i="1"/>
  <c r="AB168" i="1"/>
  <c r="W169" i="1"/>
  <c r="AA168" i="1"/>
  <c r="AC167" i="1"/>
  <c r="Z167" i="1"/>
  <c r="U167" i="1" s="1"/>
  <c r="Y169" i="1" l="1"/>
  <c r="AD169" i="1" s="1"/>
  <c r="X169" i="1"/>
  <c r="W170" i="1"/>
  <c r="AB169" i="1"/>
  <c r="AA169" i="1"/>
  <c r="AC168" i="1"/>
  <c r="Z168" i="1"/>
  <c r="U168" i="1" s="1"/>
  <c r="Y170" i="1" l="1"/>
  <c r="AD170" i="1" s="1"/>
  <c r="X170" i="1"/>
  <c r="AB170" i="1"/>
  <c r="W171" i="1"/>
  <c r="AA170" i="1"/>
  <c r="Z169" i="1"/>
  <c r="U169" i="1" s="1"/>
  <c r="AC169" i="1"/>
  <c r="Y171" i="1" l="1"/>
  <c r="AD171" i="1" s="1"/>
  <c r="X171" i="1"/>
  <c r="W172" i="1"/>
  <c r="AB171" i="1"/>
  <c r="AA171" i="1"/>
  <c r="AC170" i="1"/>
  <c r="Z170" i="1"/>
  <c r="U170" i="1" s="1"/>
  <c r="Y172" i="1" l="1"/>
  <c r="AD172" i="1" s="1"/>
  <c r="X172" i="1"/>
  <c r="AB172" i="1"/>
  <c r="W173" i="1"/>
  <c r="AA172" i="1"/>
  <c r="AC171" i="1"/>
  <c r="Z171" i="1"/>
  <c r="U171" i="1" s="1"/>
  <c r="Y173" i="1" l="1"/>
  <c r="AD173" i="1" s="1"/>
  <c r="X173" i="1"/>
  <c r="W174" i="1"/>
  <c r="AB173" i="1"/>
  <c r="AA173" i="1"/>
  <c r="AC172" i="1"/>
  <c r="Z172" i="1"/>
  <c r="U172" i="1" s="1"/>
  <c r="Y174" i="1" l="1"/>
  <c r="AD174" i="1" s="1"/>
  <c r="X174" i="1"/>
  <c r="AB174" i="1"/>
  <c r="W175" i="1"/>
  <c r="AA174" i="1"/>
  <c r="Z173" i="1"/>
  <c r="U173" i="1" s="1"/>
  <c r="AC173" i="1"/>
  <c r="Y175" i="1" l="1"/>
  <c r="AD175" i="1" s="1"/>
  <c r="X175" i="1"/>
  <c r="W176" i="1"/>
  <c r="AB175" i="1"/>
  <c r="AA175" i="1"/>
  <c r="AC174" i="1"/>
  <c r="Z174" i="1"/>
  <c r="U174" i="1" s="1"/>
  <c r="Y176" i="1" l="1"/>
  <c r="AD176" i="1" s="1"/>
  <c r="X176" i="1"/>
  <c r="AB176" i="1"/>
  <c r="AA176" i="1"/>
  <c r="W177" i="1"/>
  <c r="AC175" i="1"/>
  <c r="Z175" i="1"/>
  <c r="U175" i="1" s="1"/>
  <c r="Y177" i="1" l="1"/>
  <c r="AD177" i="1" s="1"/>
  <c r="X177" i="1"/>
  <c r="W178" i="1"/>
  <c r="AB177" i="1"/>
  <c r="AA177" i="1"/>
  <c r="Z176" i="1"/>
  <c r="U176" i="1" s="1"/>
  <c r="AC176" i="1"/>
  <c r="Y178" i="1" l="1"/>
  <c r="AD178" i="1" s="1"/>
  <c r="X178" i="1"/>
  <c r="AB178" i="1"/>
  <c r="W179" i="1"/>
  <c r="AA178" i="1"/>
  <c r="AC177" i="1"/>
  <c r="Z177" i="1"/>
  <c r="U177" i="1" s="1"/>
  <c r="Y179" i="1" l="1"/>
  <c r="AD179" i="1" s="1"/>
  <c r="X179" i="1"/>
  <c r="AA179" i="1"/>
  <c r="AB179" i="1"/>
  <c r="W180" i="1"/>
  <c r="AC178" i="1"/>
  <c r="Z178" i="1"/>
  <c r="U178" i="1" s="1"/>
  <c r="Y180" i="1" l="1"/>
  <c r="AD180" i="1" s="1"/>
  <c r="X180" i="1"/>
  <c r="AB180" i="1"/>
  <c r="W181" i="1"/>
  <c r="AA180" i="1"/>
  <c r="Z179" i="1"/>
  <c r="U179" i="1" s="1"/>
  <c r="AC179" i="1"/>
  <c r="Y181" i="1" l="1"/>
  <c r="AD181" i="1" s="1"/>
  <c r="X181" i="1"/>
  <c r="W182" i="1"/>
  <c r="AB181" i="1"/>
  <c r="AA181" i="1"/>
  <c r="AC180" i="1"/>
  <c r="Z180" i="1"/>
  <c r="U180" i="1" s="1"/>
  <c r="Y182" i="1" l="1"/>
  <c r="AD182" i="1" s="1"/>
  <c r="X182" i="1"/>
  <c r="AB182" i="1"/>
  <c r="W183" i="1"/>
  <c r="AA182" i="1"/>
  <c r="AC181" i="1"/>
  <c r="Z181" i="1"/>
  <c r="U181" i="1" s="1"/>
  <c r="Y183" i="1" l="1"/>
  <c r="AD183" i="1" s="1"/>
  <c r="X183" i="1"/>
  <c r="W184" i="1"/>
  <c r="AB183" i="1"/>
  <c r="AA183" i="1"/>
  <c r="Z182" i="1"/>
  <c r="U182" i="1" s="1"/>
  <c r="AC182" i="1"/>
  <c r="Y184" i="1" l="1"/>
  <c r="AD184" i="1" s="1"/>
  <c r="X184" i="1"/>
  <c r="AB184" i="1"/>
  <c r="W185" i="1"/>
  <c r="AA184" i="1"/>
  <c r="AC183" i="1"/>
  <c r="Z183" i="1"/>
  <c r="U183" i="1" s="1"/>
  <c r="Y185" i="1" l="1"/>
  <c r="AD185" i="1" s="1"/>
  <c r="X185" i="1"/>
  <c r="W186" i="1"/>
  <c r="AB185" i="1"/>
  <c r="AA185" i="1"/>
  <c r="AC184" i="1"/>
  <c r="Z184" i="1"/>
  <c r="U184" i="1" s="1"/>
  <c r="Y186" i="1" l="1"/>
  <c r="AD186" i="1" s="1"/>
  <c r="X186" i="1"/>
  <c r="AB186" i="1"/>
  <c r="W187" i="1"/>
  <c r="AA186" i="1"/>
  <c r="Z185" i="1"/>
  <c r="U185" i="1" s="1"/>
  <c r="AC185" i="1"/>
  <c r="Y187" i="1" l="1"/>
  <c r="AD187" i="1" s="1"/>
  <c r="X187" i="1"/>
  <c r="W188" i="1"/>
  <c r="AB187" i="1"/>
  <c r="AA187" i="1"/>
  <c r="AC186" i="1"/>
  <c r="Z186" i="1"/>
  <c r="U186" i="1" s="1"/>
  <c r="Y188" i="1" l="1"/>
  <c r="AD188" i="1" s="1"/>
  <c r="X188" i="1"/>
  <c r="AB188" i="1"/>
  <c r="W189" i="1"/>
  <c r="AA188" i="1"/>
  <c r="AC187" i="1"/>
  <c r="Z187" i="1"/>
  <c r="U187" i="1" s="1"/>
  <c r="Y189" i="1" l="1"/>
  <c r="AD189" i="1" s="1"/>
  <c r="X189" i="1"/>
  <c r="W190" i="1"/>
  <c r="AB189" i="1"/>
  <c r="AA189" i="1"/>
  <c r="AC188" i="1"/>
  <c r="Z188" i="1"/>
  <c r="U188" i="1" s="1"/>
  <c r="Y190" i="1" l="1"/>
  <c r="AD190" i="1" s="1"/>
  <c r="X190" i="1"/>
  <c r="AB190" i="1"/>
  <c r="W191" i="1"/>
  <c r="AA190" i="1"/>
  <c r="Z189" i="1"/>
  <c r="U189" i="1" s="1"/>
  <c r="AC189" i="1"/>
  <c r="Y191" i="1" l="1"/>
  <c r="AD191" i="1" s="1"/>
  <c r="X191" i="1"/>
  <c r="W192" i="1"/>
  <c r="AB191" i="1"/>
  <c r="AA191" i="1"/>
  <c r="AC190" i="1"/>
  <c r="Z190" i="1"/>
  <c r="U190" i="1" s="1"/>
  <c r="Y192" i="1" l="1"/>
  <c r="AD192" i="1" s="1"/>
  <c r="X192" i="1"/>
  <c r="AB192" i="1"/>
  <c r="W193" i="1"/>
  <c r="AA192" i="1"/>
  <c r="AC191" i="1"/>
  <c r="Z191" i="1"/>
  <c r="U191" i="1" s="1"/>
  <c r="Y193" i="1" l="1"/>
  <c r="AD193" i="1" s="1"/>
  <c r="X193" i="1"/>
  <c r="W194" i="1"/>
  <c r="AB193" i="1"/>
  <c r="AA193" i="1"/>
  <c r="Z192" i="1"/>
  <c r="U192" i="1" s="1"/>
  <c r="AC192" i="1"/>
  <c r="Y194" i="1" l="1"/>
  <c r="AD194" i="1" s="1"/>
  <c r="X194" i="1"/>
  <c r="AB194" i="1"/>
  <c r="W195" i="1"/>
  <c r="AA194" i="1"/>
  <c r="AC193" i="1"/>
  <c r="Z193" i="1"/>
  <c r="U193" i="1" s="1"/>
  <c r="Y195" i="1" l="1"/>
  <c r="AD195" i="1" s="1"/>
  <c r="X195" i="1"/>
  <c r="AA195" i="1"/>
  <c r="AB195" i="1"/>
  <c r="W196" i="1"/>
  <c r="AC194" i="1"/>
  <c r="Z194" i="1"/>
  <c r="U194" i="1" s="1"/>
  <c r="Y196" i="1" l="1"/>
  <c r="AD196" i="1" s="1"/>
  <c r="X196" i="1"/>
  <c r="AB196" i="1"/>
  <c r="W197" i="1"/>
  <c r="AA196" i="1"/>
  <c r="Z195" i="1"/>
  <c r="U195" i="1" s="1"/>
  <c r="AC195" i="1"/>
  <c r="Y197" i="1" l="1"/>
  <c r="AD197" i="1" s="1"/>
  <c r="X197" i="1"/>
  <c r="W198" i="1"/>
  <c r="AB197" i="1"/>
  <c r="AA197" i="1"/>
  <c r="AC196" i="1"/>
  <c r="Z196" i="1"/>
  <c r="U196" i="1" s="1"/>
  <c r="Y198" i="1" l="1"/>
  <c r="AD198" i="1" s="1"/>
  <c r="X198" i="1"/>
  <c r="AB198" i="1"/>
  <c r="W199" i="1"/>
  <c r="AA198" i="1"/>
  <c r="AC197" i="1"/>
  <c r="Z197" i="1"/>
  <c r="U197" i="1" s="1"/>
  <c r="Y199" i="1" l="1"/>
  <c r="AD199" i="1" s="1"/>
  <c r="X199" i="1"/>
  <c r="W200" i="1"/>
  <c r="AB199" i="1"/>
  <c r="AA199" i="1"/>
  <c r="AC198" i="1"/>
  <c r="Z198" i="1"/>
  <c r="U198" i="1" s="1"/>
  <c r="Y200" i="1" l="1"/>
  <c r="AD200" i="1" s="1"/>
  <c r="X200" i="1"/>
  <c r="AB200" i="1"/>
  <c r="W201" i="1"/>
  <c r="AA200" i="1"/>
  <c r="AC199" i="1"/>
  <c r="Z199" i="1"/>
  <c r="U199" i="1" s="1"/>
  <c r="Y201" i="1" l="1"/>
  <c r="AD201" i="1" s="1"/>
  <c r="X201" i="1"/>
  <c r="W202" i="1"/>
  <c r="AB201" i="1"/>
  <c r="AA201" i="1"/>
  <c r="AC200" i="1"/>
  <c r="Z200" i="1"/>
  <c r="U200" i="1" s="1"/>
  <c r="Y202" i="1" l="1"/>
  <c r="AD202" i="1" s="1"/>
  <c r="X202" i="1"/>
  <c r="AB202" i="1"/>
  <c r="W203" i="1"/>
  <c r="AA202" i="1"/>
  <c r="AC201" i="1"/>
  <c r="Z201" i="1"/>
  <c r="U201" i="1" s="1"/>
  <c r="Y203" i="1" l="1"/>
  <c r="AD203" i="1" s="1"/>
  <c r="X203" i="1"/>
  <c r="W204" i="1"/>
  <c r="AB203" i="1"/>
  <c r="AA203" i="1"/>
  <c r="Z202" i="1"/>
  <c r="U202" i="1" s="1"/>
  <c r="AC202" i="1"/>
  <c r="Y204" i="1" l="1"/>
  <c r="AD204" i="1" s="1"/>
  <c r="X204" i="1"/>
  <c r="AB204" i="1"/>
  <c r="W205" i="1"/>
  <c r="AA204" i="1"/>
  <c r="AC203" i="1"/>
  <c r="Z203" i="1"/>
  <c r="U203" i="1" s="1"/>
  <c r="Y205" i="1" l="1"/>
  <c r="AD205" i="1" s="1"/>
  <c r="X205" i="1"/>
  <c r="W206" i="1"/>
  <c r="AB205" i="1"/>
  <c r="AA205" i="1"/>
  <c r="Z204" i="1"/>
  <c r="U204" i="1" s="1"/>
  <c r="AC204" i="1"/>
  <c r="AC205" i="1" l="1"/>
  <c r="Z205" i="1"/>
  <c r="U205" i="1" s="1"/>
  <c r="Y206" i="1"/>
  <c r="AD206" i="1" s="1"/>
  <c r="X206" i="1"/>
  <c r="AB206" i="1"/>
  <c r="W207" i="1"/>
  <c r="AA206" i="1"/>
  <c r="Y207" i="1" l="1"/>
  <c r="AD207" i="1" s="1"/>
  <c r="X207" i="1"/>
  <c r="W208" i="1"/>
  <c r="AB207" i="1"/>
  <c r="AA207" i="1"/>
  <c r="Z206" i="1"/>
  <c r="U206" i="1" s="1"/>
  <c r="AC206" i="1"/>
  <c r="Y208" i="1" l="1"/>
  <c r="AD208" i="1" s="1"/>
  <c r="X208" i="1"/>
  <c r="AB208" i="1"/>
  <c r="W209" i="1"/>
  <c r="AA208" i="1"/>
  <c r="AC207" i="1"/>
  <c r="Z207" i="1"/>
  <c r="U207" i="1" s="1"/>
  <c r="Y209" i="1" l="1"/>
  <c r="AD209" i="1" s="1"/>
  <c r="X209" i="1"/>
  <c r="W210" i="1"/>
  <c r="AB209" i="1"/>
  <c r="AA209" i="1"/>
  <c r="Z208" i="1"/>
  <c r="U208" i="1" s="1"/>
  <c r="AC208" i="1"/>
  <c r="AC209" i="1" l="1"/>
  <c r="Z209" i="1"/>
  <c r="U209" i="1" s="1"/>
  <c r="Y210" i="1"/>
  <c r="AD210" i="1" s="1"/>
  <c r="X210" i="1"/>
  <c r="AB210" i="1"/>
  <c r="W211" i="1"/>
  <c r="AA210" i="1"/>
  <c r="Y211" i="1" l="1"/>
  <c r="AD211" i="1" s="1"/>
  <c r="X211" i="1"/>
  <c r="W212" i="1"/>
  <c r="AB211" i="1"/>
  <c r="AA211" i="1"/>
  <c r="Z210" i="1"/>
  <c r="U210" i="1" s="1"/>
  <c r="AC210" i="1"/>
  <c r="Y212" i="1" l="1"/>
  <c r="AD212" i="1" s="1"/>
  <c r="X212" i="1"/>
  <c r="AB212" i="1"/>
  <c r="W213" i="1"/>
  <c r="AA212" i="1"/>
  <c r="AC211" i="1"/>
  <c r="Z211" i="1"/>
  <c r="U211" i="1" s="1"/>
  <c r="Y213" i="1" l="1"/>
  <c r="AD213" i="1" s="1"/>
  <c r="X213" i="1"/>
  <c r="W214" i="1"/>
  <c r="AB213" i="1"/>
  <c r="AA213" i="1"/>
  <c r="Z212" i="1"/>
  <c r="U212" i="1" s="1"/>
  <c r="AC212" i="1"/>
  <c r="Y214" i="1" l="1"/>
  <c r="AD214" i="1" s="1"/>
  <c r="X214" i="1"/>
  <c r="AB214" i="1"/>
  <c r="W215" i="1"/>
  <c r="AA214" i="1"/>
  <c r="AC213" i="1"/>
  <c r="Z213" i="1"/>
  <c r="U213" i="1" s="1"/>
  <c r="Y215" i="1" l="1"/>
  <c r="AD215" i="1" s="1"/>
  <c r="X215" i="1"/>
  <c r="W216" i="1"/>
  <c r="AB215" i="1"/>
  <c r="AA215" i="1"/>
  <c r="Z214" i="1"/>
  <c r="U214" i="1" s="1"/>
  <c r="AC214" i="1"/>
  <c r="Y216" i="1" l="1"/>
  <c r="AD216" i="1" s="1"/>
  <c r="X216" i="1"/>
  <c r="AB216" i="1"/>
  <c r="W217" i="1"/>
  <c r="AA216" i="1"/>
  <c r="AC215" i="1"/>
  <c r="Z215" i="1"/>
  <c r="U215" i="1" s="1"/>
  <c r="Y217" i="1" l="1"/>
  <c r="AD217" i="1" s="1"/>
  <c r="X217" i="1"/>
  <c r="W218" i="1"/>
  <c r="AB217" i="1"/>
  <c r="AA217" i="1"/>
  <c r="Z216" i="1"/>
  <c r="U216" i="1" s="1"/>
  <c r="AC216" i="1"/>
  <c r="AC217" i="1" l="1"/>
  <c r="Z217" i="1"/>
  <c r="U217" i="1" s="1"/>
  <c r="Y218" i="1"/>
  <c r="AD218" i="1" s="1"/>
  <c r="X218" i="1"/>
  <c r="AB218" i="1"/>
  <c r="AA218" i="1"/>
  <c r="W219" i="1"/>
  <c r="Y219" i="1" l="1"/>
  <c r="AD219" i="1" s="1"/>
  <c r="X219" i="1"/>
  <c r="W220" i="1"/>
  <c r="AA219" i="1"/>
  <c r="AB219" i="1"/>
  <c r="Z218" i="1"/>
  <c r="U218" i="1" s="1"/>
  <c r="AC218" i="1"/>
  <c r="Y220" i="1" l="1"/>
  <c r="AD220" i="1" s="1"/>
  <c r="X220" i="1"/>
  <c r="AB220" i="1"/>
  <c r="AA220" i="1"/>
  <c r="W221" i="1"/>
  <c r="AC219" i="1"/>
  <c r="Z219" i="1"/>
  <c r="U219" i="1" s="1"/>
  <c r="Y221" i="1" l="1"/>
  <c r="AD221" i="1" s="1"/>
  <c r="X221" i="1"/>
  <c r="W222" i="1"/>
  <c r="AA221" i="1"/>
  <c r="AB221" i="1"/>
  <c r="Z220" i="1"/>
  <c r="U220" i="1" s="1"/>
  <c r="AC220" i="1"/>
  <c r="Y222" i="1" l="1"/>
  <c r="AD222" i="1" s="1"/>
  <c r="X222" i="1"/>
  <c r="AB222" i="1"/>
  <c r="AA222" i="1"/>
  <c r="W223" i="1"/>
  <c r="AC221" i="1"/>
  <c r="Z221" i="1"/>
  <c r="U221" i="1" s="1"/>
  <c r="Y223" i="1" l="1"/>
  <c r="AD223" i="1" s="1"/>
  <c r="X223" i="1"/>
  <c r="W224" i="1"/>
  <c r="AA223" i="1"/>
  <c r="AB223" i="1"/>
  <c r="Z222" i="1"/>
  <c r="U222" i="1" s="1"/>
  <c r="AC222" i="1"/>
  <c r="Y224" i="1" l="1"/>
  <c r="AD224" i="1" s="1"/>
  <c r="X224" i="1"/>
  <c r="AB224" i="1"/>
  <c r="AA224" i="1"/>
  <c r="W225" i="1"/>
  <c r="AC223" i="1"/>
  <c r="Z223" i="1"/>
  <c r="U223" i="1" s="1"/>
  <c r="Y225" i="1" l="1"/>
  <c r="AD225" i="1" s="1"/>
  <c r="X225" i="1"/>
  <c r="W226" i="1"/>
  <c r="AA225" i="1"/>
  <c r="AB225" i="1"/>
  <c r="Z224" i="1"/>
  <c r="U224" i="1" s="1"/>
  <c r="AC224" i="1"/>
  <c r="AA226" i="1" l="1"/>
  <c r="Y226" i="1"/>
  <c r="AD226" i="1" s="1"/>
  <c r="X226" i="1"/>
  <c r="W227" i="1"/>
  <c r="AB226" i="1"/>
  <c r="AC225" i="1"/>
  <c r="Z225" i="1"/>
  <c r="U225" i="1" s="1"/>
  <c r="AA227" i="1" l="1"/>
  <c r="Y227" i="1"/>
  <c r="AD227" i="1" s="1"/>
  <c r="X227" i="1"/>
  <c r="W228" i="1"/>
  <c r="AB227" i="1"/>
  <c r="AC226" i="1"/>
  <c r="Z226" i="1"/>
  <c r="U226" i="1" s="1"/>
  <c r="AA228" i="1" l="1"/>
  <c r="Y228" i="1"/>
  <c r="AD228" i="1" s="1"/>
  <c r="X228" i="1"/>
  <c r="W229" i="1"/>
  <c r="AB228" i="1"/>
  <c r="AC227" i="1"/>
  <c r="Z227" i="1"/>
  <c r="U227" i="1" s="1"/>
  <c r="AA229" i="1" l="1"/>
  <c r="Y229" i="1"/>
  <c r="AD229" i="1" s="1"/>
  <c r="X229" i="1"/>
  <c r="AB229" i="1"/>
  <c r="W230" i="1"/>
  <c r="AC228" i="1"/>
  <c r="Z228" i="1"/>
  <c r="U228" i="1" s="1"/>
  <c r="AA230" i="1" l="1"/>
  <c r="Y230" i="1"/>
  <c r="AD230" i="1" s="1"/>
  <c r="X230" i="1"/>
  <c r="AB230" i="1"/>
  <c r="W231" i="1"/>
  <c r="Z229" i="1"/>
  <c r="U229" i="1" s="1"/>
  <c r="AC229" i="1"/>
  <c r="AA231" i="1" l="1"/>
  <c r="Y231" i="1"/>
  <c r="AD231" i="1" s="1"/>
  <c r="X231" i="1"/>
  <c r="W232" i="1"/>
  <c r="AB231" i="1"/>
  <c r="Z230" i="1"/>
  <c r="U230" i="1" s="1"/>
  <c r="AC230" i="1"/>
  <c r="AA232" i="1" l="1"/>
  <c r="Y232" i="1"/>
  <c r="AD232" i="1" s="1"/>
  <c r="X232" i="1"/>
  <c r="AB232" i="1"/>
  <c r="W233" i="1"/>
  <c r="AC231" i="1"/>
  <c r="Z231" i="1"/>
  <c r="U231" i="1" s="1"/>
  <c r="AA233" i="1" l="1"/>
  <c r="Y233" i="1"/>
  <c r="AD233" i="1" s="1"/>
  <c r="X233" i="1"/>
  <c r="W234" i="1"/>
  <c r="AB233" i="1"/>
  <c r="Z232" i="1"/>
  <c r="U232" i="1" s="1"/>
  <c r="AC232" i="1"/>
  <c r="AA234" i="1" l="1"/>
  <c r="Y234" i="1"/>
  <c r="AD234" i="1" s="1"/>
  <c r="X234" i="1"/>
  <c r="W235" i="1"/>
  <c r="AB234" i="1"/>
  <c r="AC233" i="1"/>
  <c r="Z233" i="1"/>
  <c r="U233" i="1" s="1"/>
  <c r="AA235" i="1" l="1"/>
  <c r="Y235" i="1"/>
  <c r="AD235" i="1" s="1"/>
  <c r="X235" i="1"/>
  <c r="W236" i="1"/>
  <c r="AB235" i="1"/>
  <c r="AC234" i="1"/>
  <c r="Z234" i="1"/>
  <c r="U234" i="1" s="1"/>
  <c r="AA236" i="1" l="1"/>
  <c r="Y236" i="1"/>
  <c r="AD236" i="1" s="1"/>
  <c r="X236" i="1"/>
  <c r="W237" i="1"/>
  <c r="AB236" i="1"/>
  <c r="AC235" i="1"/>
  <c r="Z235" i="1"/>
  <c r="U235" i="1" s="1"/>
  <c r="AA237" i="1" l="1"/>
  <c r="Y237" i="1"/>
  <c r="AD237" i="1" s="1"/>
  <c r="X237" i="1"/>
  <c r="W238" i="1"/>
  <c r="AB237" i="1"/>
  <c r="AC236" i="1"/>
  <c r="Z236" i="1"/>
  <c r="U236" i="1" s="1"/>
  <c r="AA238" i="1" l="1"/>
  <c r="Y238" i="1"/>
  <c r="AD238" i="1" s="1"/>
  <c r="X238" i="1"/>
  <c r="W239" i="1"/>
  <c r="AB238" i="1"/>
  <c r="AC237" i="1"/>
  <c r="Z237" i="1"/>
  <c r="U237" i="1" s="1"/>
  <c r="AA239" i="1" l="1"/>
  <c r="Y239" i="1"/>
  <c r="AD239" i="1" s="1"/>
  <c r="X239" i="1"/>
  <c r="W240" i="1"/>
  <c r="AB239" i="1"/>
  <c r="AC238" i="1"/>
  <c r="Z238" i="1"/>
  <c r="U238" i="1" s="1"/>
  <c r="AC239" i="1" l="1"/>
  <c r="Z239" i="1"/>
  <c r="U239" i="1" s="1"/>
  <c r="AA240" i="1"/>
  <c r="Y240" i="1"/>
  <c r="AD240" i="1" s="1"/>
  <c r="X240" i="1"/>
  <c r="W241" i="1"/>
  <c r="AB240" i="1"/>
  <c r="AA241" i="1" l="1"/>
  <c r="Y241" i="1"/>
  <c r="AD241" i="1" s="1"/>
  <c r="X241" i="1"/>
  <c r="W242" i="1"/>
  <c r="AB241" i="1"/>
  <c r="AC240" i="1"/>
  <c r="Z240" i="1"/>
  <c r="U240" i="1" s="1"/>
  <c r="AA242" i="1" l="1"/>
  <c r="Y242" i="1"/>
  <c r="AD242" i="1" s="1"/>
  <c r="X242" i="1"/>
  <c r="W243" i="1"/>
  <c r="AB242" i="1"/>
  <c r="Z241" i="1"/>
  <c r="U241" i="1" s="1"/>
  <c r="AC241" i="1"/>
  <c r="AA243" i="1" l="1"/>
  <c r="Y243" i="1"/>
  <c r="AD243" i="1" s="1"/>
  <c r="X243" i="1"/>
  <c r="W244" i="1"/>
  <c r="AB243" i="1"/>
  <c r="Z242" i="1"/>
  <c r="U242" i="1" s="1"/>
  <c r="AC242" i="1"/>
  <c r="AA244" i="1" l="1"/>
  <c r="Y244" i="1"/>
  <c r="AD244" i="1" s="1"/>
  <c r="X244" i="1"/>
  <c r="W245" i="1"/>
  <c r="AB244" i="1"/>
  <c r="AC243" i="1"/>
  <c r="Z243" i="1"/>
  <c r="U243" i="1" s="1"/>
  <c r="AA245" i="1" l="1"/>
  <c r="Y245" i="1"/>
  <c r="AD245" i="1" s="1"/>
  <c r="X245" i="1"/>
  <c r="W246" i="1"/>
  <c r="AB245" i="1"/>
  <c r="AC244" i="1"/>
  <c r="Z244" i="1"/>
  <c r="U244" i="1" s="1"/>
  <c r="AA246" i="1" l="1"/>
  <c r="Y246" i="1"/>
  <c r="AD246" i="1" s="1"/>
  <c r="X246" i="1"/>
  <c r="W247" i="1"/>
  <c r="AB246" i="1"/>
  <c r="AC245" i="1"/>
  <c r="Z245" i="1"/>
  <c r="U245" i="1" s="1"/>
  <c r="AB247" i="1" l="1"/>
  <c r="AA247" i="1"/>
  <c r="Y247" i="1"/>
  <c r="AD247" i="1" s="1"/>
  <c r="X247" i="1"/>
  <c r="W248" i="1"/>
  <c r="AC246" i="1"/>
  <c r="Z246" i="1"/>
  <c r="U246" i="1" s="1"/>
  <c r="AB248" i="1" l="1"/>
  <c r="AA248" i="1"/>
  <c r="Y248" i="1"/>
  <c r="AD248" i="1" s="1"/>
  <c r="X248" i="1"/>
  <c r="W249" i="1"/>
  <c r="AC247" i="1"/>
  <c r="Z247" i="1"/>
  <c r="U247" i="1" s="1"/>
  <c r="AB249" i="1" l="1"/>
  <c r="AA249" i="1"/>
  <c r="Y249" i="1"/>
  <c r="AD249" i="1" s="1"/>
  <c r="X249" i="1"/>
  <c r="W250" i="1"/>
  <c r="Z248" i="1"/>
  <c r="U248" i="1" s="1"/>
  <c r="AC248" i="1"/>
  <c r="AB250" i="1" l="1"/>
  <c r="AA250" i="1"/>
  <c r="Y250" i="1"/>
  <c r="AD250" i="1" s="1"/>
  <c r="X250" i="1"/>
  <c r="W251" i="1"/>
  <c r="AC249" i="1"/>
  <c r="Z249" i="1"/>
  <c r="U249" i="1" s="1"/>
  <c r="AB251" i="1" l="1"/>
  <c r="AA251" i="1"/>
  <c r="Y251" i="1"/>
  <c r="AD251" i="1" s="1"/>
  <c r="X251" i="1"/>
  <c r="W252" i="1"/>
  <c r="Z250" i="1"/>
  <c r="U250" i="1" s="1"/>
  <c r="AC250" i="1"/>
  <c r="AB252" i="1" l="1"/>
  <c r="AA252" i="1"/>
  <c r="Y252" i="1"/>
  <c r="AD252" i="1" s="1"/>
  <c r="X252" i="1"/>
  <c r="W253" i="1"/>
  <c r="Z251" i="1"/>
  <c r="U251" i="1" s="1"/>
  <c r="AC251" i="1"/>
  <c r="AB253" i="1" l="1"/>
  <c r="AA253" i="1"/>
  <c r="Y253" i="1"/>
  <c r="AD253" i="1" s="1"/>
  <c r="X253" i="1"/>
  <c r="W254" i="1"/>
  <c r="AC252" i="1"/>
  <c r="Z252" i="1"/>
  <c r="U252" i="1" s="1"/>
  <c r="AB254" i="1" l="1"/>
  <c r="AA254" i="1"/>
  <c r="Y254" i="1"/>
  <c r="AD254" i="1" s="1"/>
  <c r="X254" i="1"/>
  <c r="W255" i="1"/>
  <c r="AC253" i="1"/>
  <c r="Z253" i="1"/>
  <c r="U253" i="1" s="1"/>
  <c r="AB255" i="1" l="1"/>
  <c r="AA255" i="1"/>
  <c r="Y255" i="1"/>
  <c r="AD255" i="1" s="1"/>
  <c r="X255" i="1"/>
  <c r="W256" i="1"/>
  <c r="AC254" i="1"/>
  <c r="Z254" i="1"/>
  <c r="U254" i="1" s="1"/>
  <c r="AB256" i="1" l="1"/>
  <c r="AA256" i="1"/>
  <c r="Y256" i="1"/>
  <c r="AD256" i="1" s="1"/>
  <c r="X256" i="1"/>
  <c r="W257" i="1"/>
  <c r="AC255" i="1"/>
  <c r="Z255" i="1"/>
  <c r="U255" i="1" s="1"/>
  <c r="AB257" i="1" l="1"/>
  <c r="AA257" i="1"/>
  <c r="Y257" i="1"/>
  <c r="AD257" i="1" s="1"/>
  <c r="X257" i="1"/>
  <c r="W258" i="1"/>
  <c r="Z256" i="1"/>
  <c r="U256" i="1" s="1"/>
  <c r="AC256" i="1"/>
  <c r="AB258" i="1" l="1"/>
  <c r="AA258" i="1"/>
  <c r="Y258" i="1"/>
  <c r="AD258" i="1" s="1"/>
  <c r="X258" i="1"/>
  <c r="W259" i="1"/>
  <c r="AC257" i="1"/>
  <c r="Z257" i="1"/>
  <c r="U257" i="1" s="1"/>
  <c r="Z258" i="1" l="1"/>
  <c r="U258" i="1" s="1"/>
  <c r="AC258" i="1"/>
  <c r="AB259" i="1"/>
  <c r="AA259" i="1"/>
  <c r="Y259" i="1"/>
  <c r="AD259" i="1" s="1"/>
  <c r="X259" i="1"/>
  <c r="W260" i="1"/>
  <c r="Z259" i="1" l="1"/>
  <c r="U259" i="1" s="1"/>
  <c r="AC259" i="1"/>
  <c r="AB260" i="1"/>
  <c r="AA260" i="1"/>
  <c r="Y260" i="1"/>
  <c r="AD260" i="1" s="1"/>
  <c r="X260" i="1"/>
  <c r="W261" i="1"/>
  <c r="AB261" i="1" l="1"/>
  <c r="AA261" i="1"/>
  <c r="Y261" i="1"/>
  <c r="AD261" i="1" s="1"/>
  <c r="X261" i="1"/>
  <c r="W262" i="1"/>
  <c r="AC260" i="1"/>
  <c r="Z260" i="1"/>
  <c r="U260" i="1" s="1"/>
  <c r="AB262" i="1" l="1"/>
  <c r="AA262" i="1"/>
  <c r="Y262" i="1"/>
  <c r="AD262" i="1" s="1"/>
  <c r="X262" i="1"/>
  <c r="W263" i="1"/>
  <c r="AC261" i="1"/>
  <c r="Z261" i="1"/>
  <c r="U261" i="1" s="1"/>
  <c r="AB263" i="1" l="1"/>
  <c r="AA263" i="1"/>
  <c r="Y263" i="1"/>
  <c r="AD263" i="1" s="1"/>
  <c r="X263" i="1"/>
  <c r="W264" i="1"/>
  <c r="AC262" i="1"/>
  <c r="Z262" i="1"/>
  <c r="U262" i="1" s="1"/>
  <c r="AB264" i="1" l="1"/>
  <c r="AA264" i="1"/>
  <c r="Y264" i="1"/>
  <c r="AD264" i="1" s="1"/>
  <c r="X264" i="1"/>
  <c r="W265" i="1"/>
  <c r="AC263" i="1"/>
  <c r="Z263" i="1"/>
  <c r="U263" i="1" s="1"/>
  <c r="AB265" i="1" l="1"/>
  <c r="AA265" i="1"/>
  <c r="Y265" i="1"/>
  <c r="AD265" i="1" s="1"/>
  <c r="X265" i="1"/>
  <c r="W266" i="1"/>
  <c r="Z264" i="1"/>
  <c r="U264" i="1" s="1"/>
  <c r="AC264" i="1"/>
  <c r="AB266" i="1" l="1"/>
  <c r="AA266" i="1"/>
  <c r="Y266" i="1"/>
  <c r="AD266" i="1" s="1"/>
  <c r="X266" i="1"/>
  <c r="W267" i="1"/>
  <c r="AC265" i="1"/>
  <c r="Z265" i="1"/>
  <c r="U265" i="1" s="1"/>
  <c r="AB267" i="1" l="1"/>
  <c r="AA267" i="1"/>
  <c r="Y267" i="1"/>
  <c r="AD267" i="1" s="1"/>
  <c r="X267" i="1"/>
  <c r="W268" i="1"/>
  <c r="Z266" i="1"/>
  <c r="U266" i="1" s="1"/>
  <c r="AC266" i="1"/>
  <c r="AB268" i="1" l="1"/>
  <c r="AA268" i="1"/>
  <c r="Y268" i="1"/>
  <c r="AD268" i="1" s="1"/>
  <c r="X268" i="1"/>
  <c r="W269" i="1"/>
  <c r="Z267" i="1"/>
  <c r="U267" i="1" s="1"/>
  <c r="AC267" i="1"/>
  <c r="AB269" i="1" l="1"/>
  <c r="AA269" i="1"/>
  <c r="Y269" i="1"/>
  <c r="AD269" i="1" s="1"/>
  <c r="X269" i="1"/>
  <c r="W270" i="1"/>
  <c r="AC268" i="1"/>
  <c r="Z268" i="1"/>
  <c r="U268" i="1" s="1"/>
  <c r="AB270" i="1" l="1"/>
  <c r="AA270" i="1"/>
  <c r="Y270" i="1"/>
  <c r="AD270" i="1" s="1"/>
  <c r="X270" i="1"/>
  <c r="W271" i="1"/>
  <c r="AC269" i="1"/>
  <c r="Z269" i="1"/>
  <c r="U269" i="1" s="1"/>
  <c r="AB271" i="1" l="1"/>
  <c r="AA271" i="1"/>
  <c r="Y271" i="1"/>
  <c r="AD271" i="1" s="1"/>
  <c r="X271" i="1"/>
  <c r="W272" i="1"/>
  <c r="AC270" i="1"/>
  <c r="Z270" i="1"/>
  <c r="U270" i="1" s="1"/>
  <c r="AB272" i="1" l="1"/>
  <c r="AA272" i="1"/>
  <c r="Y272" i="1"/>
  <c r="AD272" i="1" s="1"/>
  <c r="X272" i="1"/>
  <c r="W273" i="1"/>
  <c r="AC271" i="1"/>
  <c r="Z271" i="1"/>
  <c r="U271" i="1" s="1"/>
  <c r="AB273" i="1" l="1"/>
  <c r="AA273" i="1"/>
  <c r="Y273" i="1"/>
  <c r="AD273" i="1" s="1"/>
  <c r="X273" i="1"/>
  <c r="W274" i="1"/>
  <c r="Z272" i="1"/>
  <c r="U272" i="1" s="1"/>
  <c r="AC272" i="1"/>
  <c r="AB274" i="1" l="1"/>
  <c r="AA274" i="1"/>
  <c r="Y274" i="1"/>
  <c r="AD274" i="1" s="1"/>
  <c r="X274" i="1"/>
  <c r="W275" i="1"/>
  <c r="AC273" i="1"/>
  <c r="Z273" i="1"/>
  <c r="U273" i="1" s="1"/>
  <c r="AB275" i="1" l="1"/>
  <c r="AA275" i="1"/>
  <c r="Y275" i="1"/>
  <c r="AD275" i="1" s="1"/>
  <c r="X275" i="1"/>
  <c r="W276" i="1"/>
  <c r="Z274" i="1"/>
  <c r="U274" i="1" s="1"/>
  <c r="AC274" i="1"/>
  <c r="AB276" i="1" l="1"/>
  <c r="AA276" i="1"/>
  <c r="Y276" i="1"/>
  <c r="AD276" i="1" s="1"/>
  <c r="X276" i="1"/>
  <c r="W277" i="1"/>
  <c r="Z275" i="1"/>
  <c r="U275" i="1" s="1"/>
  <c r="AC275" i="1"/>
  <c r="AB277" i="1" l="1"/>
  <c r="AA277" i="1"/>
  <c r="Y277" i="1"/>
  <c r="AD277" i="1" s="1"/>
  <c r="X277" i="1"/>
  <c r="W278" i="1"/>
  <c r="AC276" i="1"/>
  <c r="Z276" i="1"/>
  <c r="U276" i="1" s="1"/>
  <c r="AB278" i="1" l="1"/>
  <c r="AA278" i="1"/>
  <c r="Y278" i="1"/>
  <c r="AD278" i="1" s="1"/>
  <c r="X278" i="1"/>
  <c r="W279" i="1"/>
  <c r="AC277" i="1"/>
  <c r="Z277" i="1"/>
  <c r="U277" i="1" s="1"/>
  <c r="AB279" i="1" l="1"/>
  <c r="AA279" i="1"/>
  <c r="Y279" i="1"/>
  <c r="AD279" i="1" s="1"/>
  <c r="X279" i="1"/>
  <c r="W280" i="1"/>
  <c r="AC278" i="1"/>
  <c r="Z278" i="1"/>
  <c r="U278" i="1" s="1"/>
  <c r="AB280" i="1" l="1"/>
  <c r="AA280" i="1"/>
  <c r="Y280" i="1"/>
  <c r="AD280" i="1" s="1"/>
  <c r="X280" i="1"/>
  <c r="W281" i="1"/>
  <c r="AC279" i="1"/>
  <c r="Z279" i="1"/>
  <c r="U279" i="1" s="1"/>
  <c r="AB281" i="1" l="1"/>
  <c r="AA281" i="1"/>
  <c r="Y281" i="1"/>
  <c r="AD281" i="1" s="1"/>
  <c r="X281" i="1"/>
  <c r="W282" i="1"/>
  <c r="Z280" i="1"/>
  <c r="U280" i="1" s="1"/>
  <c r="AC280" i="1"/>
  <c r="AB282" i="1" l="1"/>
  <c r="AA282" i="1"/>
  <c r="Y282" i="1"/>
  <c r="AD282" i="1" s="1"/>
  <c r="X282" i="1"/>
  <c r="W283" i="1"/>
  <c r="AC281" i="1"/>
  <c r="Z281" i="1"/>
  <c r="U281" i="1" s="1"/>
  <c r="AB283" i="1" l="1"/>
  <c r="AA283" i="1"/>
  <c r="Y283" i="1"/>
  <c r="AD283" i="1" s="1"/>
  <c r="X283" i="1"/>
  <c r="W284" i="1"/>
  <c r="Z282" i="1"/>
  <c r="U282" i="1" s="1"/>
  <c r="AC282" i="1"/>
  <c r="AB284" i="1" l="1"/>
  <c r="AA284" i="1"/>
  <c r="Y284" i="1"/>
  <c r="AD284" i="1" s="1"/>
  <c r="X284" i="1"/>
  <c r="W285" i="1"/>
  <c r="Z283" i="1"/>
  <c r="U283" i="1" s="1"/>
  <c r="AC283" i="1"/>
  <c r="X285" i="1" l="1"/>
  <c r="W286" i="1"/>
  <c r="AB285" i="1"/>
  <c r="Y285" i="1"/>
  <c r="AD285" i="1" s="1"/>
  <c r="AA285" i="1"/>
  <c r="AC284" i="1"/>
  <c r="Z284" i="1"/>
  <c r="U284" i="1" s="1"/>
  <c r="X286" i="1" l="1"/>
  <c r="Y286" i="1"/>
  <c r="AD286" i="1" s="1"/>
  <c r="W287" i="1"/>
  <c r="AB286" i="1"/>
  <c r="AA286" i="1"/>
  <c r="AC285" i="1"/>
  <c r="Z285" i="1"/>
  <c r="U285" i="1" s="1"/>
  <c r="X287" i="1" l="1"/>
  <c r="W288" i="1"/>
  <c r="AB287" i="1"/>
  <c r="Y287" i="1"/>
  <c r="AD287" i="1" s="1"/>
  <c r="AA287" i="1"/>
  <c r="AC286" i="1"/>
  <c r="Z286" i="1"/>
  <c r="U286" i="1" s="1"/>
  <c r="X288" i="1" l="1"/>
  <c r="Y288" i="1"/>
  <c r="AD288" i="1" s="1"/>
  <c r="W289" i="1"/>
  <c r="AB288" i="1"/>
  <c r="AA288" i="1"/>
  <c r="AC287" i="1"/>
  <c r="Z287" i="1"/>
  <c r="U287" i="1" s="1"/>
  <c r="X289" i="1" l="1"/>
  <c r="W290" i="1"/>
  <c r="AB289" i="1"/>
  <c r="Y289" i="1"/>
  <c r="AD289" i="1" s="1"/>
  <c r="AA289" i="1"/>
  <c r="AC288" i="1"/>
  <c r="Z288" i="1"/>
  <c r="U288" i="1" s="1"/>
  <c r="X290" i="1" l="1"/>
  <c r="Y290" i="1"/>
  <c r="AD290" i="1" s="1"/>
  <c r="W291" i="1"/>
  <c r="AB290" i="1"/>
  <c r="AA290" i="1"/>
  <c r="AC289" i="1"/>
  <c r="Z289" i="1"/>
  <c r="U289" i="1" s="1"/>
  <c r="X291" i="1" l="1"/>
  <c r="W292" i="1"/>
  <c r="AB291" i="1"/>
  <c r="Y291" i="1"/>
  <c r="AD291" i="1" s="1"/>
  <c r="AA291" i="1"/>
  <c r="AC290" i="1"/>
  <c r="Z290" i="1"/>
  <c r="U290" i="1" s="1"/>
  <c r="X292" i="1" l="1"/>
  <c r="Y292" i="1"/>
  <c r="AD292" i="1" s="1"/>
  <c r="W293" i="1"/>
  <c r="AB292" i="1"/>
  <c r="AA292" i="1"/>
  <c r="AC291" i="1"/>
  <c r="Z291" i="1"/>
  <c r="U291" i="1" s="1"/>
  <c r="X293" i="1" l="1"/>
  <c r="W294" i="1"/>
  <c r="AB293" i="1"/>
  <c r="Y293" i="1"/>
  <c r="AD293" i="1" s="1"/>
  <c r="AA293" i="1"/>
  <c r="AC292" i="1"/>
  <c r="Z292" i="1"/>
  <c r="U292" i="1" s="1"/>
  <c r="X294" i="1" l="1"/>
  <c r="Y294" i="1"/>
  <c r="AD294" i="1" s="1"/>
  <c r="W295" i="1"/>
  <c r="AB294" i="1"/>
  <c r="AA294" i="1"/>
  <c r="AC293" i="1"/>
  <c r="Z293" i="1"/>
  <c r="U293" i="1" s="1"/>
  <c r="X295" i="1" l="1"/>
  <c r="W296" i="1"/>
  <c r="AB295" i="1"/>
  <c r="Y295" i="1"/>
  <c r="AD295" i="1" s="1"/>
  <c r="AA295" i="1"/>
  <c r="Z294" i="1"/>
  <c r="U294" i="1" s="1"/>
  <c r="AC294" i="1"/>
  <c r="X296" i="1" l="1"/>
  <c r="W297" i="1"/>
  <c r="Y296" i="1"/>
  <c r="AD296" i="1" s="1"/>
  <c r="AB296" i="1"/>
  <c r="AA296" i="1"/>
  <c r="AC295" i="1"/>
  <c r="Z295" i="1"/>
  <c r="U295" i="1" s="1"/>
  <c r="X297" i="1" l="1"/>
  <c r="AB297" i="1"/>
  <c r="AA297" i="1"/>
  <c r="W298" i="1"/>
  <c r="Y297" i="1"/>
  <c r="AD297" i="1" s="1"/>
  <c r="AC296" i="1"/>
  <c r="Z296" i="1"/>
  <c r="U296" i="1" s="1"/>
  <c r="X298" i="1" l="1"/>
  <c r="AB298" i="1"/>
  <c r="W299" i="1"/>
  <c r="Y298" i="1"/>
  <c r="AD298" i="1" s="1"/>
  <c r="AA298" i="1"/>
  <c r="AC297" i="1"/>
  <c r="Z297" i="1"/>
  <c r="U297" i="1" s="1"/>
  <c r="X299" i="1" l="1"/>
  <c r="AB299" i="1"/>
  <c r="AA299" i="1"/>
  <c r="W300" i="1"/>
  <c r="Y299" i="1"/>
  <c r="AD299" i="1" s="1"/>
  <c r="AC298" i="1"/>
  <c r="Z298" i="1"/>
  <c r="U298" i="1" s="1"/>
  <c r="X300" i="1" l="1"/>
  <c r="W301" i="1"/>
  <c r="Y300" i="1"/>
  <c r="AD300" i="1" s="1"/>
  <c r="AB300" i="1"/>
  <c r="AA300" i="1"/>
  <c r="AC299" i="1"/>
  <c r="Z299" i="1"/>
  <c r="U299" i="1" s="1"/>
  <c r="X301" i="1" l="1"/>
  <c r="AB301" i="1"/>
  <c r="AA301" i="1"/>
  <c r="W302" i="1"/>
  <c r="Y301" i="1"/>
  <c r="AD301" i="1" s="1"/>
  <c r="AC300" i="1"/>
  <c r="Z300" i="1"/>
  <c r="U300" i="1" s="1"/>
  <c r="X302" i="1" l="1"/>
  <c r="AB302" i="1"/>
  <c r="W303" i="1"/>
  <c r="Y302" i="1"/>
  <c r="AD302" i="1" s="1"/>
  <c r="AA302" i="1"/>
  <c r="AC301" i="1"/>
  <c r="Z301" i="1"/>
  <c r="U301" i="1" s="1"/>
  <c r="X303" i="1" l="1"/>
  <c r="AB303" i="1"/>
  <c r="AA303" i="1"/>
  <c r="W304" i="1"/>
  <c r="Y303" i="1"/>
  <c r="AD303" i="1" s="1"/>
  <c r="AC302" i="1"/>
  <c r="Z302" i="1"/>
  <c r="U302" i="1" s="1"/>
  <c r="X304" i="1" l="1"/>
  <c r="W305" i="1"/>
  <c r="Y304" i="1"/>
  <c r="AD304" i="1" s="1"/>
  <c r="AB304" i="1"/>
  <c r="AA304" i="1"/>
  <c r="AC303" i="1"/>
  <c r="Z303" i="1"/>
  <c r="U303" i="1" s="1"/>
  <c r="X305" i="1" l="1"/>
  <c r="AB305" i="1"/>
  <c r="AA305" i="1"/>
  <c r="W306" i="1"/>
  <c r="Y305" i="1"/>
  <c r="AD305" i="1" s="1"/>
  <c r="AC304" i="1"/>
  <c r="Z304" i="1"/>
  <c r="U304" i="1" s="1"/>
  <c r="X306" i="1" l="1"/>
  <c r="AB306" i="1"/>
  <c r="W307" i="1"/>
  <c r="Y306" i="1"/>
  <c r="AD306" i="1" s="1"/>
  <c r="AA306" i="1"/>
  <c r="AC305" i="1"/>
  <c r="Z305" i="1"/>
  <c r="U305" i="1" s="1"/>
  <c r="X307" i="1" l="1"/>
  <c r="AB307" i="1"/>
  <c r="AA307" i="1"/>
  <c r="W308" i="1"/>
  <c r="Y307" i="1"/>
  <c r="AD307" i="1" s="1"/>
  <c r="AC306" i="1"/>
  <c r="Z306" i="1"/>
  <c r="U306" i="1" s="1"/>
  <c r="X308" i="1" l="1"/>
  <c r="W309" i="1"/>
  <c r="Y308" i="1"/>
  <c r="AD308" i="1" s="1"/>
  <c r="AB308" i="1"/>
  <c r="AA308" i="1"/>
  <c r="AC307" i="1"/>
  <c r="Z307" i="1"/>
  <c r="U307" i="1" s="1"/>
  <c r="X309" i="1" l="1"/>
  <c r="AB309" i="1"/>
  <c r="AA309" i="1"/>
  <c r="W310" i="1"/>
  <c r="Y309" i="1"/>
  <c r="AD309" i="1" s="1"/>
  <c r="AC308" i="1"/>
  <c r="Z308" i="1"/>
  <c r="U308" i="1" s="1"/>
  <c r="X310" i="1" l="1"/>
  <c r="AB310" i="1"/>
  <c r="W311" i="1"/>
  <c r="Y310" i="1"/>
  <c r="AD310" i="1" s="1"/>
  <c r="AA310" i="1"/>
  <c r="AC309" i="1"/>
  <c r="Z309" i="1"/>
  <c r="U309" i="1" s="1"/>
  <c r="X311" i="1" l="1"/>
  <c r="AB311" i="1"/>
  <c r="AA311" i="1"/>
  <c r="W312" i="1"/>
  <c r="Y311" i="1"/>
  <c r="AD311" i="1" s="1"/>
  <c r="AC310" i="1"/>
  <c r="Z310" i="1"/>
  <c r="U310" i="1" s="1"/>
  <c r="X312" i="1" l="1"/>
  <c r="W313" i="1"/>
  <c r="Y312" i="1"/>
  <c r="AD312" i="1" s="1"/>
  <c r="AB312" i="1"/>
  <c r="AA312" i="1"/>
  <c r="AC311" i="1"/>
  <c r="Z311" i="1"/>
  <c r="U311" i="1" s="1"/>
  <c r="X313" i="1" l="1"/>
  <c r="AB313" i="1"/>
  <c r="AA313" i="1"/>
  <c r="W314" i="1"/>
  <c r="Y313" i="1"/>
  <c r="AD313" i="1" s="1"/>
  <c r="AC312" i="1"/>
  <c r="Z312" i="1"/>
  <c r="U312" i="1" s="1"/>
  <c r="X314" i="1" l="1"/>
  <c r="AB314" i="1"/>
  <c r="W315" i="1"/>
  <c r="Y314" i="1"/>
  <c r="AD314" i="1" s="1"/>
  <c r="AA314" i="1"/>
  <c r="AC313" i="1"/>
  <c r="Z313" i="1"/>
  <c r="U313" i="1" s="1"/>
  <c r="X315" i="1" l="1"/>
  <c r="AB315" i="1"/>
  <c r="AA315" i="1"/>
  <c r="W316" i="1"/>
  <c r="Y315" i="1"/>
  <c r="AD315" i="1" s="1"/>
  <c r="AC314" i="1"/>
  <c r="Z314" i="1"/>
  <c r="U314" i="1" s="1"/>
  <c r="X316" i="1" l="1"/>
  <c r="W317" i="1"/>
  <c r="Y316" i="1"/>
  <c r="AD316" i="1" s="1"/>
  <c r="AB316" i="1"/>
  <c r="AA316" i="1"/>
  <c r="AC315" i="1"/>
  <c r="Z315" i="1"/>
  <c r="U315" i="1" s="1"/>
  <c r="X317" i="1" l="1"/>
  <c r="AB317" i="1"/>
  <c r="AA317" i="1"/>
  <c r="W318" i="1"/>
  <c r="Y317" i="1"/>
  <c r="AD317" i="1" s="1"/>
  <c r="AC316" i="1"/>
  <c r="Z316" i="1"/>
  <c r="U316" i="1" s="1"/>
  <c r="X318" i="1" l="1"/>
  <c r="AB318" i="1"/>
  <c r="W319" i="1"/>
  <c r="Y318" i="1"/>
  <c r="AD318" i="1" s="1"/>
  <c r="AA318" i="1"/>
  <c r="AC317" i="1"/>
  <c r="Z317" i="1"/>
  <c r="U317" i="1" s="1"/>
  <c r="X319" i="1" l="1"/>
  <c r="AB319" i="1"/>
  <c r="AA319" i="1"/>
  <c r="W320" i="1"/>
  <c r="Y319" i="1"/>
  <c r="AD319" i="1" s="1"/>
  <c r="AC318" i="1"/>
  <c r="Z318" i="1"/>
  <c r="U318" i="1" s="1"/>
  <c r="X320" i="1" l="1"/>
  <c r="W321" i="1"/>
  <c r="Y320" i="1"/>
  <c r="AD320" i="1" s="1"/>
  <c r="AB320" i="1"/>
  <c r="AA320" i="1"/>
  <c r="AC319" i="1"/>
  <c r="Z319" i="1"/>
  <c r="U319" i="1" s="1"/>
  <c r="X321" i="1" l="1"/>
  <c r="AB321" i="1"/>
  <c r="AA321" i="1"/>
  <c r="W322" i="1"/>
  <c r="Y321" i="1"/>
  <c r="AD321" i="1" s="1"/>
  <c r="AC320" i="1"/>
  <c r="Z320" i="1"/>
  <c r="U320" i="1" s="1"/>
  <c r="X322" i="1" l="1"/>
  <c r="AB322" i="1"/>
  <c r="W323" i="1"/>
  <c r="Y322" i="1"/>
  <c r="AD322" i="1" s="1"/>
  <c r="AA322" i="1"/>
  <c r="AC321" i="1"/>
  <c r="Z321" i="1"/>
  <c r="U321" i="1" s="1"/>
  <c r="X323" i="1" l="1"/>
  <c r="AB323" i="1"/>
  <c r="AA323" i="1"/>
  <c r="W324" i="1"/>
  <c r="Y323" i="1"/>
  <c r="AD323" i="1" s="1"/>
  <c r="AC322" i="1"/>
  <c r="Z322" i="1"/>
  <c r="U322" i="1" s="1"/>
  <c r="X324" i="1" l="1"/>
  <c r="W325" i="1"/>
  <c r="Y324" i="1"/>
  <c r="AD324" i="1" s="1"/>
  <c r="AB324" i="1"/>
  <c r="AA324" i="1"/>
  <c r="AC323" i="1"/>
  <c r="Z323" i="1"/>
  <c r="U323" i="1" s="1"/>
  <c r="X325" i="1" l="1"/>
  <c r="AB325" i="1"/>
  <c r="AA325" i="1"/>
  <c r="W326" i="1"/>
  <c r="Y325" i="1"/>
  <c r="AD325" i="1" s="1"/>
  <c r="AC324" i="1"/>
  <c r="Z324" i="1"/>
  <c r="U324" i="1" s="1"/>
  <c r="X326" i="1" l="1"/>
  <c r="AB326" i="1"/>
  <c r="W327" i="1"/>
  <c r="Y326" i="1"/>
  <c r="AD326" i="1" s="1"/>
  <c r="AA326" i="1"/>
  <c r="AC325" i="1"/>
  <c r="Z325" i="1"/>
  <c r="U325" i="1" s="1"/>
  <c r="X327" i="1" l="1"/>
  <c r="AB327" i="1"/>
  <c r="AA327" i="1"/>
  <c r="W328" i="1"/>
  <c r="Y327" i="1"/>
  <c r="AD327" i="1" s="1"/>
  <c r="AC326" i="1"/>
  <c r="Z326" i="1"/>
  <c r="U326" i="1" s="1"/>
  <c r="X328" i="1" l="1"/>
  <c r="W329" i="1"/>
  <c r="Y328" i="1"/>
  <c r="AD328" i="1" s="1"/>
  <c r="AB328" i="1"/>
  <c r="AA328" i="1"/>
  <c r="AC327" i="1"/>
  <c r="Z327" i="1"/>
  <c r="U327" i="1" s="1"/>
  <c r="X329" i="1" l="1"/>
  <c r="AB329" i="1"/>
  <c r="AA329" i="1"/>
  <c r="W330" i="1"/>
  <c r="Y329" i="1"/>
  <c r="AD329" i="1" s="1"/>
  <c r="AC328" i="1"/>
  <c r="Z328" i="1"/>
  <c r="U328" i="1" s="1"/>
  <c r="X330" i="1" l="1"/>
  <c r="AB330" i="1"/>
  <c r="W331" i="1"/>
  <c r="Y330" i="1"/>
  <c r="AD330" i="1" s="1"/>
  <c r="AA330" i="1"/>
  <c r="AC329" i="1"/>
  <c r="Z329" i="1"/>
  <c r="U329" i="1" s="1"/>
  <c r="X331" i="1" l="1"/>
  <c r="AB331" i="1"/>
  <c r="AA331" i="1"/>
  <c r="W332" i="1"/>
  <c r="Y331" i="1"/>
  <c r="AD331" i="1" s="1"/>
  <c r="AC330" i="1"/>
  <c r="Z330" i="1"/>
  <c r="U330" i="1" s="1"/>
  <c r="X332" i="1" l="1"/>
  <c r="W333" i="1"/>
  <c r="Y332" i="1"/>
  <c r="AD332" i="1" s="1"/>
  <c r="AB332" i="1"/>
  <c r="AA332" i="1"/>
  <c r="AC331" i="1"/>
  <c r="Z331" i="1"/>
  <c r="U331" i="1" s="1"/>
  <c r="X333" i="1" l="1"/>
  <c r="AB333" i="1"/>
  <c r="AA333" i="1"/>
  <c r="W334" i="1"/>
  <c r="Y333" i="1"/>
  <c r="AD333" i="1" s="1"/>
  <c r="AC332" i="1"/>
  <c r="Z332" i="1"/>
  <c r="U332" i="1" s="1"/>
  <c r="X334" i="1" l="1"/>
  <c r="AB334" i="1"/>
  <c r="W335" i="1"/>
  <c r="Y334" i="1"/>
  <c r="AD334" i="1" s="1"/>
  <c r="AA334" i="1"/>
  <c r="AC333" i="1"/>
  <c r="Z333" i="1"/>
  <c r="U333" i="1" s="1"/>
  <c r="X335" i="1" l="1"/>
  <c r="AB335" i="1"/>
  <c r="AA335" i="1"/>
  <c r="W336" i="1"/>
  <c r="Y335" i="1"/>
  <c r="AD335" i="1" s="1"/>
  <c r="AC334" i="1"/>
  <c r="Z334" i="1"/>
  <c r="U334" i="1" s="1"/>
  <c r="X336" i="1" l="1"/>
  <c r="AB336" i="1"/>
  <c r="AA336" i="1"/>
  <c r="Y336" i="1"/>
  <c r="AD336" i="1" s="1"/>
  <c r="W337" i="1"/>
  <c r="AC335" i="1"/>
  <c r="Z335" i="1"/>
  <c r="U335" i="1" s="1"/>
  <c r="X337" i="1" l="1"/>
  <c r="AB337" i="1"/>
  <c r="AA337" i="1"/>
  <c r="Y337" i="1"/>
  <c r="AD337" i="1" s="1"/>
  <c r="W338" i="1"/>
  <c r="AC336" i="1"/>
  <c r="Z336" i="1"/>
  <c r="U336" i="1" s="1"/>
  <c r="X338" i="1" l="1"/>
  <c r="AB338" i="1"/>
  <c r="AA338" i="1"/>
  <c r="Y338" i="1"/>
  <c r="AD338" i="1" s="1"/>
  <c r="W339" i="1"/>
  <c r="AC337" i="1"/>
  <c r="Z337" i="1"/>
  <c r="U337" i="1" s="1"/>
  <c r="X339" i="1" l="1"/>
  <c r="AB339" i="1"/>
  <c r="AA339" i="1"/>
  <c r="W340" i="1"/>
  <c r="Y339" i="1"/>
  <c r="AD339" i="1" s="1"/>
  <c r="AC338" i="1"/>
  <c r="Z338" i="1"/>
  <c r="U338" i="1" s="1"/>
  <c r="X340" i="1" l="1"/>
  <c r="W341" i="1"/>
  <c r="AB340" i="1"/>
  <c r="AA340" i="1"/>
  <c r="Y340" i="1"/>
  <c r="AD340" i="1" s="1"/>
  <c r="AC339" i="1"/>
  <c r="Z339" i="1"/>
  <c r="U339" i="1" s="1"/>
  <c r="X341" i="1" l="1"/>
  <c r="W342" i="1"/>
  <c r="AB341" i="1"/>
  <c r="AA341" i="1"/>
  <c r="Y341" i="1"/>
  <c r="AD341" i="1" s="1"/>
  <c r="AC340" i="1"/>
  <c r="Z340" i="1"/>
  <c r="U340" i="1" s="1"/>
  <c r="X342" i="1" l="1"/>
  <c r="W343" i="1"/>
  <c r="AB342" i="1"/>
  <c r="AA342" i="1"/>
  <c r="Y342" i="1"/>
  <c r="AD342" i="1" s="1"/>
  <c r="AC341" i="1"/>
  <c r="Z341" i="1"/>
  <c r="U341" i="1" s="1"/>
  <c r="X343" i="1" l="1"/>
  <c r="W344" i="1"/>
  <c r="AB343" i="1"/>
  <c r="AA343" i="1"/>
  <c r="Y343" i="1"/>
  <c r="AD343" i="1" s="1"/>
  <c r="AC342" i="1"/>
  <c r="Z342" i="1"/>
  <c r="U342" i="1" s="1"/>
  <c r="X344" i="1" l="1"/>
  <c r="W345" i="1"/>
  <c r="AB344" i="1"/>
  <c r="AA344" i="1"/>
  <c r="Y344" i="1"/>
  <c r="AD344" i="1" s="1"/>
  <c r="AC343" i="1"/>
  <c r="Z343" i="1"/>
  <c r="U343" i="1" s="1"/>
  <c r="X345" i="1" l="1"/>
  <c r="W346" i="1"/>
  <c r="AB345" i="1"/>
  <c r="AA345" i="1"/>
  <c r="Y345" i="1"/>
  <c r="AD345" i="1" s="1"/>
  <c r="AC344" i="1"/>
  <c r="Z344" i="1"/>
  <c r="U344" i="1" s="1"/>
  <c r="X346" i="1" l="1"/>
  <c r="W347" i="1"/>
  <c r="AB346" i="1"/>
  <c r="AA346" i="1"/>
  <c r="Y346" i="1"/>
  <c r="AD346" i="1" s="1"/>
  <c r="AC345" i="1"/>
  <c r="Z345" i="1"/>
  <c r="U345" i="1" s="1"/>
  <c r="X347" i="1" l="1"/>
  <c r="W348" i="1"/>
  <c r="AB347" i="1"/>
  <c r="AA347" i="1"/>
  <c r="Y347" i="1"/>
  <c r="AD347" i="1" s="1"/>
  <c r="AC346" i="1"/>
  <c r="Z346" i="1"/>
  <c r="U346" i="1" s="1"/>
  <c r="Y348" i="1" l="1"/>
  <c r="AD348" i="1" s="1"/>
  <c r="X348" i="1"/>
  <c r="AB348" i="1"/>
  <c r="W349" i="1"/>
  <c r="AA348" i="1"/>
  <c r="AC347" i="1"/>
  <c r="Z347" i="1"/>
  <c r="U347" i="1" s="1"/>
  <c r="Y349" i="1" l="1"/>
  <c r="AD349" i="1" s="1"/>
  <c r="W350" i="1"/>
  <c r="AB349" i="1"/>
  <c r="AA349" i="1"/>
  <c r="X349" i="1"/>
  <c r="AC348" i="1"/>
  <c r="Z348" i="1"/>
  <c r="U348" i="1" s="1"/>
  <c r="AC349" i="1" l="1"/>
  <c r="Z349" i="1"/>
  <c r="U349" i="1" s="1"/>
  <c r="Y350" i="1"/>
  <c r="AD350" i="1" s="1"/>
  <c r="X350" i="1"/>
  <c r="W351" i="1"/>
  <c r="AB350" i="1"/>
  <c r="AA350" i="1"/>
  <c r="AC350" i="1" l="1"/>
  <c r="Z350" i="1"/>
  <c r="U350" i="1" s="1"/>
  <c r="W352" i="1"/>
  <c r="AB351" i="1"/>
  <c r="AA351" i="1"/>
  <c r="Y351" i="1"/>
  <c r="AD351" i="1" s="1"/>
  <c r="X351" i="1"/>
  <c r="Z351" i="1" l="1"/>
  <c r="U351" i="1" s="1"/>
  <c r="AC351" i="1"/>
  <c r="AA352" i="1"/>
  <c r="W353" i="1"/>
  <c r="AB352" i="1"/>
  <c r="Y352" i="1"/>
  <c r="AD352" i="1" s="1"/>
  <c r="X352" i="1"/>
  <c r="Z352" i="1" l="1"/>
  <c r="U352" i="1" s="1"/>
  <c r="AC352" i="1"/>
  <c r="X353" i="1"/>
  <c r="AB353" i="1"/>
  <c r="W354" i="1"/>
  <c r="AA353" i="1"/>
  <c r="Y353" i="1"/>
  <c r="AD353" i="1" s="1"/>
  <c r="AC353" i="1" l="1"/>
  <c r="Z353" i="1"/>
  <c r="U353" i="1" s="1"/>
  <c r="Y354" i="1"/>
  <c r="AD354" i="1" s="1"/>
  <c r="AB354" i="1"/>
  <c r="AA354" i="1"/>
  <c r="W355" i="1"/>
  <c r="X354" i="1"/>
  <c r="AC354" i="1" l="1"/>
  <c r="Z354" i="1"/>
  <c r="U354" i="1" s="1"/>
  <c r="X355" i="1"/>
  <c r="W356" i="1"/>
  <c r="AB355" i="1"/>
  <c r="AA355" i="1"/>
  <c r="Y355" i="1"/>
  <c r="AD355" i="1" s="1"/>
  <c r="AA356" i="1" l="1"/>
  <c r="Y356" i="1"/>
  <c r="AD356" i="1" s="1"/>
  <c r="AB356" i="1"/>
  <c r="X356" i="1"/>
  <c r="W357" i="1"/>
  <c r="Z355" i="1"/>
  <c r="U355" i="1" s="1"/>
  <c r="AC355" i="1"/>
  <c r="AC356" i="1" l="1"/>
  <c r="Z356" i="1"/>
  <c r="U356" i="1" s="1"/>
  <c r="AB357" i="1"/>
  <c r="X357" i="1"/>
  <c r="W358" i="1"/>
  <c r="AA357" i="1"/>
  <c r="Y357" i="1"/>
  <c r="AD357" i="1" s="1"/>
  <c r="Z357" i="1" l="1"/>
  <c r="U357" i="1" s="1"/>
  <c r="AC357" i="1"/>
  <c r="AA358" i="1"/>
  <c r="Y358" i="1"/>
  <c r="AD358" i="1" s="1"/>
  <c r="AB358" i="1"/>
  <c r="X358" i="1"/>
  <c r="W359" i="1"/>
  <c r="W360" i="1" l="1"/>
  <c r="AB359" i="1"/>
  <c r="X359" i="1"/>
  <c r="AA359" i="1"/>
  <c r="Y359" i="1"/>
  <c r="AD359" i="1" s="1"/>
  <c r="AC358" i="1"/>
  <c r="Z358" i="1"/>
  <c r="U358" i="1" s="1"/>
  <c r="Z359" i="1" l="1"/>
  <c r="U359" i="1" s="1"/>
  <c r="AC359" i="1"/>
  <c r="AA360" i="1"/>
  <c r="Y360" i="1"/>
  <c r="AD360" i="1" s="1"/>
  <c r="AB360" i="1"/>
  <c r="W361" i="1"/>
  <c r="X360" i="1"/>
  <c r="AC360" i="1" l="1"/>
  <c r="Z360" i="1"/>
  <c r="U360" i="1" s="1"/>
  <c r="X361" i="1"/>
  <c r="W362" i="1"/>
  <c r="AB361" i="1"/>
  <c r="AA361" i="1"/>
  <c r="Y361" i="1"/>
  <c r="AD361" i="1" s="1"/>
  <c r="Y362" i="1" l="1"/>
  <c r="AD362" i="1" s="1"/>
  <c r="AA362" i="1"/>
  <c r="W363" i="1"/>
  <c r="AB362" i="1"/>
  <c r="X362" i="1"/>
  <c r="Z361" i="1"/>
  <c r="U361" i="1" s="1"/>
  <c r="AC361" i="1"/>
  <c r="AC362" i="1" l="1"/>
  <c r="Z362" i="1"/>
  <c r="U362" i="1" s="1"/>
  <c r="X363" i="1"/>
  <c r="W364" i="1"/>
  <c r="AB363" i="1"/>
  <c r="Y363" i="1"/>
  <c r="AD363" i="1" s="1"/>
  <c r="AA363" i="1"/>
  <c r="Z363" i="1" l="1"/>
  <c r="U363" i="1" s="1"/>
  <c r="AC363" i="1"/>
  <c r="AA364" i="1"/>
  <c r="Y364" i="1"/>
  <c r="AD364" i="1" s="1"/>
  <c r="X364" i="1"/>
  <c r="AB364" i="1"/>
  <c r="W365" i="1"/>
  <c r="AB365" i="1" l="1"/>
  <c r="Y365" i="1"/>
  <c r="AD365" i="1" s="1"/>
  <c r="X365" i="1"/>
  <c r="W366" i="1"/>
  <c r="AA365" i="1"/>
  <c r="AC364" i="1"/>
  <c r="Z364" i="1"/>
  <c r="U364" i="1" s="1"/>
  <c r="AA366" i="1" l="1"/>
  <c r="Y366" i="1"/>
  <c r="AD366" i="1" s="1"/>
  <c r="W367" i="1"/>
  <c r="AB366" i="1"/>
  <c r="X366" i="1"/>
  <c r="Z365" i="1"/>
  <c r="U365" i="1" s="1"/>
  <c r="AC365" i="1"/>
  <c r="AC366" i="1" l="1"/>
  <c r="Z366" i="1"/>
  <c r="U366" i="1" s="1"/>
  <c r="W368" i="1"/>
  <c r="AB367" i="1"/>
  <c r="AA367" i="1"/>
  <c r="X367" i="1"/>
  <c r="Y367" i="1"/>
  <c r="AD367" i="1" s="1"/>
  <c r="Z367" i="1" l="1"/>
  <c r="U367" i="1" s="1"/>
  <c r="AC367" i="1"/>
  <c r="AB368" i="1"/>
  <c r="AA368" i="1"/>
  <c r="Y368" i="1"/>
  <c r="AD368" i="1" s="1"/>
  <c r="X368" i="1"/>
  <c r="W369" i="1"/>
  <c r="X369" i="1" l="1"/>
  <c r="W370" i="1"/>
  <c r="AB369" i="1"/>
  <c r="AA369" i="1"/>
  <c r="Y369" i="1"/>
  <c r="AD369" i="1" s="1"/>
  <c r="AC368" i="1"/>
  <c r="Z368" i="1"/>
  <c r="U368" i="1" s="1"/>
  <c r="Y370" i="1" l="1"/>
  <c r="AD370" i="1" s="1"/>
  <c r="X370" i="1"/>
  <c r="W371" i="1"/>
  <c r="AA370" i="1"/>
  <c r="AB370" i="1"/>
  <c r="AC369" i="1"/>
  <c r="Z369" i="1"/>
  <c r="U369" i="1" s="1"/>
  <c r="Y371" i="1" l="1"/>
  <c r="AD371" i="1" s="1"/>
  <c r="X371" i="1"/>
  <c r="W372" i="1"/>
  <c r="AB371" i="1"/>
  <c r="AA371" i="1"/>
  <c r="AC370" i="1"/>
  <c r="Z370" i="1"/>
  <c r="U370" i="1" s="1"/>
  <c r="AA372" i="1" l="1"/>
  <c r="Y372" i="1"/>
  <c r="AD372" i="1" s="1"/>
  <c r="X372" i="1"/>
  <c r="AB372" i="1"/>
  <c r="W373" i="1"/>
  <c r="Z371" i="1"/>
  <c r="U371" i="1" s="1"/>
  <c r="AC371" i="1"/>
  <c r="AB373" i="1" l="1"/>
  <c r="AA373" i="1"/>
  <c r="Y373" i="1"/>
  <c r="AD373" i="1" s="1"/>
  <c r="X373" i="1"/>
  <c r="W374" i="1"/>
  <c r="Z372" i="1"/>
  <c r="U372" i="1" s="1"/>
  <c r="AC372" i="1"/>
  <c r="AB374" i="1" l="1"/>
  <c r="AA374" i="1"/>
  <c r="Y374" i="1"/>
  <c r="AD374" i="1" s="1"/>
  <c r="X374" i="1"/>
  <c r="W375" i="1"/>
  <c r="Z373" i="1"/>
  <c r="U373" i="1" s="1"/>
  <c r="AC373" i="1"/>
  <c r="W376" i="1" l="1"/>
  <c r="AB375" i="1"/>
  <c r="AA375" i="1"/>
  <c r="X375" i="1"/>
  <c r="Y375" i="1"/>
  <c r="AD375" i="1" s="1"/>
  <c r="AC374" i="1"/>
  <c r="Z374" i="1"/>
  <c r="U374" i="1" s="1"/>
  <c r="AC375" i="1" l="1"/>
  <c r="Z375" i="1"/>
  <c r="U375" i="1" s="1"/>
  <c r="W377" i="1"/>
  <c r="AB376" i="1"/>
  <c r="AA376" i="1"/>
  <c r="Y376" i="1"/>
  <c r="AD376" i="1" s="1"/>
  <c r="X376" i="1"/>
  <c r="AC376" i="1" l="1"/>
  <c r="Z376" i="1"/>
  <c r="U376" i="1" s="1"/>
  <c r="X377" i="1"/>
  <c r="W378" i="1"/>
  <c r="AB377" i="1"/>
  <c r="Y377" i="1"/>
  <c r="AD377" i="1" s="1"/>
  <c r="AA377" i="1"/>
  <c r="AC377" i="1" l="1"/>
  <c r="Z377" i="1"/>
  <c r="U377" i="1" s="1"/>
  <c r="Y378" i="1"/>
  <c r="AD378" i="1" s="1"/>
  <c r="X378" i="1"/>
  <c r="W379" i="1"/>
  <c r="AA378" i="1"/>
  <c r="AB378" i="1"/>
  <c r="Y379" i="1" l="1"/>
  <c r="AD379" i="1" s="1"/>
  <c r="X379" i="1"/>
  <c r="W380" i="1"/>
  <c r="AB379" i="1"/>
  <c r="AA379" i="1"/>
  <c r="AC378" i="1"/>
  <c r="Z378" i="1"/>
  <c r="U378" i="1" s="1"/>
  <c r="AA380" i="1" l="1"/>
  <c r="Y380" i="1"/>
  <c r="AD380" i="1" s="1"/>
  <c r="X380" i="1"/>
  <c r="W381" i="1"/>
  <c r="AB380" i="1"/>
  <c r="Z379" i="1"/>
  <c r="U379" i="1" s="1"/>
  <c r="AC379" i="1"/>
  <c r="AB381" i="1" l="1"/>
  <c r="AA381" i="1"/>
  <c r="Y381" i="1"/>
  <c r="AD381" i="1" s="1"/>
  <c r="X381" i="1"/>
  <c r="W382" i="1"/>
  <c r="Z380" i="1"/>
  <c r="U380" i="1" s="1"/>
  <c r="AC380" i="1"/>
  <c r="Z381" i="1" l="1"/>
  <c r="U381" i="1" s="1"/>
  <c r="AC381" i="1"/>
  <c r="AB382" i="1"/>
  <c r="AA382" i="1"/>
  <c r="Y382" i="1"/>
  <c r="AD382" i="1" s="1"/>
  <c r="W383" i="1"/>
  <c r="X382" i="1"/>
  <c r="W384" i="1" l="1"/>
  <c r="AB383" i="1"/>
  <c r="AA383" i="1"/>
  <c r="X383" i="1"/>
  <c r="Y383" i="1"/>
  <c r="AD383" i="1" s="1"/>
  <c r="AC382" i="1"/>
  <c r="Z382" i="1"/>
  <c r="U382" i="1" s="1"/>
  <c r="AC383" i="1" l="1"/>
  <c r="Z383" i="1"/>
  <c r="U383" i="1" s="1"/>
  <c r="W385" i="1"/>
  <c r="AB384" i="1"/>
  <c r="AA384" i="1"/>
  <c r="Y384" i="1"/>
  <c r="AD384" i="1" s="1"/>
  <c r="X384" i="1"/>
  <c r="AC384" i="1" l="1"/>
  <c r="Z384" i="1"/>
  <c r="U384" i="1" s="1"/>
  <c r="X385" i="1"/>
  <c r="W386" i="1"/>
  <c r="AB385" i="1"/>
  <c r="AA385" i="1"/>
  <c r="Y385" i="1"/>
  <c r="AD385" i="1" s="1"/>
  <c r="Y386" i="1" l="1"/>
  <c r="AD386" i="1" s="1"/>
  <c r="X386" i="1"/>
  <c r="W387" i="1"/>
  <c r="AA386" i="1"/>
  <c r="AB386" i="1"/>
  <c r="AC385" i="1"/>
  <c r="Z385" i="1"/>
  <c r="U385" i="1" s="1"/>
  <c r="Y387" i="1" l="1"/>
  <c r="AD387" i="1" s="1"/>
  <c r="X387" i="1"/>
  <c r="W388" i="1"/>
  <c r="AB387" i="1"/>
  <c r="AA387" i="1"/>
  <c r="AC386" i="1"/>
  <c r="Z386" i="1"/>
  <c r="U386" i="1" s="1"/>
  <c r="AA388" i="1" l="1"/>
  <c r="Y388" i="1"/>
  <c r="AD388" i="1" s="1"/>
  <c r="X388" i="1"/>
  <c r="W389" i="1"/>
  <c r="AB388" i="1"/>
  <c r="Z387" i="1"/>
  <c r="U387" i="1" s="1"/>
  <c r="AC387" i="1"/>
  <c r="Z388" i="1" l="1"/>
  <c r="U388" i="1" s="1"/>
  <c r="AC388" i="1"/>
  <c r="AB389" i="1"/>
  <c r="AA389" i="1"/>
  <c r="Y389" i="1"/>
  <c r="AD389" i="1" s="1"/>
  <c r="X389" i="1"/>
  <c r="W390" i="1"/>
  <c r="AB390" i="1" l="1"/>
  <c r="AA390" i="1"/>
  <c r="Y390" i="1"/>
  <c r="AD390" i="1" s="1"/>
  <c r="X390" i="1"/>
  <c r="W391" i="1"/>
  <c r="Z389" i="1"/>
  <c r="U389" i="1" s="1"/>
  <c r="AC389" i="1"/>
  <c r="W392" i="1" l="1"/>
  <c r="AB391" i="1"/>
  <c r="AA391" i="1"/>
  <c r="Y391" i="1"/>
  <c r="AD391" i="1" s="1"/>
  <c r="X391" i="1"/>
  <c r="AC390" i="1"/>
  <c r="Z390" i="1"/>
  <c r="U390" i="1" s="1"/>
  <c r="AC391" i="1" l="1"/>
  <c r="Z391" i="1"/>
  <c r="U391" i="1" s="1"/>
  <c r="W393" i="1"/>
  <c r="AB392" i="1"/>
  <c r="AA392" i="1"/>
  <c r="Y392" i="1"/>
  <c r="AD392" i="1" s="1"/>
  <c r="X392" i="1"/>
  <c r="AC392" i="1" l="1"/>
  <c r="Z392" i="1"/>
  <c r="U392" i="1" s="1"/>
  <c r="X393" i="1"/>
  <c r="W394" i="1"/>
  <c r="AB393" i="1"/>
  <c r="AA393" i="1"/>
  <c r="Y393" i="1"/>
  <c r="AD393" i="1" s="1"/>
  <c r="AC393" i="1" l="1"/>
  <c r="Z393" i="1"/>
  <c r="U393" i="1" s="1"/>
  <c r="Y394" i="1"/>
  <c r="AD394" i="1" s="1"/>
  <c r="X394" i="1"/>
  <c r="W395" i="1"/>
  <c r="AB394" i="1"/>
  <c r="AA394" i="1"/>
  <c r="AC394" i="1" l="1"/>
  <c r="Z394" i="1"/>
  <c r="U394" i="1" s="1"/>
  <c r="Y395" i="1"/>
  <c r="AD395" i="1" s="1"/>
  <c r="X395" i="1"/>
  <c r="W396" i="1"/>
  <c r="AB395" i="1"/>
  <c r="AA395" i="1"/>
  <c r="Z395" i="1" l="1"/>
  <c r="U395" i="1" s="1"/>
  <c r="AC395" i="1"/>
  <c r="AA396" i="1"/>
  <c r="Y396" i="1"/>
  <c r="AD396" i="1" s="1"/>
  <c r="X396" i="1"/>
  <c r="W397" i="1"/>
  <c r="AB396" i="1"/>
  <c r="AB397" i="1" l="1"/>
  <c r="AA397" i="1"/>
  <c r="Y397" i="1"/>
  <c r="AD397" i="1" s="1"/>
  <c r="X397" i="1"/>
  <c r="W398" i="1"/>
  <c r="Z396" i="1"/>
  <c r="U396" i="1" s="1"/>
  <c r="AC396" i="1"/>
  <c r="AB398" i="1" l="1"/>
  <c r="AA398" i="1"/>
  <c r="Y398" i="1"/>
  <c r="AD398" i="1" s="1"/>
  <c r="X398" i="1"/>
  <c r="W399" i="1"/>
  <c r="Z397" i="1"/>
  <c r="U397" i="1" s="1"/>
  <c r="AC397" i="1"/>
  <c r="W400" i="1" l="1"/>
  <c r="AB399" i="1"/>
  <c r="AA399" i="1"/>
  <c r="Y399" i="1"/>
  <c r="AD399" i="1" s="1"/>
  <c r="X399" i="1"/>
  <c r="AC398" i="1"/>
  <c r="Z398" i="1"/>
  <c r="U398" i="1" s="1"/>
  <c r="AC399" i="1" l="1"/>
  <c r="Z399" i="1"/>
  <c r="U399" i="1" s="1"/>
  <c r="W401" i="1"/>
  <c r="AB400" i="1"/>
  <c r="AA400" i="1"/>
  <c r="Y400" i="1"/>
  <c r="AD400" i="1" s="1"/>
  <c r="X400" i="1"/>
  <c r="AC400" i="1" l="1"/>
  <c r="Z400" i="1"/>
  <c r="U400" i="1" s="1"/>
  <c r="X401" i="1"/>
  <c r="W402" i="1"/>
  <c r="AB401" i="1"/>
  <c r="AA401" i="1"/>
  <c r="Y401" i="1"/>
  <c r="AD401" i="1" s="1"/>
  <c r="AC401" i="1" l="1"/>
  <c r="Z401" i="1"/>
  <c r="U401" i="1" s="1"/>
  <c r="Y402" i="1"/>
  <c r="AD402" i="1" s="1"/>
  <c r="X402" i="1"/>
  <c r="W403" i="1"/>
  <c r="AB402" i="1"/>
  <c r="AA402" i="1"/>
  <c r="Y403" i="1" l="1"/>
  <c r="AD403" i="1" s="1"/>
  <c r="X403" i="1"/>
  <c r="W404" i="1"/>
  <c r="AB403" i="1"/>
  <c r="AA403" i="1"/>
  <c r="AC402" i="1"/>
  <c r="Z402" i="1"/>
  <c r="U402" i="1" s="1"/>
  <c r="AA404" i="1" l="1"/>
  <c r="Y404" i="1"/>
  <c r="AD404" i="1" s="1"/>
  <c r="X404" i="1"/>
  <c r="W405" i="1"/>
  <c r="AB404" i="1"/>
  <c r="Z403" i="1"/>
  <c r="U403" i="1" s="1"/>
  <c r="AC403" i="1"/>
  <c r="AA405" i="1" l="1"/>
  <c r="W406" i="1"/>
  <c r="AB405" i="1"/>
  <c r="Y405" i="1"/>
  <c r="AD405" i="1" s="1"/>
  <c r="X405" i="1"/>
  <c r="Z404" i="1"/>
  <c r="U404" i="1" s="1"/>
  <c r="AC404" i="1"/>
  <c r="Z405" i="1" l="1"/>
  <c r="U405" i="1" s="1"/>
  <c r="AC405" i="1"/>
  <c r="AB406" i="1"/>
  <c r="AA406" i="1"/>
  <c r="Y406" i="1"/>
  <c r="AD406" i="1" s="1"/>
  <c r="X406" i="1"/>
  <c r="W407" i="1"/>
  <c r="Z406" i="1" l="1"/>
  <c r="U406" i="1" s="1"/>
  <c r="AC406" i="1"/>
  <c r="AB407" i="1"/>
  <c r="AA407" i="1"/>
  <c r="W408" i="1"/>
  <c r="Y407" i="1"/>
  <c r="AD407" i="1" s="1"/>
  <c r="X407" i="1"/>
  <c r="AC407" i="1" l="1"/>
  <c r="Z407" i="1"/>
  <c r="U407" i="1" s="1"/>
  <c r="W409" i="1"/>
  <c r="AA408" i="1"/>
  <c r="Y408" i="1"/>
  <c r="AD408" i="1" s="1"/>
  <c r="X408" i="1"/>
  <c r="AB408" i="1"/>
  <c r="W410" i="1" l="1"/>
  <c r="X409" i="1"/>
  <c r="AB409" i="1"/>
  <c r="AA409" i="1"/>
  <c r="Y409" i="1"/>
  <c r="AD409" i="1" s="1"/>
  <c r="AC408" i="1"/>
  <c r="Z408" i="1"/>
  <c r="U408" i="1" s="1"/>
  <c r="AC409" i="1" l="1"/>
  <c r="Z409" i="1"/>
  <c r="U409" i="1" s="1"/>
  <c r="X410" i="1"/>
  <c r="AB410" i="1"/>
  <c r="AA410" i="1"/>
  <c r="Y410" i="1"/>
  <c r="AD410" i="1" s="1"/>
  <c r="W411" i="1"/>
  <c r="Y411" i="1" l="1"/>
  <c r="AD411" i="1" s="1"/>
  <c r="X411" i="1"/>
  <c r="W412" i="1"/>
  <c r="AB411" i="1"/>
  <c r="AA411" i="1"/>
  <c r="Z410" i="1"/>
  <c r="U410" i="1" s="1"/>
  <c r="AC410" i="1"/>
  <c r="Y412" i="1" l="1"/>
  <c r="AD412" i="1" s="1"/>
  <c r="W413" i="1"/>
  <c r="AB412" i="1"/>
  <c r="AA412" i="1"/>
  <c r="X412" i="1"/>
  <c r="AC411" i="1"/>
  <c r="Z411" i="1"/>
  <c r="U411" i="1" s="1"/>
  <c r="Z412" i="1" l="1"/>
  <c r="U412" i="1" s="1"/>
  <c r="AC412" i="1"/>
  <c r="AA413" i="1"/>
  <c r="X413" i="1"/>
  <c r="W414" i="1"/>
  <c r="AB413" i="1"/>
  <c r="Y413" i="1"/>
  <c r="AD413" i="1" s="1"/>
  <c r="AB414" i="1" l="1"/>
  <c r="AA414" i="1"/>
  <c r="W415" i="1"/>
  <c r="Y414" i="1"/>
  <c r="AD414" i="1" s="1"/>
  <c r="X414" i="1"/>
  <c r="Z413" i="1"/>
  <c r="U413" i="1" s="1"/>
  <c r="AC413" i="1"/>
  <c r="AC414" i="1" l="1"/>
  <c r="Z414" i="1"/>
  <c r="U414" i="1" s="1"/>
  <c r="AB415" i="1"/>
  <c r="X415" i="1"/>
  <c r="AA415" i="1"/>
  <c r="W416" i="1"/>
  <c r="Y415" i="1"/>
  <c r="AD415" i="1" s="1"/>
  <c r="W417" i="1" l="1"/>
  <c r="AB416" i="1"/>
  <c r="AA416" i="1"/>
  <c r="Y416" i="1"/>
  <c r="AD416" i="1" s="1"/>
  <c r="X416" i="1"/>
  <c r="AC415" i="1"/>
  <c r="Z415" i="1"/>
  <c r="U415" i="1" s="1"/>
  <c r="AC416" i="1" l="1"/>
  <c r="Z416" i="1"/>
  <c r="U416" i="1" s="1"/>
  <c r="W418" i="1"/>
  <c r="Y417" i="1"/>
  <c r="AD417" i="1" s="1"/>
  <c r="X417" i="1"/>
  <c r="AB417" i="1"/>
  <c r="AA417" i="1"/>
  <c r="X418" i="1" l="1"/>
  <c r="W419" i="1"/>
  <c r="AB418" i="1"/>
  <c r="AA418" i="1"/>
  <c r="Y418" i="1"/>
  <c r="AD418" i="1" s="1"/>
  <c r="Z417" i="1"/>
  <c r="U417" i="1" s="1"/>
  <c r="AC417" i="1"/>
  <c r="Y419" i="1" l="1"/>
  <c r="AD419" i="1" s="1"/>
  <c r="X419" i="1"/>
  <c r="W420" i="1"/>
  <c r="AB419" i="1"/>
  <c r="AA419" i="1"/>
  <c r="AC418" i="1"/>
  <c r="Z418" i="1"/>
  <c r="U418" i="1" s="1"/>
  <c r="Y420" i="1" l="1"/>
  <c r="AD420" i="1" s="1"/>
  <c r="W421" i="1"/>
  <c r="AB420" i="1"/>
  <c r="AA420" i="1"/>
  <c r="X420" i="1"/>
  <c r="Z419" i="1"/>
  <c r="U419" i="1" s="1"/>
  <c r="AC419" i="1"/>
  <c r="Z420" i="1" l="1"/>
  <c r="U420" i="1" s="1"/>
  <c r="AC420" i="1"/>
  <c r="AA421" i="1"/>
  <c r="AB421" i="1"/>
  <c r="Y421" i="1"/>
  <c r="AD421" i="1" s="1"/>
  <c r="X421" i="1"/>
  <c r="W422" i="1"/>
  <c r="AB422" i="1" l="1"/>
  <c r="AA422" i="1"/>
  <c r="W423" i="1"/>
  <c r="Y422" i="1"/>
  <c r="AD422" i="1" s="1"/>
  <c r="X422" i="1"/>
  <c r="Z421" i="1"/>
  <c r="U421" i="1" s="1"/>
  <c r="AC421" i="1"/>
  <c r="AC422" i="1" l="1"/>
  <c r="Z422" i="1"/>
  <c r="U422" i="1" s="1"/>
  <c r="AB423" i="1"/>
  <c r="W424" i="1"/>
  <c r="Y423" i="1"/>
  <c r="AD423" i="1" s="1"/>
  <c r="X423" i="1"/>
  <c r="AA423" i="1"/>
  <c r="W425" i="1" l="1"/>
  <c r="AB424" i="1"/>
  <c r="AA424" i="1"/>
  <c r="Y424" i="1"/>
  <c r="AD424" i="1" s="1"/>
  <c r="X424" i="1"/>
  <c r="AC423" i="1"/>
  <c r="Z423" i="1"/>
  <c r="U423" i="1" s="1"/>
  <c r="AC424" i="1" l="1"/>
  <c r="Z424" i="1"/>
  <c r="U424" i="1" s="1"/>
  <c r="W426" i="1"/>
  <c r="AB425" i="1"/>
  <c r="AA425" i="1"/>
  <c r="Y425" i="1"/>
  <c r="AD425" i="1" s="1"/>
  <c r="X425" i="1"/>
  <c r="Z425" i="1" l="1"/>
  <c r="U425" i="1" s="1"/>
  <c r="AC425" i="1"/>
  <c r="X426" i="1"/>
  <c r="W427" i="1"/>
  <c r="AB426" i="1"/>
  <c r="AA426" i="1"/>
  <c r="Y426" i="1"/>
  <c r="AD426" i="1" s="1"/>
  <c r="Y427" i="1" l="1"/>
  <c r="AD427" i="1" s="1"/>
  <c r="X427" i="1"/>
  <c r="W428" i="1"/>
  <c r="AB427" i="1"/>
  <c r="AA427" i="1"/>
  <c r="AC426" i="1"/>
  <c r="Z426" i="1"/>
  <c r="U426" i="1" s="1"/>
  <c r="Y428" i="1" l="1"/>
  <c r="AD428" i="1" s="1"/>
  <c r="W429" i="1"/>
  <c r="AB428" i="1"/>
  <c r="AA428" i="1"/>
  <c r="X428" i="1"/>
  <c r="Z427" i="1"/>
  <c r="U427" i="1" s="1"/>
  <c r="AC427" i="1"/>
  <c r="Z428" i="1" l="1"/>
  <c r="U428" i="1" s="1"/>
  <c r="AC428" i="1"/>
  <c r="AA429" i="1"/>
  <c r="W430" i="1"/>
  <c r="AB429" i="1"/>
  <c r="Y429" i="1"/>
  <c r="AD429" i="1" s="1"/>
  <c r="X429" i="1"/>
  <c r="AB430" i="1" l="1"/>
  <c r="AA430" i="1"/>
  <c r="X430" i="1"/>
  <c r="W431" i="1"/>
  <c r="Y430" i="1"/>
  <c r="AD430" i="1" s="1"/>
  <c r="Z429" i="1"/>
  <c r="U429" i="1" s="1"/>
  <c r="AC429" i="1"/>
  <c r="AB431" i="1" l="1"/>
  <c r="AA431" i="1"/>
  <c r="W432" i="1"/>
  <c r="Y431" i="1"/>
  <c r="AD431" i="1" s="1"/>
  <c r="X431" i="1"/>
  <c r="AC430" i="1"/>
  <c r="Z430" i="1"/>
  <c r="U430" i="1" s="1"/>
  <c r="AC431" i="1" l="1"/>
  <c r="Z431" i="1"/>
  <c r="U431" i="1" s="1"/>
  <c r="W433" i="1"/>
  <c r="Y432" i="1"/>
  <c r="AD432" i="1" s="1"/>
  <c r="X432" i="1"/>
  <c r="AB432" i="1"/>
  <c r="AA432" i="1"/>
  <c r="AC432" i="1" l="1"/>
  <c r="Z432" i="1"/>
  <c r="U432" i="1" s="1"/>
  <c r="W434" i="1"/>
  <c r="AB433" i="1"/>
  <c r="AA433" i="1"/>
  <c r="Y433" i="1"/>
  <c r="AD433" i="1" s="1"/>
  <c r="X433" i="1"/>
  <c r="AC433" i="1" l="1"/>
  <c r="Z433" i="1"/>
  <c r="U433" i="1" s="1"/>
  <c r="X434" i="1"/>
  <c r="Y434" i="1"/>
  <c r="AD434" i="1" s="1"/>
  <c r="W435" i="1"/>
  <c r="AB434" i="1"/>
  <c r="AA434" i="1"/>
  <c r="Z434" i="1" l="1"/>
  <c r="U434" i="1" s="1"/>
  <c r="AC434" i="1"/>
  <c r="Y435" i="1"/>
  <c r="AD435" i="1" s="1"/>
  <c r="X435" i="1"/>
  <c r="W436" i="1"/>
  <c r="AB435" i="1"/>
  <c r="AA435" i="1"/>
  <c r="Y436" i="1" l="1"/>
  <c r="AD436" i="1" s="1"/>
  <c r="AA436" i="1"/>
  <c r="X436" i="1"/>
  <c r="AB436" i="1"/>
  <c r="W437" i="1"/>
  <c r="AC435" i="1"/>
  <c r="Z435" i="1"/>
  <c r="U435" i="1" s="1"/>
  <c r="AA437" i="1" l="1"/>
  <c r="W438" i="1"/>
  <c r="AB437" i="1"/>
  <c r="Y437" i="1"/>
  <c r="AD437" i="1" s="1"/>
  <c r="X437" i="1"/>
  <c r="Z436" i="1"/>
  <c r="U436" i="1" s="1"/>
  <c r="AC436" i="1"/>
  <c r="Z437" i="1" l="1"/>
  <c r="U437" i="1" s="1"/>
  <c r="AC437" i="1"/>
  <c r="AB438" i="1"/>
  <c r="AA438" i="1"/>
  <c r="Y438" i="1"/>
  <c r="AD438" i="1" s="1"/>
  <c r="X438" i="1"/>
  <c r="W439" i="1"/>
  <c r="Z438" i="1" l="1"/>
  <c r="U438" i="1" s="1"/>
  <c r="AC438" i="1"/>
  <c r="AB439" i="1"/>
  <c r="AA439" i="1"/>
  <c r="W440" i="1"/>
  <c r="Y439" i="1"/>
  <c r="AD439" i="1" s="1"/>
  <c r="X439" i="1"/>
  <c r="W441" i="1" l="1"/>
  <c r="AA440" i="1"/>
  <c r="Y440" i="1"/>
  <c r="AD440" i="1" s="1"/>
  <c r="X440" i="1"/>
  <c r="AB440" i="1"/>
  <c r="AC439" i="1"/>
  <c r="Z439" i="1"/>
  <c r="U439" i="1" s="1"/>
  <c r="AC440" i="1" l="1"/>
  <c r="Z440" i="1"/>
  <c r="U440" i="1" s="1"/>
  <c r="AB441" i="1"/>
  <c r="W442" i="1"/>
  <c r="X441" i="1"/>
  <c r="AA441" i="1"/>
  <c r="Y441" i="1"/>
  <c r="AD441" i="1" s="1"/>
  <c r="AC441" i="1" l="1"/>
  <c r="Z441" i="1"/>
  <c r="U441" i="1" s="1"/>
  <c r="AB442" i="1"/>
  <c r="X442" i="1"/>
  <c r="AA442" i="1"/>
  <c r="Y442" i="1"/>
  <c r="AD442" i="1" s="1"/>
  <c r="W443" i="1"/>
  <c r="W444" i="1" l="1"/>
  <c r="AA443" i="1"/>
  <c r="Y443" i="1"/>
  <c r="AD443" i="1" s="1"/>
  <c r="X443" i="1"/>
  <c r="AB443" i="1"/>
  <c r="AC442" i="1"/>
  <c r="Z442" i="1"/>
  <c r="U442" i="1" s="1"/>
  <c r="AC443" i="1" l="1"/>
  <c r="Z443" i="1"/>
  <c r="U443" i="1" s="1"/>
  <c r="W445" i="1"/>
  <c r="AB444" i="1"/>
  <c r="Y444" i="1"/>
  <c r="AD444" i="1" s="1"/>
  <c r="AA444" i="1"/>
  <c r="X444" i="1"/>
  <c r="Z444" i="1" l="1"/>
  <c r="U444" i="1" s="1"/>
  <c r="AC444" i="1"/>
  <c r="X445" i="1"/>
  <c r="AA445" i="1"/>
  <c r="Y445" i="1"/>
  <c r="AD445" i="1" s="1"/>
  <c r="W446" i="1"/>
  <c r="AB445" i="1"/>
  <c r="AC445" i="1" l="1"/>
  <c r="Z445" i="1"/>
  <c r="U445" i="1" s="1"/>
  <c r="Y446" i="1"/>
  <c r="AD446" i="1" s="1"/>
  <c r="X446" i="1"/>
  <c r="W447" i="1"/>
  <c r="AB446" i="1"/>
  <c r="AA446" i="1"/>
  <c r="Z446" i="1" l="1"/>
  <c r="U446" i="1" s="1"/>
  <c r="AC446" i="1"/>
  <c r="Y447" i="1"/>
  <c r="AD447" i="1" s="1"/>
  <c r="AB447" i="1"/>
  <c r="AA447" i="1"/>
  <c r="X447" i="1"/>
  <c r="W448" i="1"/>
  <c r="AA448" i="1" l="1"/>
  <c r="X448" i="1"/>
  <c r="W449" i="1"/>
  <c r="AB448" i="1"/>
  <c r="Y448" i="1"/>
  <c r="AD448" i="1" s="1"/>
  <c r="Z447" i="1"/>
  <c r="U447" i="1" s="1"/>
  <c r="AC447" i="1"/>
  <c r="AB449" i="1" l="1"/>
  <c r="AA449" i="1"/>
  <c r="Y449" i="1"/>
  <c r="AD449" i="1" s="1"/>
  <c r="W450" i="1"/>
  <c r="X449" i="1"/>
  <c r="Z448" i="1"/>
  <c r="U448" i="1" s="1"/>
  <c r="AC448" i="1"/>
  <c r="AC449" i="1" l="1"/>
  <c r="Z449" i="1"/>
  <c r="U449" i="1" s="1"/>
  <c r="AB450" i="1"/>
  <c r="X450" i="1"/>
  <c r="AA450" i="1"/>
  <c r="Y450" i="1"/>
  <c r="AD450" i="1" s="1"/>
  <c r="W451" i="1"/>
  <c r="AC450" i="1" l="1"/>
  <c r="Z450" i="1"/>
  <c r="U450" i="1" s="1"/>
  <c r="W452" i="1"/>
  <c r="AB451" i="1"/>
  <c r="AA451" i="1"/>
  <c r="Y451" i="1"/>
  <c r="AD451" i="1" s="1"/>
  <c r="X451" i="1"/>
  <c r="AC451" i="1" l="1"/>
  <c r="Z451" i="1"/>
  <c r="U451" i="1" s="1"/>
  <c r="W453" i="1"/>
  <c r="AB452" i="1"/>
  <c r="Y452" i="1"/>
  <c r="AD452" i="1" s="1"/>
  <c r="X452" i="1"/>
  <c r="AA452" i="1"/>
  <c r="AC452" i="1" l="1"/>
  <c r="Z452" i="1"/>
  <c r="U452" i="1" s="1"/>
  <c r="X453" i="1"/>
  <c r="W454" i="1"/>
  <c r="AA453" i="1"/>
  <c r="AB453" i="1"/>
  <c r="Y453" i="1"/>
  <c r="AD453" i="1" s="1"/>
  <c r="Y454" i="1" l="1"/>
  <c r="AD454" i="1" s="1"/>
  <c r="X454" i="1"/>
  <c r="W455" i="1"/>
  <c r="AB454" i="1"/>
  <c r="AA454" i="1"/>
  <c r="AC453" i="1"/>
  <c r="Z453" i="1"/>
  <c r="U453" i="1" s="1"/>
  <c r="Y455" i="1" l="1"/>
  <c r="AD455" i="1" s="1"/>
  <c r="X455" i="1"/>
  <c r="AB455" i="1"/>
  <c r="W456" i="1"/>
  <c r="AA455" i="1"/>
  <c r="AC454" i="1"/>
  <c r="Z454" i="1"/>
  <c r="U454" i="1" s="1"/>
  <c r="AA456" i="1" l="1"/>
  <c r="Y456" i="1"/>
  <c r="AD456" i="1" s="1"/>
  <c r="X456" i="1"/>
  <c r="W457" i="1"/>
  <c r="AB456" i="1"/>
  <c r="Z455" i="1"/>
  <c r="U455" i="1" s="1"/>
  <c r="AC455" i="1"/>
  <c r="AB457" i="1" l="1"/>
  <c r="AA457" i="1"/>
  <c r="Y457" i="1"/>
  <c r="AD457" i="1" s="1"/>
  <c r="W458" i="1"/>
  <c r="X457" i="1"/>
  <c r="Z456" i="1"/>
  <c r="U456" i="1" s="1"/>
  <c r="AC456" i="1"/>
  <c r="Z457" i="1" l="1"/>
  <c r="U457" i="1" s="1"/>
  <c r="AC457" i="1"/>
  <c r="AB458" i="1"/>
  <c r="AA458" i="1"/>
  <c r="X458" i="1"/>
  <c r="W459" i="1"/>
  <c r="Y458" i="1"/>
  <c r="AD458" i="1" s="1"/>
  <c r="W460" i="1" l="1"/>
  <c r="AB459" i="1"/>
  <c r="AA459" i="1"/>
  <c r="Y459" i="1"/>
  <c r="AD459" i="1" s="1"/>
  <c r="X459" i="1"/>
  <c r="AC458" i="1"/>
  <c r="Z458" i="1"/>
  <c r="U458" i="1" s="1"/>
  <c r="AC459" i="1" l="1"/>
  <c r="Z459" i="1"/>
  <c r="U459" i="1" s="1"/>
  <c r="W461" i="1"/>
  <c r="AB460" i="1"/>
  <c r="Y460" i="1"/>
  <c r="AD460" i="1" s="1"/>
  <c r="AA460" i="1"/>
  <c r="X460" i="1"/>
  <c r="AC460" i="1" l="1"/>
  <c r="Z460" i="1"/>
  <c r="U460" i="1" s="1"/>
  <c r="X461" i="1"/>
  <c r="W462" i="1"/>
  <c r="AA461" i="1"/>
  <c r="AB461" i="1"/>
  <c r="Y461" i="1"/>
  <c r="AD461" i="1" s="1"/>
  <c r="Y462" i="1" l="1"/>
  <c r="AD462" i="1" s="1"/>
  <c r="X462" i="1"/>
  <c r="W463" i="1"/>
  <c r="AB462" i="1"/>
  <c r="AA462" i="1"/>
  <c r="AC461" i="1"/>
  <c r="Z461" i="1"/>
  <c r="U461" i="1" s="1"/>
  <c r="Y463" i="1" l="1"/>
  <c r="AD463" i="1" s="1"/>
  <c r="X463" i="1"/>
  <c r="AB463" i="1"/>
  <c r="AA463" i="1"/>
  <c r="W464" i="1"/>
  <c r="AC462" i="1"/>
  <c r="Z462" i="1"/>
  <c r="U462" i="1" s="1"/>
  <c r="AA464" i="1" l="1"/>
  <c r="Y464" i="1"/>
  <c r="AD464" i="1" s="1"/>
  <c r="X464" i="1"/>
  <c r="W465" i="1"/>
  <c r="AB464" i="1"/>
  <c r="Z463" i="1"/>
  <c r="U463" i="1" s="1"/>
  <c r="AC463" i="1"/>
  <c r="AB465" i="1" l="1"/>
  <c r="AA465" i="1"/>
  <c r="Y465" i="1"/>
  <c r="AD465" i="1" s="1"/>
  <c r="W466" i="1"/>
  <c r="X465" i="1"/>
  <c r="Z464" i="1"/>
  <c r="U464" i="1" s="1"/>
  <c r="AC464" i="1"/>
  <c r="Z465" i="1" l="1"/>
  <c r="U465" i="1" s="1"/>
  <c r="AC465" i="1"/>
  <c r="AB466" i="1"/>
  <c r="AA466" i="1"/>
  <c r="X466" i="1"/>
  <c r="Y466" i="1"/>
  <c r="AD466" i="1" s="1"/>
  <c r="W467" i="1"/>
  <c r="W468" i="1" l="1"/>
  <c r="AB467" i="1"/>
  <c r="AA467" i="1"/>
  <c r="Y467" i="1"/>
  <c r="AD467" i="1" s="1"/>
  <c r="X467" i="1"/>
  <c r="AC466" i="1"/>
  <c r="Z466" i="1"/>
  <c r="U466" i="1" s="1"/>
  <c r="AC467" i="1" l="1"/>
  <c r="Z467" i="1"/>
  <c r="U467" i="1" s="1"/>
  <c r="W469" i="1"/>
  <c r="AB468" i="1"/>
  <c r="Y468" i="1"/>
  <c r="AD468" i="1" s="1"/>
  <c r="AA468" i="1"/>
  <c r="X468" i="1"/>
  <c r="X469" i="1" l="1"/>
  <c r="W470" i="1"/>
  <c r="AA469" i="1"/>
  <c r="AB469" i="1"/>
  <c r="Y469" i="1"/>
  <c r="AD469" i="1" s="1"/>
  <c r="AC468" i="1"/>
  <c r="Z468" i="1"/>
  <c r="U468" i="1" s="1"/>
  <c r="Y470" i="1" l="1"/>
  <c r="AD470" i="1" s="1"/>
  <c r="X470" i="1"/>
  <c r="W471" i="1"/>
  <c r="AB470" i="1"/>
  <c r="AA470" i="1"/>
  <c r="AC469" i="1"/>
  <c r="Z469" i="1"/>
  <c r="U469" i="1" s="1"/>
  <c r="Y471" i="1" l="1"/>
  <c r="AD471" i="1" s="1"/>
  <c r="X471" i="1"/>
  <c r="AB471" i="1"/>
  <c r="W472" i="1"/>
  <c r="AA471" i="1"/>
  <c r="AC470" i="1"/>
  <c r="Z470" i="1"/>
  <c r="U470" i="1" s="1"/>
  <c r="AA472" i="1" l="1"/>
  <c r="Y472" i="1"/>
  <c r="AD472" i="1" s="1"/>
  <c r="X472" i="1"/>
  <c r="W473" i="1"/>
  <c r="AB472" i="1"/>
  <c r="Z471" i="1"/>
  <c r="U471" i="1" s="1"/>
  <c r="AC471" i="1"/>
  <c r="AB473" i="1" l="1"/>
  <c r="AA473" i="1"/>
  <c r="Y473" i="1"/>
  <c r="AD473" i="1" s="1"/>
  <c r="W474" i="1"/>
  <c r="X473" i="1"/>
  <c r="Z472" i="1"/>
  <c r="U472" i="1" s="1"/>
  <c r="AC472" i="1"/>
  <c r="Z473" i="1" l="1"/>
  <c r="U473" i="1" s="1"/>
  <c r="AC473" i="1"/>
  <c r="AB474" i="1"/>
  <c r="AA474" i="1"/>
  <c r="X474" i="1"/>
  <c r="W475" i="1"/>
  <c r="Y474" i="1"/>
  <c r="AD474" i="1" s="1"/>
  <c r="W476" i="1" l="1"/>
  <c r="AB475" i="1"/>
  <c r="AA475" i="1"/>
  <c r="Y475" i="1"/>
  <c r="AD475" i="1" s="1"/>
  <c r="X475" i="1"/>
  <c r="AC474" i="1"/>
  <c r="Z474" i="1"/>
  <c r="U474" i="1" s="1"/>
  <c r="AC475" i="1" l="1"/>
  <c r="Z475" i="1"/>
  <c r="U475" i="1" s="1"/>
  <c r="W477" i="1"/>
  <c r="AB476" i="1"/>
  <c r="Y476" i="1"/>
  <c r="AD476" i="1" s="1"/>
  <c r="AA476" i="1"/>
  <c r="X476" i="1"/>
  <c r="AC476" i="1" l="1"/>
  <c r="Z476" i="1"/>
  <c r="U476" i="1" s="1"/>
  <c r="X477" i="1"/>
  <c r="W478" i="1"/>
  <c r="AA477" i="1"/>
  <c r="AB477" i="1"/>
  <c r="Y477" i="1"/>
  <c r="AD477" i="1" s="1"/>
  <c r="AC477" i="1" l="1"/>
  <c r="Z477" i="1"/>
  <c r="U477" i="1" s="1"/>
  <c r="Y478" i="1"/>
  <c r="AD478" i="1" s="1"/>
  <c r="X478" i="1"/>
  <c r="W479" i="1"/>
  <c r="AB478" i="1"/>
  <c r="AA478" i="1"/>
  <c r="AC478" i="1" l="1"/>
  <c r="Z478" i="1"/>
  <c r="U478" i="1" s="1"/>
  <c r="Y479" i="1"/>
  <c r="AD479" i="1" s="1"/>
  <c r="X479" i="1"/>
  <c r="AB479" i="1"/>
  <c r="AA479" i="1"/>
  <c r="W480" i="1"/>
  <c r="Z479" i="1" l="1"/>
  <c r="U479" i="1" s="1"/>
  <c r="AC479" i="1"/>
  <c r="AA480" i="1"/>
  <c r="Y480" i="1"/>
  <c r="AD480" i="1" s="1"/>
  <c r="X480" i="1"/>
  <c r="W481" i="1"/>
  <c r="AB480" i="1"/>
  <c r="AB481" i="1" l="1"/>
  <c r="AA481" i="1"/>
  <c r="Y481" i="1"/>
  <c r="AD481" i="1" s="1"/>
  <c r="W482" i="1"/>
  <c r="X481" i="1"/>
  <c r="Z480" i="1"/>
  <c r="U480" i="1" s="1"/>
  <c r="AC480" i="1"/>
  <c r="Z481" i="1" l="1"/>
  <c r="U481" i="1" s="1"/>
  <c r="AC481" i="1"/>
  <c r="AB482" i="1"/>
  <c r="AA482" i="1"/>
  <c r="X482" i="1"/>
  <c r="Y482" i="1"/>
  <c r="AD482" i="1" s="1"/>
  <c r="W483" i="1"/>
  <c r="W484" i="1" l="1"/>
  <c r="AB483" i="1"/>
  <c r="AA483" i="1"/>
  <c r="Y483" i="1"/>
  <c r="AD483" i="1" s="1"/>
  <c r="X483" i="1"/>
  <c r="AC482" i="1"/>
  <c r="Z482" i="1"/>
  <c r="U482" i="1" s="1"/>
  <c r="AC483" i="1" l="1"/>
  <c r="Z483" i="1"/>
  <c r="U483" i="1" s="1"/>
  <c r="W485" i="1"/>
  <c r="AB484" i="1"/>
  <c r="Y484" i="1"/>
  <c r="AD484" i="1" s="1"/>
  <c r="AA484" i="1"/>
  <c r="X484" i="1"/>
  <c r="X485" i="1" l="1"/>
  <c r="W486" i="1"/>
  <c r="AA485" i="1"/>
  <c r="Y485" i="1"/>
  <c r="AD485" i="1" s="1"/>
  <c r="AB485" i="1"/>
  <c r="AC484" i="1"/>
  <c r="Z484" i="1"/>
  <c r="U484" i="1" s="1"/>
  <c r="Y486" i="1" l="1"/>
  <c r="AD486" i="1" s="1"/>
  <c r="X486" i="1"/>
  <c r="AB486" i="1"/>
  <c r="AA486" i="1"/>
  <c r="W487" i="1"/>
  <c r="AC485" i="1"/>
  <c r="Z485" i="1"/>
  <c r="U485" i="1" s="1"/>
  <c r="AB487" i="1" l="1"/>
  <c r="Y487" i="1"/>
  <c r="AD487" i="1" s="1"/>
  <c r="W488" i="1"/>
  <c r="X487" i="1"/>
  <c r="AA487" i="1"/>
  <c r="AC486" i="1"/>
  <c r="Z486" i="1"/>
  <c r="U486" i="1" s="1"/>
  <c r="AC487" i="1" l="1"/>
  <c r="Z487" i="1"/>
  <c r="U487" i="1" s="1"/>
  <c r="AB488" i="1"/>
  <c r="W489" i="1"/>
  <c r="AA488" i="1"/>
  <c r="X488" i="1"/>
  <c r="Y488" i="1"/>
  <c r="AD488" i="1" s="1"/>
  <c r="W490" i="1" l="1"/>
  <c r="AA489" i="1"/>
  <c r="X489" i="1"/>
  <c r="AB489" i="1"/>
  <c r="Y489" i="1"/>
  <c r="AD489" i="1" s="1"/>
  <c r="AC488" i="1"/>
  <c r="Z488" i="1"/>
  <c r="U488" i="1" s="1"/>
  <c r="Z489" i="1" l="1"/>
  <c r="U489" i="1" s="1"/>
  <c r="AC489" i="1"/>
  <c r="AB490" i="1"/>
  <c r="Y490" i="1"/>
  <c r="AD490" i="1" s="1"/>
  <c r="X490" i="1"/>
  <c r="W491" i="1"/>
  <c r="AA490" i="1"/>
  <c r="AC490" i="1" l="1"/>
  <c r="Z490" i="1"/>
  <c r="U490" i="1" s="1"/>
  <c r="X491" i="1"/>
  <c r="W492" i="1"/>
  <c r="AB491" i="1"/>
  <c r="Y491" i="1"/>
  <c r="AD491" i="1" s="1"/>
  <c r="AA491" i="1"/>
  <c r="AB492" i="1" l="1"/>
  <c r="AA492" i="1"/>
  <c r="X492" i="1"/>
  <c r="W493" i="1"/>
  <c r="Y492" i="1"/>
  <c r="AD492" i="1" s="1"/>
  <c r="AC491" i="1"/>
  <c r="Z491" i="1"/>
  <c r="U491" i="1" s="1"/>
  <c r="AB493" i="1" l="1"/>
  <c r="Y493" i="1"/>
  <c r="AD493" i="1" s="1"/>
  <c r="AA493" i="1"/>
  <c r="W494" i="1"/>
  <c r="X493" i="1"/>
  <c r="Z492" i="1"/>
  <c r="U492" i="1" s="1"/>
  <c r="AC492" i="1"/>
  <c r="AC493" i="1" l="1"/>
  <c r="Z493" i="1"/>
  <c r="U493" i="1" s="1"/>
  <c r="AA494" i="1"/>
  <c r="X494" i="1"/>
  <c r="AB494" i="1"/>
  <c r="W495" i="1"/>
  <c r="Y494" i="1"/>
  <c r="AD494" i="1" s="1"/>
  <c r="X495" i="1" l="1"/>
  <c r="Y495" i="1"/>
  <c r="AD495" i="1" s="1"/>
  <c r="AB495" i="1"/>
  <c r="AA495" i="1"/>
  <c r="W496" i="1"/>
  <c r="Z494" i="1"/>
  <c r="U494" i="1" s="1"/>
  <c r="AC494" i="1"/>
  <c r="X496" i="1" l="1"/>
  <c r="W497" i="1"/>
  <c r="AA496" i="1"/>
  <c r="Y496" i="1"/>
  <c r="AD496" i="1" s="1"/>
  <c r="AB496" i="1"/>
  <c r="AC495" i="1"/>
  <c r="Z495" i="1"/>
  <c r="U495" i="1" s="1"/>
  <c r="X497" i="1" l="1"/>
  <c r="AB497" i="1"/>
  <c r="W498" i="1"/>
  <c r="AA497" i="1"/>
  <c r="Y497" i="1"/>
  <c r="AD497" i="1" s="1"/>
  <c r="AC496" i="1"/>
  <c r="Z496" i="1"/>
  <c r="U496" i="1" s="1"/>
  <c r="X498" i="1" l="1"/>
  <c r="AB498" i="1"/>
  <c r="W499" i="1"/>
  <c r="AA498" i="1"/>
  <c r="Y498" i="1"/>
  <c r="AD498" i="1" s="1"/>
  <c r="AC497" i="1"/>
  <c r="Z497" i="1"/>
  <c r="U497" i="1" s="1"/>
  <c r="X499" i="1" l="1"/>
  <c r="Y499" i="1"/>
  <c r="AD499" i="1" s="1"/>
  <c r="AB499" i="1"/>
  <c r="W500" i="1"/>
  <c r="AA499" i="1"/>
  <c r="AC498" i="1"/>
  <c r="Z498" i="1"/>
  <c r="U498" i="1" s="1"/>
  <c r="X500" i="1" l="1"/>
  <c r="AB500" i="1"/>
  <c r="AA500" i="1"/>
  <c r="W501" i="1"/>
  <c r="Y500" i="1"/>
  <c r="AD500" i="1" s="1"/>
  <c r="AC499" i="1"/>
  <c r="Z499" i="1"/>
  <c r="U499" i="1" s="1"/>
  <c r="Y501" i="1" l="1"/>
  <c r="AD501" i="1" s="1"/>
  <c r="W502" i="1"/>
  <c r="AA501" i="1"/>
  <c r="AB501" i="1"/>
  <c r="X501" i="1"/>
  <c r="AC500" i="1"/>
  <c r="Z500" i="1"/>
  <c r="U500" i="1" s="1"/>
  <c r="AC501" i="1" l="1"/>
  <c r="Z501" i="1"/>
  <c r="U501" i="1" s="1"/>
  <c r="AB502" i="1"/>
  <c r="W503" i="1"/>
  <c r="AA502" i="1"/>
  <c r="Y502" i="1"/>
  <c r="AD502" i="1" s="1"/>
  <c r="X502" i="1"/>
  <c r="Z502" i="1" l="1"/>
  <c r="U502" i="1" s="1"/>
  <c r="AC502" i="1"/>
  <c r="AA503" i="1"/>
  <c r="X503" i="1"/>
  <c r="Y503" i="1"/>
  <c r="AD503" i="1" s="1"/>
  <c r="AB503" i="1"/>
  <c r="W504" i="1"/>
  <c r="AB504" i="1" l="1"/>
  <c r="Y504" i="1"/>
  <c r="AD504" i="1" s="1"/>
  <c r="W505" i="1"/>
  <c r="AA504" i="1"/>
  <c r="X504" i="1"/>
  <c r="AC503" i="1"/>
  <c r="Z503" i="1"/>
  <c r="U503" i="1" s="1"/>
  <c r="AC504" i="1" l="1"/>
  <c r="Z504" i="1"/>
  <c r="U504" i="1" s="1"/>
  <c r="AB505" i="1"/>
  <c r="W506" i="1"/>
  <c r="AA505" i="1"/>
  <c r="Y505" i="1"/>
  <c r="AD505" i="1" s="1"/>
  <c r="X505" i="1"/>
  <c r="AC505" i="1" l="1"/>
  <c r="Z505" i="1"/>
  <c r="U505" i="1" s="1"/>
  <c r="W507" i="1"/>
  <c r="AA506" i="1"/>
  <c r="X506" i="1"/>
  <c r="AB506" i="1"/>
  <c r="Y506" i="1"/>
  <c r="AD506" i="1" s="1"/>
  <c r="Z506" i="1" l="1"/>
  <c r="U506" i="1" s="1"/>
  <c r="AC506" i="1"/>
  <c r="AB507" i="1"/>
  <c r="Y507" i="1"/>
  <c r="AD507" i="1" s="1"/>
  <c r="X507" i="1"/>
  <c r="W508" i="1"/>
  <c r="AA507" i="1"/>
  <c r="AC507" i="1" l="1"/>
  <c r="Z507" i="1"/>
  <c r="U507" i="1" s="1"/>
  <c r="X508" i="1"/>
  <c r="AB508" i="1"/>
  <c r="AA508" i="1"/>
  <c r="W509" i="1"/>
  <c r="Y508" i="1"/>
  <c r="AD508" i="1" s="1"/>
  <c r="Y509" i="1" l="1"/>
  <c r="AD509" i="1" s="1"/>
  <c r="X509" i="1"/>
  <c r="W510" i="1"/>
  <c r="AA509" i="1"/>
  <c r="AB509" i="1"/>
  <c r="AC508" i="1"/>
  <c r="Z508" i="1"/>
  <c r="U508" i="1" s="1"/>
  <c r="Y510" i="1" l="1"/>
  <c r="AD510" i="1" s="1"/>
  <c r="AB510" i="1"/>
  <c r="W511" i="1"/>
  <c r="AA510" i="1"/>
  <c r="X510" i="1"/>
  <c r="AC509" i="1"/>
  <c r="Z509" i="1"/>
  <c r="U509" i="1" s="1"/>
  <c r="Z510" i="1" l="1"/>
  <c r="U510" i="1" s="1"/>
  <c r="AC510" i="1"/>
  <c r="AA511" i="1"/>
  <c r="X511" i="1"/>
  <c r="AB511" i="1"/>
  <c r="Y511" i="1"/>
  <c r="AD511" i="1" s="1"/>
  <c r="W512" i="1"/>
  <c r="Z511" i="1" l="1"/>
  <c r="U511" i="1" s="1"/>
  <c r="AC511" i="1"/>
  <c r="AB512" i="1"/>
  <c r="AA512" i="1"/>
  <c r="Y512" i="1"/>
  <c r="AD512" i="1" s="1"/>
  <c r="W513" i="1"/>
  <c r="X512" i="1"/>
  <c r="Z512" i="1" l="1"/>
  <c r="U512" i="1" s="1"/>
  <c r="AC512" i="1"/>
  <c r="AB513" i="1"/>
  <c r="Y513" i="1"/>
  <c r="AD513" i="1" s="1"/>
  <c r="W514" i="1"/>
  <c r="X513" i="1"/>
  <c r="AA513" i="1"/>
  <c r="W515" i="1" l="1"/>
  <c r="AA514" i="1"/>
  <c r="X514" i="1"/>
  <c r="Y514" i="1"/>
  <c r="AD514" i="1" s="1"/>
  <c r="AB514" i="1"/>
  <c r="AC513" i="1"/>
  <c r="Z513" i="1"/>
  <c r="U513" i="1" s="1"/>
  <c r="AC514" i="1" l="1"/>
  <c r="Z514" i="1"/>
  <c r="U514" i="1" s="1"/>
  <c r="W516" i="1"/>
  <c r="AB515" i="1"/>
  <c r="Y515" i="1"/>
  <c r="AD515" i="1" s="1"/>
  <c r="X515" i="1"/>
  <c r="AA515" i="1"/>
  <c r="AC515" i="1" l="1"/>
  <c r="Z515" i="1"/>
  <c r="U515" i="1" s="1"/>
  <c r="Y516" i="1"/>
  <c r="AD516" i="1" s="1"/>
  <c r="X516" i="1"/>
  <c r="W517" i="1"/>
  <c r="AB516" i="1"/>
  <c r="AA516" i="1"/>
  <c r="Y517" i="1" l="1"/>
  <c r="AD517" i="1" s="1"/>
  <c r="X517" i="1"/>
  <c r="W518" i="1"/>
  <c r="AA517" i="1"/>
  <c r="AB517" i="1"/>
  <c r="AC516" i="1"/>
  <c r="Z516" i="1"/>
  <c r="U516" i="1" s="1"/>
  <c r="AA518" i="1" l="1"/>
  <c r="Y518" i="1"/>
  <c r="AD518" i="1" s="1"/>
  <c r="AB518" i="1"/>
  <c r="W519" i="1"/>
  <c r="X518" i="1"/>
  <c r="Z517" i="1"/>
  <c r="U517" i="1" s="1"/>
  <c r="AC517" i="1"/>
  <c r="Z518" i="1" l="1"/>
  <c r="U518" i="1" s="1"/>
  <c r="AC518" i="1"/>
  <c r="AB519" i="1"/>
  <c r="AA519" i="1"/>
  <c r="X519" i="1"/>
  <c r="Y519" i="1"/>
  <c r="AD519" i="1" s="1"/>
  <c r="W520" i="1"/>
  <c r="AB520" i="1" l="1"/>
  <c r="AA520" i="1"/>
  <c r="Y520" i="1"/>
  <c r="AD520" i="1" s="1"/>
  <c r="W521" i="1"/>
  <c r="X520" i="1"/>
  <c r="Z519" i="1"/>
  <c r="U519" i="1" s="1"/>
  <c r="AC519" i="1"/>
  <c r="AC520" i="1" l="1"/>
  <c r="Z520" i="1"/>
  <c r="U520" i="1" s="1"/>
  <c r="W522" i="1"/>
  <c r="AB521" i="1"/>
  <c r="AA521" i="1"/>
  <c r="Y521" i="1"/>
  <c r="AD521" i="1" s="1"/>
  <c r="X521" i="1"/>
  <c r="AC521" i="1" l="1"/>
  <c r="Z521" i="1"/>
  <c r="U521" i="1" s="1"/>
  <c r="W523" i="1"/>
  <c r="AA522" i="1"/>
  <c r="X522" i="1"/>
  <c r="AB522" i="1"/>
  <c r="Y522" i="1"/>
  <c r="AD522" i="1" s="1"/>
  <c r="AC522" i="1" l="1"/>
  <c r="Z522" i="1"/>
  <c r="U522" i="1" s="1"/>
  <c r="X523" i="1"/>
  <c r="W524" i="1"/>
  <c r="AB523" i="1"/>
  <c r="Y523" i="1"/>
  <c r="AD523" i="1" s="1"/>
  <c r="AA523" i="1"/>
  <c r="Y524" i="1" l="1"/>
  <c r="AD524" i="1" s="1"/>
  <c r="X524" i="1"/>
  <c r="AB524" i="1"/>
  <c r="AA524" i="1"/>
  <c r="W525" i="1"/>
  <c r="AC523" i="1"/>
  <c r="Z523" i="1"/>
  <c r="U523" i="1" s="1"/>
  <c r="Y525" i="1" l="1"/>
  <c r="AD525" i="1" s="1"/>
  <c r="X525" i="1"/>
  <c r="W526" i="1"/>
  <c r="AA525" i="1"/>
  <c r="AB525" i="1"/>
  <c r="AC524" i="1"/>
  <c r="Z524" i="1"/>
  <c r="U524" i="1" s="1"/>
  <c r="AA526" i="1" l="1"/>
  <c r="Y526" i="1"/>
  <c r="AD526" i="1" s="1"/>
  <c r="AB526" i="1"/>
  <c r="W527" i="1"/>
  <c r="X526" i="1"/>
  <c r="Z525" i="1"/>
  <c r="U525" i="1" s="1"/>
  <c r="AC525" i="1"/>
  <c r="Z526" i="1" l="1"/>
  <c r="U526" i="1" s="1"/>
  <c r="AC526" i="1"/>
  <c r="AB527" i="1"/>
  <c r="AA527" i="1"/>
  <c r="X527" i="1"/>
  <c r="Y527" i="1"/>
  <c r="AD527" i="1" s="1"/>
  <c r="W528" i="1"/>
  <c r="AB528" i="1" l="1"/>
  <c r="AA528" i="1"/>
  <c r="Y528" i="1"/>
  <c r="AD528" i="1" s="1"/>
  <c r="W529" i="1"/>
  <c r="X528" i="1"/>
  <c r="Z527" i="1"/>
  <c r="U527" i="1" s="1"/>
  <c r="AC527" i="1"/>
  <c r="AC528" i="1" l="1"/>
  <c r="Z528" i="1"/>
  <c r="U528" i="1" s="1"/>
  <c r="W530" i="1"/>
  <c r="AB529" i="1"/>
  <c r="X529" i="1"/>
  <c r="AA529" i="1"/>
  <c r="Y529" i="1"/>
  <c r="AD529" i="1" s="1"/>
  <c r="AC529" i="1" l="1"/>
  <c r="Z529" i="1"/>
  <c r="U529" i="1" s="1"/>
  <c r="X530" i="1"/>
  <c r="AB530" i="1"/>
  <c r="Y530" i="1"/>
  <c r="AD530" i="1" s="1"/>
  <c r="AA530" i="1"/>
  <c r="W531" i="1"/>
  <c r="W532" i="1" l="1"/>
  <c r="AA531" i="1"/>
  <c r="Y531" i="1"/>
  <c r="AD531" i="1" s="1"/>
  <c r="AB531" i="1"/>
  <c r="X531" i="1"/>
  <c r="AC530" i="1"/>
  <c r="Z530" i="1"/>
  <c r="U530" i="1" s="1"/>
  <c r="AC531" i="1" l="1"/>
  <c r="Z531" i="1"/>
  <c r="U531" i="1" s="1"/>
  <c r="AB532" i="1"/>
  <c r="AA532" i="1"/>
  <c r="X532" i="1"/>
  <c r="Y532" i="1"/>
  <c r="AD532" i="1" s="1"/>
  <c r="W533" i="1"/>
  <c r="X533" i="1" l="1"/>
  <c r="AB533" i="1"/>
  <c r="AA533" i="1"/>
  <c r="Y533" i="1"/>
  <c r="AD533" i="1" s="1"/>
  <c r="W534" i="1"/>
  <c r="Z532" i="1"/>
  <c r="U532" i="1" s="1"/>
  <c r="AC532" i="1"/>
  <c r="Y534" i="1" l="1"/>
  <c r="AD534" i="1" s="1"/>
  <c r="W535" i="1"/>
  <c r="AB534" i="1"/>
  <c r="AA534" i="1"/>
  <c r="X534" i="1"/>
  <c r="AC533" i="1"/>
  <c r="Z533" i="1"/>
  <c r="U533" i="1" s="1"/>
  <c r="AC534" i="1" l="1"/>
  <c r="Z534" i="1"/>
  <c r="U534" i="1" s="1"/>
  <c r="W536" i="1"/>
  <c r="AB535" i="1"/>
  <c r="AA535" i="1"/>
  <c r="Y535" i="1"/>
  <c r="AD535" i="1" s="1"/>
  <c r="X535" i="1"/>
  <c r="Z535" i="1" l="1"/>
  <c r="U535" i="1" s="1"/>
  <c r="AC535" i="1"/>
  <c r="AA536" i="1"/>
  <c r="X536" i="1"/>
  <c r="W537" i="1"/>
  <c r="AB536" i="1"/>
  <c r="Y536" i="1"/>
  <c r="AD536" i="1" s="1"/>
  <c r="Z536" i="1" l="1"/>
  <c r="U536" i="1" s="1"/>
  <c r="AC536" i="1"/>
  <c r="AB537" i="1"/>
  <c r="AA537" i="1"/>
  <c r="Y537" i="1"/>
  <c r="AD537" i="1" s="1"/>
  <c r="X537" i="1"/>
  <c r="W538" i="1"/>
  <c r="AB538" i="1" l="1"/>
  <c r="Y538" i="1"/>
  <c r="AD538" i="1" s="1"/>
  <c r="X538" i="1"/>
  <c r="AA538" i="1"/>
  <c r="W539" i="1"/>
  <c r="AC537" i="1"/>
  <c r="Z537" i="1"/>
  <c r="U537" i="1" s="1"/>
  <c r="W540" i="1" l="1"/>
  <c r="AA539" i="1"/>
  <c r="Y539" i="1"/>
  <c r="AD539" i="1" s="1"/>
  <c r="AB539" i="1"/>
  <c r="X539" i="1"/>
  <c r="AC538" i="1"/>
  <c r="Z538" i="1"/>
  <c r="U538" i="1" s="1"/>
  <c r="AC539" i="1" l="1"/>
  <c r="Z539" i="1"/>
  <c r="U539" i="1" s="1"/>
  <c r="W541" i="1"/>
  <c r="AB540" i="1"/>
  <c r="AA540" i="1"/>
  <c r="X540" i="1"/>
  <c r="Y540" i="1"/>
  <c r="AD540" i="1" s="1"/>
  <c r="Z540" i="1" l="1"/>
  <c r="U540" i="1" s="1"/>
  <c r="AC540" i="1"/>
  <c r="X541" i="1"/>
  <c r="AB541" i="1"/>
  <c r="AA541" i="1"/>
  <c r="W542" i="1"/>
  <c r="Y541" i="1"/>
  <c r="AD541" i="1" s="1"/>
  <c r="Y542" i="1" l="1"/>
  <c r="AD542" i="1" s="1"/>
  <c r="X542" i="1"/>
  <c r="W543" i="1"/>
  <c r="AB542" i="1"/>
  <c r="AA542" i="1"/>
  <c r="AC541" i="1"/>
  <c r="Z541" i="1"/>
  <c r="U541" i="1" s="1"/>
  <c r="Y543" i="1" l="1"/>
  <c r="AD543" i="1" s="1"/>
  <c r="W544" i="1"/>
  <c r="AB543" i="1"/>
  <c r="AA543" i="1"/>
  <c r="X543" i="1"/>
  <c r="AC542" i="1"/>
  <c r="Z542" i="1"/>
  <c r="U542" i="1" s="1"/>
  <c r="Z543" i="1" l="1"/>
  <c r="U543" i="1" s="1"/>
  <c r="AC543" i="1"/>
  <c r="AA544" i="1"/>
  <c r="X544" i="1"/>
  <c r="W545" i="1"/>
  <c r="AB544" i="1"/>
  <c r="Y544" i="1"/>
  <c r="AD544" i="1" s="1"/>
  <c r="Z544" i="1" l="1"/>
  <c r="U544" i="1" s="1"/>
  <c r="AC544" i="1"/>
  <c r="AB545" i="1"/>
  <c r="AA545" i="1"/>
  <c r="Y545" i="1"/>
  <c r="AD545" i="1" s="1"/>
  <c r="X545" i="1"/>
  <c r="W546" i="1"/>
  <c r="AB546" i="1" l="1"/>
  <c r="Y546" i="1"/>
  <c r="AD546" i="1" s="1"/>
  <c r="X546" i="1"/>
  <c r="AA546" i="1"/>
  <c r="W547" i="1"/>
  <c r="AC545" i="1"/>
  <c r="Z545" i="1"/>
  <c r="U545" i="1" s="1"/>
  <c r="W548" i="1" l="1"/>
  <c r="AA547" i="1"/>
  <c r="Y547" i="1"/>
  <c r="AD547" i="1" s="1"/>
  <c r="AB547" i="1"/>
  <c r="X547" i="1"/>
  <c r="AC546" i="1"/>
  <c r="Z546" i="1"/>
  <c r="U546" i="1" s="1"/>
  <c r="AC547" i="1" l="1"/>
  <c r="Z547" i="1"/>
  <c r="U547" i="1" s="1"/>
  <c r="W549" i="1"/>
  <c r="AB548" i="1"/>
  <c r="AA548" i="1"/>
  <c r="X548" i="1"/>
  <c r="Y548" i="1"/>
  <c r="AD548" i="1" s="1"/>
  <c r="Z548" i="1" l="1"/>
  <c r="U548" i="1" s="1"/>
  <c r="AC548" i="1"/>
  <c r="X549" i="1"/>
  <c r="AB549" i="1"/>
  <c r="AA549" i="1"/>
  <c r="W550" i="1"/>
  <c r="Y549" i="1"/>
  <c r="AD549" i="1" s="1"/>
  <c r="Y550" i="1" l="1"/>
  <c r="AD550" i="1" s="1"/>
  <c r="X550" i="1"/>
  <c r="W551" i="1"/>
  <c r="AB550" i="1"/>
  <c r="AA550" i="1"/>
  <c r="AC549" i="1"/>
  <c r="Z549" i="1"/>
  <c r="U549" i="1" s="1"/>
  <c r="Y551" i="1" l="1"/>
  <c r="AD551" i="1" s="1"/>
  <c r="W552" i="1"/>
  <c r="AB551" i="1"/>
  <c r="AA551" i="1"/>
  <c r="X551" i="1"/>
  <c r="AC550" i="1"/>
  <c r="Z550" i="1"/>
  <c r="U550" i="1" s="1"/>
  <c r="Z551" i="1" l="1"/>
  <c r="U551" i="1" s="1"/>
  <c r="AC551" i="1"/>
  <c r="AA552" i="1"/>
  <c r="X552" i="1"/>
  <c r="W553" i="1"/>
  <c r="AB552" i="1"/>
  <c r="Y552" i="1"/>
  <c r="AD552" i="1" s="1"/>
  <c r="Z552" i="1" l="1"/>
  <c r="U552" i="1" s="1"/>
  <c r="AC552" i="1"/>
  <c r="AB553" i="1"/>
  <c r="AA553" i="1"/>
  <c r="Y553" i="1"/>
  <c r="AD553" i="1" s="1"/>
  <c r="X553" i="1"/>
  <c r="W554" i="1"/>
  <c r="AB554" i="1" l="1"/>
  <c r="Y554" i="1"/>
  <c r="AD554" i="1" s="1"/>
  <c r="X554" i="1"/>
  <c r="AA554" i="1"/>
  <c r="W555" i="1"/>
  <c r="AC553" i="1"/>
  <c r="Z553" i="1"/>
  <c r="U553" i="1" s="1"/>
  <c r="W556" i="1" l="1"/>
  <c r="AA555" i="1"/>
  <c r="Y555" i="1"/>
  <c r="AD555" i="1" s="1"/>
  <c r="AB555" i="1"/>
  <c r="X555" i="1"/>
  <c r="AC554" i="1"/>
  <c r="Z554" i="1"/>
  <c r="U554" i="1" s="1"/>
  <c r="AC555" i="1" l="1"/>
  <c r="Z555" i="1"/>
  <c r="U555" i="1" s="1"/>
  <c r="AB556" i="1"/>
  <c r="W557" i="1"/>
  <c r="AA556" i="1"/>
  <c r="X556" i="1"/>
  <c r="Y556" i="1"/>
  <c r="AD556" i="1" s="1"/>
  <c r="AC556" i="1" l="1"/>
  <c r="Z556" i="1"/>
  <c r="U556" i="1" s="1"/>
  <c r="Y557" i="1"/>
  <c r="AD557" i="1" s="1"/>
  <c r="X557" i="1"/>
  <c r="W558" i="1"/>
  <c r="AA557" i="1"/>
  <c r="AB557" i="1"/>
  <c r="W559" i="1" l="1"/>
  <c r="AA558" i="1"/>
  <c r="AB558" i="1"/>
  <c r="Y558" i="1"/>
  <c r="AD558" i="1" s="1"/>
  <c r="X558" i="1"/>
  <c r="AC557" i="1"/>
  <c r="Z557" i="1"/>
  <c r="U557" i="1" s="1"/>
  <c r="Z558" i="1" l="1"/>
  <c r="U558" i="1" s="1"/>
  <c r="AC558" i="1"/>
  <c r="AB559" i="1"/>
  <c r="Y559" i="1"/>
  <c r="AD559" i="1" s="1"/>
  <c r="AA559" i="1"/>
  <c r="W560" i="1"/>
  <c r="X559" i="1"/>
  <c r="Z559" i="1" l="1"/>
  <c r="U559" i="1" s="1"/>
  <c r="AC559" i="1"/>
  <c r="X560" i="1"/>
  <c r="W561" i="1"/>
  <c r="AA560" i="1"/>
  <c r="Y560" i="1"/>
  <c r="AD560" i="1" s="1"/>
  <c r="AB560" i="1"/>
  <c r="Y561" i="1" l="1"/>
  <c r="AD561" i="1" s="1"/>
  <c r="W562" i="1"/>
  <c r="AB561" i="1"/>
  <c r="AA561" i="1"/>
  <c r="X561" i="1"/>
  <c r="AC560" i="1"/>
  <c r="Z560" i="1"/>
  <c r="U560" i="1" s="1"/>
  <c r="Z561" i="1" l="1"/>
  <c r="U561" i="1" s="1"/>
  <c r="AC561" i="1"/>
  <c r="X562" i="1"/>
  <c r="W563" i="1"/>
  <c r="AB562" i="1"/>
  <c r="AA562" i="1"/>
  <c r="Y562" i="1"/>
  <c r="AD562" i="1" s="1"/>
  <c r="AA563" i="1" l="1"/>
  <c r="X563" i="1"/>
  <c r="W564" i="1"/>
  <c r="AB563" i="1"/>
  <c r="Y563" i="1"/>
  <c r="AD563" i="1" s="1"/>
  <c r="Z562" i="1"/>
  <c r="U562" i="1" s="1"/>
  <c r="AC562" i="1"/>
  <c r="AB564" i="1" l="1"/>
  <c r="Y564" i="1"/>
  <c r="AD564" i="1" s="1"/>
  <c r="W565" i="1"/>
  <c r="AA564" i="1"/>
  <c r="X564" i="1"/>
  <c r="AC563" i="1"/>
  <c r="Z563" i="1"/>
  <c r="U563" i="1" s="1"/>
  <c r="AC564" i="1" l="1"/>
  <c r="Z564" i="1"/>
  <c r="U564" i="1" s="1"/>
  <c r="AB565" i="1"/>
  <c r="W566" i="1"/>
  <c r="AA565" i="1"/>
  <c r="Y565" i="1"/>
  <c r="AD565" i="1" s="1"/>
  <c r="X565" i="1"/>
  <c r="AC565" i="1" l="1"/>
  <c r="Z565" i="1"/>
  <c r="U565" i="1" s="1"/>
  <c r="W567" i="1"/>
  <c r="AA566" i="1"/>
  <c r="Y566" i="1"/>
  <c r="AD566" i="1" s="1"/>
  <c r="X566" i="1"/>
  <c r="AB566" i="1"/>
  <c r="AC566" i="1" l="1"/>
  <c r="Z566" i="1"/>
  <c r="U566" i="1" s="1"/>
  <c r="AB567" i="1"/>
  <c r="W568" i="1"/>
  <c r="AA567" i="1"/>
  <c r="Y567" i="1"/>
  <c r="AD567" i="1" s="1"/>
  <c r="X567" i="1"/>
  <c r="AC567" i="1" l="1"/>
  <c r="Z567" i="1"/>
  <c r="U567" i="1" s="1"/>
  <c r="Y568" i="1"/>
  <c r="AD568" i="1" s="1"/>
  <c r="X568" i="1"/>
  <c r="AB568" i="1"/>
  <c r="AA568" i="1"/>
  <c r="W569" i="1"/>
  <c r="AB569" i="1" l="1"/>
  <c r="X569" i="1"/>
  <c r="AA569" i="1"/>
  <c r="W570" i="1"/>
  <c r="Y569" i="1"/>
  <c r="AD569" i="1" s="1"/>
  <c r="Z568" i="1"/>
  <c r="U568" i="1" s="1"/>
  <c r="AC568" i="1"/>
  <c r="AA570" i="1" l="1"/>
  <c r="AB570" i="1"/>
  <c r="W571" i="1"/>
  <c r="Y570" i="1"/>
  <c r="AD570" i="1" s="1"/>
  <c r="X570" i="1"/>
  <c r="Z569" i="1"/>
  <c r="U569" i="1" s="1"/>
  <c r="AC569" i="1"/>
  <c r="AC570" i="1" l="1"/>
  <c r="Z570" i="1"/>
  <c r="U570" i="1" s="1"/>
  <c r="AB571" i="1"/>
  <c r="X571" i="1"/>
  <c r="Y571" i="1"/>
  <c r="AD571" i="1" s="1"/>
  <c r="AA571" i="1"/>
  <c r="W572" i="1"/>
  <c r="AA572" i="1" l="1"/>
  <c r="X572" i="1"/>
  <c r="AB572" i="1"/>
  <c r="W573" i="1"/>
  <c r="Y572" i="1"/>
  <c r="AD572" i="1" s="1"/>
  <c r="AC571" i="1"/>
  <c r="Z571" i="1"/>
  <c r="U571" i="1" s="1"/>
  <c r="W574" i="1" l="1"/>
  <c r="AA573" i="1"/>
  <c r="AB573" i="1"/>
  <c r="Y573" i="1"/>
  <c r="AD573" i="1" s="1"/>
  <c r="X573" i="1"/>
  <c r="AC572" i="1"/>
  <c r="Z572" i="1"/>
  <c r="U572" i="1" s="1"/>
  <c r="AC573" i="1" l="1"/>
  <c r="Z573" i="1"/>
  <c r="U573" i="1" s="1"/>
  <c r="Y574" i="1"/>
  <c r="AD574" i="1" s="1"/>
  <c r="W575" i="1"/>
  <c r="AA574" i="1"/>
  <c r="X574" i="1"/>
  <c r="AB574" i="1"/>
  <c r="Z574" i="1" l="1"/>
  <c r="U574" i="1" s="1"/>
  <c r="AC574" i="1"/>
  <c r="X575" i="1"/>
  <c r="AA575" i="1"/>
  <c r="AB575" i="1"/>
  <c r="W576" i="1"/>
  <c r="Y575" i="1"/>
  <c r="AD575" i="1" s="1"/>
  <c r="AC575" i="1" l="1"/>
  <c r="Z575" i="1"/>
  <c r="U575" i="1" s="1"/>
  <c r="Y576" i="1"/>
  <c r="AD576" i="1" s="1"/>
  <c r="AA576" i="1"/>
  <c r="AB576" i="1"/>
  <c r="W577" i="1"/>
  <c r="X576" i="1"/>
  <c r="AC576" i="1" l="1"/>
  <c r="Z576" i="1"/>
  <c r="U576" i="1" s="1"/>
  <c r="X577" i="1"/>
  <c r="AB577" i="1"/>
  <c r="W578" i="1"/>
  <c r="AA577" i="1"/>
  <c r="Y577" i="1"/>
  <c r="AD577" i="1" s="1"/>
  <c r="Z577" i="1" l="1"/>
  <c r="U577" i="1" s="1"/>
  <c r="AC577" i="1"/>
  <c r="AA578" i="1"/>
  <c r="AB578" i="1"/>
  <c r="Y578" i="1"/>
  <c r="AD578" i="1" s="1"/>
  <c r="X578" i="1"/>
  <c r="W579" i="1"/>
  <c r="AB579" i="1" l="1"/>
  <c r="AA579" i="1"/>
  <c r="Y579" i="1"/>
  <c r="AD579" i="1" s="1"/>
  <c r="W580" i="1"/>
  <c r="X579" i="1"/>
  <c r="Z578" i="1"/>
  <c r="U578" i="1" s="1"/>
  <c r="AC578" i="1"/>
  <c r="Z579" i="1" l="1"/>
  <c r="U579" i="1" s="1"/>
  <c r="AC579" i="1"/>
  <c r="X580" i="1"/>
  <c r="AB580" i="1"/>
  <c r="AA580" i="1"/>
  <c r="W581" i="1"/>
  <c r="Y580" i="1"/>
  <c r="AD580" i="1" s="1"/>
  <c r="W582" i="1" l="1"/>
  <c r="AA581" i="1"/>
  <c r="Y581" i="1"/>
  <c r="AD581" i="1" s="1"/>
  <c r="X581" i="1"/>
  <c r="AB581" i="1"/>
  <c r="AC580" i="1"/>
  <c r="Z580" i="1"/>
  <c r="U580" i="1" s="1"/>
  <c r="AC581" i="1" l="1"/>
  <c r="Z581" i="1"/>
  <c r="U581" i="1" s="1"/>
  <c r="W583" i="1"/>
  <c r="AB582" i="1"/>
  <c r="AA582" i="1"/>
  <c r="Y582" i="1"/>
  <c r="AD582" i="1" s="1"/>
  <c r="X582" i="1"/>
  <c r="AC582" i="1" l="1"/>
  <c r="Z582" i="1"/>
  <c r="U582" i="1" s="1"/>
  <c r="X583" i="1"/>
  <c r="W584" i="1"/>
  <c r="AA583" i="1"/>
  <c r="Y583" i="1"/>
  <c r="AD583" i="1" s="1"/>
  <c r="AB583" i="1"/>
  <c r="Y584" i="1" l="1"/>
  <c r="AD584" i="1" s="1"/>
  <c r="AA584" i="1"/>
  <c r="X584" i="1"/>
  <c r="AB584" i="1"/>
  <c r="W585" i="1"/>
  <c r="AC583" i="1"/>
  <c r="Z583" i="1"/>
  <c r="U583" i="1" s="1"/>
  <c r="W586" i="1" l="1"/>
  <c r="AB585" i="1"/>
  <c r="AA585" i="1"/>
  <c r="Y585" i="1"/>
  <c r="AD585" i="1" s="1"/>
  <c r="X585" i="1"/>
  <c r="Z584" i="1"/>
  <c r="U584" i="1" s="1"/>
  <c r="AC584" i="1"/>
  <c r="Z585" i="1" l="1"/>
  <c r="U585" i="1" s="1"/>
  <c r="AC585" i="1"/>
  <c r="AA586" i="1"/>
  <c r="X586" i="1"/>
  <c r="W587" i="1"/>
  <c r="AB586" i="1"/>
  <c r="Y586" i="1"/>
  <c r="AD586" i="1" s="1"/>
  <c r="AC586" i="1" l="1"/>
  <c r="Z586" i="1"/>
  <c r="U586" i="1" s="1"/>
  <c r="AB587" i="1"/>
  <c r="W588" i="1"/>
  <c r="Y587" i="1"/>
  <c r="AD587" i="1" s="1"/>
  <c r="X587" i="1"/>
  <c r="AA587" i="1"/>
  <c r="AC587" i="1" l="1"/>
  <c r="Z587" i="1"/>
  <c r="U587" i="1" s="1"/>
  <c r="AB588" i="1"/>
  <c r="AA588" i="1"/>
  <c r="Y588" i="1"/>
  <c r="AD588" i="1" s="1"/>
  <c r="X588" i="1"/>
  <c r="W589" i="1"/>
  <c r="AC588" i="1" l="1"/>
  <c r="Z588" i="1"/>
  <c r="U588" i="1" s="1"/>
  <c r="W590" i="1"/>
  <c r="AB589" i="1"/>
  <c r="AA589" i="1"/>
  <c r="Y589" i="1"/>
  <c r="AD589" i="1" s="1"/>
  <c r="X589" i="1"/>
  <c r="AC589" i="1" l="1"/>
  <c r="Z589" i="1"/>
  <c r="U589" i="1" s="1"/>
  <c r="W591" i="1"/>
  <c r="Y590" i="1"/>
  <c r="AD590" i="1" s="1"/>
  <c r="AB590" i="1"/>
  <c r="AA590" i="1"/>
  <c r="X590" i="1"/>
  <c r="X591" i="1" l="1"/>
  <c r="W592" i="1"/>
  <c r="Y591" i="1"/>
  <c r="AD591" i="1" s="1"/>
  <c r="AA591" i="1"/>
  <c r="AB591" i="1"/>
  <c r="Z590" i="1"/>
  <c r="U590" i="1" s="1"/>
  <c r="AC590" i="1"/>
  <c r="Y592" i="1" l="1"/>
  <c r="AD592" i="1" s="1"/>
  <c r="X592" i="1"/>
  <c r="W593" i="1"/>
  <c r="AB592" i="1"/>
  <c r="AA592" i="1"/>
  <c r="AC591" i="1"/>
  <c r="Z591" i="1"/>
  <c r="U591" i="1" s="1"/>
  <c r="Y593" i="1" l="1"/>
  <c r="AD593" i="1" s="1"/>
  <c r="AB593" i="1"/>
  <c r="W594" i="1"/>
  <c r="AA593" i="1"/>
  <c r="X593" i="1"/>
  <c r="AC592" i="1"/>
  <c r="Z592" i="1"/>
  <c r="U592" i="1" s="1"/>
  <c r="Z593" i="1" l="1"/>
  <c r="U593" i="1" s="1"/>
  <c r="AC593" i="1"/>
  <c r="AA594" i="1"/>
  <c r="Y594" i="1"/>
  <c r="AD594" i="1" s="1"/>
  <c r="W595" i="1"/>
  <c r="AB594" i="1"/>
  <c r="X594" i="1"/>
  <c r="Z594" i="1" l="1"/>
  <c r="U594" i="1" s="1"/>
  <c r="AC594" i="1"/>
  <c r="AB595" i="1"/>
  <c r="AA595" i="1"/>
  <c r="W596" i="1"/>
  <c r="Y595" i="1"/>
  <c r="AD595" i="1" s="1"/>
  <c r="X595" i="1"/>
  <c r="AB596" i="1" l="1"/>
  <c r="Y596" i="1"/>
  <c r="AD596" i="1" s="1"/>
  <c r="AA596" i="1"/>
  <c r="W597" i="1"/>
  <c r="X596" i="1"/>
  <c r="AC595" i="1"/>
  <c r="Z595" i="1"/>
  <c r="U595" i="1" s="1"/>
  <c r="AC596" i="1" l="1"/>
  <c r="Z596" i="1"/>
  <c r="U596" i="1" s="1"/>
  <c r="W598" i="1"/>
  <c r="Y597" i="1"/>
  <c r="AD597" i="1" s="1"/>
  <c r="X597" i="1"/>
  <c r="AB597" i="1"/>
  <c r="AA597" i="1"/>
  <c r="AC597" i="1" l="1"/>
  <c r="Z597" i="1"/>
  <c r="U597" i="1" s="1"/>
  <c r="W599" i="1"/>
  <c r="AA598" i="1"/>
  <c r="AB598" i="1"/>
  <c r="Y598" i="1"/>
  <c r="AD598" i="1" s="1"/>
  <c r="X598" i="1"/>
  <c r="AC598" i="1" l="1"/>
  <c r="Z598" i="1"/>
  <c r="U598" i="1" s="1"/>
  <c r="Y599" i="1"/>
  <c r="AD599" i="1" s="1"/>
  <c r="W600" i="1"/>
  <c r="AB599" i="1"/>
  <c r="AA599" i="1"/>
  <c r="X599" i="1"/>
  <c r="Z599" i="1" l="1"/>
  <c r="U599" i="1" s="1"/>
  <c r="AC599" i="1"/>
  <c r="X600" i="1"/>
  <c r="AB600" i="1"/>
  <c r="AA600" i="1"/>
  <c r="Y600" i="1"/>
  <c r="AD600" i="1" s="1"/>
  <c r="W601" i="1"/>
  <c r="Y601" i="1" l="1"/>
  <c r="AD601" i="1" s="1"/>
  <c r="AA601" i="1"/>
  <c r="W602" i="1"/>
  <c r="X601" i="1"/>
  <c r="AB601" i="1"/>
  <c r="Z600" i="1"/>
  <c r="U600" i="1" s="1"/>
  <c r="AC600" i="1"/>
  <c r="Z601" i="1" l="1"/>
  <c r="U601" i="1" s="1"/>
  <c r="AC601" i="1"/>
  <c r="Y602" i="1"/>
  <c r="AD602" i="1" s="1"/>
  <c r="X602" i="1"/>
  <c r="W603" i="1"/>
  <c r="AA602" i="1"/>
  <c r="AB602" i="1"/>
  <c r="Z602" i="1" l="1"/>
  <c r="U602" i="1" s="1"/>
  <c r="AC602" i="1"/>
  <c r="AA603" i="1"/>
  <c r="AB603" i="1"/>
  <c r="Y603" i="1"/>
  <c r="AD603" i="1" s="1"/>
  <c r="W604" i="1"/>
  <c r="X603" i="1"/>
  <c r="AC603" i="1" l="1"/>
  <c r="Z603" i="1"/>
  <c r="U603" i="1" s="1"/>
  <c r="AB604" i="1"/>
  <c r="Y604" i="1"/>
  <c r="AD604" i="1" s="1"/>
  <c r="X604" i="1"/>
  <c r="AA604" i="1"/>
  <c r="W605" i="1"/>
  <c r="Y605" i="1" l="1"/>
  <c r="AD605" i="1" s="1"/>
  <c r="X605" i="1"/>
  <c r="AB605" i="1"/>
  <c r="AA605" i="1"/>
  <c r="W606" i="1"/>
  <c r="AC604" i="1"/>
  <c r="Z604" i="1"/>
  <c r="U604" i="1" s="1"/>
  <c r="W607" i="1" l="1"/>
  <c r="AB606" i="1"/>
  <c r="AA606" i="1"/>
  <c r="Y606" i="1"/>
  <c r="AD606" i="1" s="1"/>
  <c r="X606" i="1"/>
  <c r="AC605" i="1"/>
  <c r="Z605" i="1"/>
  <c r="U605" i="1" s="1"/>
  <c r="AC606" i="1" l="1"/>
  <c r="Z606" i="1"/>
  <c r="U606" i="1" s="1"/>
  <c r="W608" i="1"/>
  <c r="AA607" i="1"/>
  <c r="AB607" i="1"/>
  <c r="Y607" i="1"/>
  <c r="AD607" i="1" s="1"/>
  <c r="X607" i="1"/>
  <c r="Z607" i="1" l="1"/>
  <c r="U607" i="1" s="1"/>
  <c r="AC607" i="1"/>
  <c r="X608" i="1"/>
  <c r="Y608" i="1"/>
  <c r="AD608" i="1" s="1"/>
  <c r="AB608" i="1"/>
  <c r="AA608" i="1"/>
  <c r="W609" i="1"/>
  <c r="Z608" i="1" l="1"/>
  <c r="U608" i="1" s="1"/>
  <c r="AC608" i="1"/>
  <c r="Y609" i="1"/>
  <c r="AD609" i="1" s="1"/>
  <c r="AB609" i="1"/>
  <c r="AA609" i="1"/>
  <c r="X609" i="1"/>
  <c r="W610" i="1"/>
  <c r="W611" i="1" l="1"/>
  <c r="AB610" i="1"/>
  <c r="AA610" i="1"/>
  <c r="Y610" i="1"/>
  <c r="AD610" i="1" s="1"/>
  <c r="X610" i="1"/>
  <c r="AC609" i="1"/>
  <c r="Z609" i="1"/>
  <c r="U609" i="1" s="1"/>
  <c r="Z610" i="1" l="1"/>
  <c r="U610" i="1" s="1"/>
  <c r="AC610" i="1"/>
  <c r="AA611" i="1"/>
  <c r="Y611" i="1"/>
  <c r="AD611" i="1" s="1"/>
  <c r="X611" i="1"/>
  <c r="W612" i="1"/>
  <c r="AB611" i="1"/>
  <c r="AB612" i="1" l="1"/>
  <c r="AA612" i="1"/>
  <c r="Y612" i="1"/>
  <c r="AD612" i="1" s="1"/>
  <c r="W613" i="1"/>
  <c r="X612" i="1"/>
  <c r="Z611" i="1"/>
  <c r="U611" i="1" s="1"/>
  <c r="AC611" i="1"/>
  <c r="Z612" i="1" l="1"/>
  <c r="U612" i="1" s="1"/>
  <c r="AC612" i="1"/>
  <c r="AB613" i="1"/>
  <c r="W614" i="1"/>
  <c r="AA613" i="1"/>
  <c r="Y613" i="1"/>
  <c r="AD613" i="1" s="1"/>
  <c r="X613" i="1"/>
  <c r="W615" i="1" l="1"/>
  <c r="Y614" i="1"/>
  <c r="AD614" i="1" s="1"/>
  <c r="X614" i="1"/>
  <c r="AA614" i="1"/>
  <c r="AB614" i="1"/>
  <c r="AC613" i="1"/>
  <c r="Z613" i="1"/>
  <c r="U613" i="1" s="1"/>
  <c r="Z614" i="1" l="1"/>
  <c r="U614" i="1" s="1"/>
  <c r="AC614" i="1"/>
  <c r="AB615" i="1"/>
  <c r="AA615" i="1"/>
  <c r="X615" i="1"/>
  <c r="W616" i="1"/>
  <c r="Y615" i="1"/>
  <c r="AD615" i="1" s="1"/>
  <c r="AC615" i="1" l="1"/>
  <c r="Z615" i="1"/>
  <c r="U615" i="1" s="1"/>
  <c r="X616" i="1"/>
  <c r="W617" i="1"/>
  <c r="AB616" i="1"/>
  <c r="AA616" i="1"/>
  <c r="Y616" i="1"/>
  <c r="AD616" i="1" s="1"/>
  <c r="Y617" i="1" l="1"/>
  <c r="AD617" i="1" s="1"/>
  <c r="X617" i="1"/>
  <c r="AB617" i="1"/>
  <c r="W618" i="1"/>
  <c r="AA617" i="1"/>
  <c r="AC616" i="1"/>
  <c r="Z616" i="1"/>
  <c r="U616" i="1" s="1"/>
  <c r="AB618" i="1" l="1"/>
  <c r="AA618" i="1"/>
  <c r="W619" i="1"/>
  <c r="X618" i="1"/>
  <c r="Y618" i="1"/>
  <c r="AD618" i="1" s="1"/>
  <c r="Z617" i="1"/>
  <c r="U617" i="1" s="1"/>
  <c r="AC617" i="1"/>
  <c r="Z618" i="1" l="1"/>
  <c r="U618" i="1" s="1"/>
  <c r="AC618" i="1"/>
  <c r="AA619" i="1"/>
  <c r="W620" i="1"/>
  <c r="Y619" i="1"/>
  <c r="AD619" i="1" s="1"/>
  <c r="X619" i="1"/>
  <c r="AB619" i="1"/>
  <c r="AC619" i="1" l="1"/>
  <c r="Z619" i="1"/>
  <c r="U619" i="1" s="1"/>
  <c r="AB620" i="1"/>
  <c r="X620" i="1"/>
  <c r="AA620" i="1"/>
  <c r="W621" i="1"/>
  <c r="Y620" i="1"/>
  <c r="AD620" i="1" s="1"/>
  <c r="AA621" i="1" l="1"/>
  <c r="W622" i="1"/>
  <c r="Y621" i="1"/>
  <c r="AD621" i="1" s="1"/>
  <c r="X621" i="1"/>
  <c r="AB621" i="1"/>
  <c r="AC620" i="1"/>
  <c r="Z620" i="1"/>
  <c r="U620" i="1" s="1"/>
  <c r="AC621" i="1" l="1"/>
  <c r="Z621" i="1"/>
  <c r="U621" i="1" s="1"/>
  <c r="W623" i="1"/>
  <c r="AB622" i="1"/>
  <c r="AA622" i="1"/>
  <c r="Y622" i="1"/>
  <c r="AD622" i="1" s="1"/>
  <c r="X622" i="1"/>
  <c r="AC622" i="1" l="1"/>
  <c r="Z622" i="1"/>
  <c r="U622" i="1" s="1"/>
  <c r="Y623" i="1"/>
  <c r="AD623" i="1" s="1"/>
  <c r="X623" i="1"/>
  <c r="W624" i="1"/>
  <c r="AB623" i="1"/>
  <c r="AA623" i="1"/>
  <c r="AC623" i="1" l="1"/>
  <c r="Z623" i="1"/>
  <c r="U623" i="1" s="1"/>
  <c r="Y624" i="1"/>
  <c r="AD624" i="1" s="1"/>
  <c r="AB624" i="1"/>
  <c r="W625" i="1"/>
  <c r="AA624" i="1"/>
  <c r="X624" i="1"/>
  <c r="AC624" i="1" l="1"/>
  <c r="Z624" i="1"/>
  <c r="U624" i="1" s="1"/>
  <c r="W626" i="1"/>
  <c r="AA625" i="1"/>
  <c r="X625" i="1"/>
  <c r="Y625" i="1"/>
  <c r="AD625" i="1" s="1"/>
  <c r="AB625" i="1"/>
  <c r="AC625" i="1" l="1"/>
  <c r="Z625" i="1"/>
  <c r="U625" i="1" s="1"/>
  <c r="AB626" i="1"/>
  <c r="Y626" i="1"/>
  <c r="AD626" i="1" s="1"/>
  <c r="AA626" i="1"/>
  <c r="W627" i="1"/>
  <c r="X626" i="1"/>
  <c r="AC626" i="1" l="1"/>
  <c r="Z626" i="1"/>
  <c r="U626" i="1" s="1"/>
  <c r="X627" i="1"/>
  <c r="W628" i="1"/>
  <c r="Y627" i="1"/>
  <c r="AD627" i="1" s="1"/>
  <c r="AB627" i="1"/>
  <c r="AA627" i="1"/>
  <c r="Y628" i="1" l="1"/>
  <c r="AD628" i="1" s="1"/>
  <c r="W629" i="1"/>
  <c r="AB628" i="1"/>
  <c r="AA628" i="1"/>
  <c r="X628" i="1"/>
  <c r="AC627" i="1"/>
  <c r="Z627" i="1"/>
  <c r="U627" i="1" s="1"/>
  <c r="Z628" i="1" l="1"/>
  <c r="U628" i="1" s="1"/>
  <c r="AC628" i="1"/>
  <c r="AB629" i="1"/>
  <c r="W630" i="1"/>
  <c r="AA629" i="1"/>
  <c r="Y629" i="1"/>
  <c r="AD629" i="1" s="1"/>
  <c r="X629" i="1"/>
  <c r="Z629" i="1" l="1"/>
  <c r="U629" i="1" s="1"/>
  <c r="AC629" i="1"/>
  <c r="AA630" i="1"/>
  <c r="X630" i="1"/>
  <c r="AB630" i="1"/>
  <c r="Y630" i="1"/>
  <c r="AD630" i="1" s="1"/>
  <c r="W631" i="1"/>
  <c r="AB631" i="1" l="1"/>
  <c r="Y631" i="1"/>
  <c r="AD631" i="1" s="1"/>
  <c r="AA631" i="1"/>
  <c r="W632" i="1"/>
  <c r="X631" i="1"/>
  <c r="Z630" i="1"/>
  <c r="U630" i="1" s="1"/>
  <c r="AC630" i="1"/>
  <c r="AC631" i="1" l="1"/>
  <c r="Z631" i="1"/>
  <c r="U631" i="1" s="1"/>
  <c r="W633" i="1"/>
  <c r="AA632" i="1"/>
  <c r="AB632" i="1"/>
  <c r="Y632" i="1"/>
  <c r="AD632" i="1" s="1"/>
  <c r="X632" i="1"/>
  <c r="AC632" i="1" l="1"/>
  <c r="Z632" i="1"/>
  <c r="U632" i="1" s="1"/>
  <c r="W634" i="1"/>
  <c r="AA633" i="1"/>
  <c r="Y633" i="1"/>
  <c r="AD633" i="1" s="1"/>
  <c r="AB633" i="1"/>
  <c r="X633" i="1"/>
  <c r="Z633" i="1" l="1"/>
  <c r="U633" i="1" s="1"/>
  <c r="AC633" i="1"/>
  <c r="W635" i="1"/>
  <c r="AB634" i="1"/>
  <c r="AA634" i="1"/>
  <c r="Y634" i="1"/>
  <c r="AD634" i="1" s="1"/>
  <c r="X634" i="1"/>
  <c r="Z634" i="1" l="1"/>
  <c r="U634" i="1" s="1"/>
  <c r="AC634" i="1"/>
  <c r="X635" i="1"/>
  <c r="W636" i="1"/>
  <c r="Y635" i="1"/>
  <c r="AD635" i="1" s="1"/>
  <c r="AB635" i="1"/>
  <c r="AA635" i="1"/>
  <c r="AC635" i="1" l="1"/>
  <c r="Z635" i="1"/>
  <c r="U635" i="1" s="1"/>
  <c r="Y636" i="1"/>
  <c r="AD636" i="1" s="1"/>
  <c r="X636" i="1"/>
  <c r="W637" i="1"/>
  <c r="AB636" i="1"/>
  <c r="AA636" i="1"/>
  <c r="AC636" i="1" l="1"/>
  <c r="Z636" i="1"/>
  <c r="U636" i="1" s="1"/>
  <c r="Y637" i="1"/>
  <c r="AD637" i="1" s="1"/>
  <c r="W638" i="1"/>
  <c r="AB637" i="1"/>
  <c r="AA637" i="1"/>
  <c r="X637" i="1"/>
  <c r="Z637" i="1" l="1"/>
  <c r="U637" i="1" s="1"/>
  <c r="AC637" i="1"/>
  <c r="AA638" i="1"/>
  <c r="X638" i="1"/>
  <c r="Y638" i="1"/>
  <c r="AD638" i="1" s="1"/>
  <c r="AB638" i="1"/>
  <c r="W639" i="1"/>
  <c r="AB639" i="1" l="1"/>
  <c r="AA639" i="1"/>
  <c r="Y639" i="1"/>
  <c r="AD639" i="1" s="1"/>
  <c r="X639" i="1"/>
  <c r="W640" i="1"/>
  <c r="Z638" i="1"/>
  <c r="U638" i="1" s="1"/>
  <c r="AC638" i="1"/>
  <c r="AB640" i="1" l="1"/>
  <c r="AA640" i="1"/>
  <c r="Y640" i="1"/>
  <c r="AD640" i="1" s="1"/>
  <c r="X640" i="1"/>
  <c r="W641" i="1"/>
  <c r="AC639" i="1"/>
  <c r="Z639" i="1"/>
  <c r="U639" i="1" s="1"/>
  <c r="W642" i="1" l="1"/>
  <c r="AA641" i="1"/>
  <c r="AB641" i="1"/>
  <c r="Y641" i="1"/>
  <c r="AD641" i="1" s="1"/>
  <c r="X641" i="1"/>
  <c r="AC640" i="1"/>
  <c r="Z640" i="1"/>
  <c r="U640" i="1" s="1"/>
  <c r="AC641" i="1" l="1"/>
  <c r="Z641" i="1"/>
  <c r="U641" i="1" s="1"/>
  <c r="W643" i="1"/>
  <c r="AB642" i="1"/>
  <c r="X642" i="1"/>
  <c r="AA642" i="1"/>
  <c r="Y642" i="1"/>
  <c r="AD642" i="1" s="1"/>
  <c r="X643" i="1" l="1"/>
  <c r="AB643" i="1"/>
  <c r="W644" i="1"/>
  <c r="AA643" i="1"/>
  <c r="Y643" i="1"/>
  <c r="AD643" i="1" s="1"/>
  <c r="AC642" i="1"/>
  <c r="Z642" i="1"/>
  <c r="U642" i="1" s="1"/>
  <c r="Y644" i="1" l="1"/>
  <c r="AD644" i="1" s="1"/>
  <c r="X644" i="1"/>
  <c r="W645" i="1"/>
  <c r="AB644" i="1"/>
  <c r="AA644" i="1"/>
  <c r="AC643" i="1"/>
  <c r="Z643" i="1"/>
  <c r="U643" i="1" s="1"/>
  <c r="Y645" i="1" l="1"/>
  <c r="AD645" i="1" s="1"/>
  <c r="AA645" i="1"/>
  <c r="X645" i="1"/>
  <c r="W646" i="1"/>
  <c r="AB645" i="1"/>
  <c r="Z644" i="1"/>
  <c r="U644" i="1" s="1"/>
  <c r="AC644" i="1"/>
  <c r="AA646" i="1" l="1"/>
  <c r="X646" i="1"/>
  <c r="AB646" i="1"/>
  <c r="Y646" i="1"/>
  <c r="AD646" i="1" s="1"/>
  <c r="W647" i="1"/>
  <c r="Z645" i="1"/>
  <c r="U645" i="1" s="1"/>
  <c r="AC645" i="1"/>
  <c r="AB647" i="1" l="1"/>
  <c r="AA647" i="1"/>
  <c r="Y647" i="1"/>
  <c r="AD647" i="1" s="1"/>
  <c r="W648" i="1"/>
  <c r="X647" i="1"/>
  <c r="Z646" i="1"/>
  <c r="U646" i="1" s="1"/>
  <c r="AC646" i="1"/>
  <c r="Z647" i="1" l="1"/>
  <c r="U647" i="1" s="1"/>
  <c r="AC647" i="1"/>
  <c r="AB648" i="1"/>
  <c r="Y648" i="1"/>
  <c r="AD648" i="1" s="1"/>
  <c r="W649" i="1"/>
  <c r="AA648" i="1"/>
  <c r="X648" i="1"/>
  <c r="AC648" i="1" l="1"/>
  <c r="Z648" i="1"/>
  <c r="U648" i="1" s="1"/>
  <c r="W650" i="1"/>
  <c r="AA649" i="1"/>
  <c r="X649" i="1"/>
  <c r="Y649" i="1"/>
  <c r="AD649" i="1" s="1"/>
  <c r="AB649" i="1"/>
  <c r="AC649" i="1" l="1"/>
  <c r="Z649" i="1"/>
  <c r="U649" i="1" s="1"/>
  <c r="AB650" i="1"/>
  <c r="AA650" i="1"/>
  <c r="X650" i="1"/>
  <c r="Y650" i="1"/>
  <c r="AD650" i="1" s="1"/>
  <c r="W651" i="1"/>
  <c r="AA651" i="1" l="1"/>
  <c r="X651" i="1"/>
  <c r="W652" i="1"/>
  <c r="AB651" i="1"/>
  <c r="Y651" i="1"/>
  <c r="AD651" i="1" s="1"/>
  <c r="Z650" i="1"/>
  <c r="U650" i="1" s="1"/>
  <c r="AC650" i="1"/>
  <c r="AB652" i="1" l="1"/>
  <c r="AA652" i="1"/>
  <c r="X652" i="1"/>
  <c r="Y652" i="1"/>
  <c r="AD652" i="1" s="1"/>
  <c r="AC651" i="1"/>
  <c r="Z651" i="1"/>
  <c r="U651" i="1" s="1"/>
  <c r="AC652" i="1" l="1"/>
  <c r="Z652" i="1"/>
  <c r="U652" i="1" l="1"/>
  <c r="I27" i="3"/>
  <c r="AI35" i="1"/>
  <c r="I85" i="3"/>
  <c r="I100" i="3"/>
  <c r="I187" i="4"/>
  <c r="I15" i="2"/>
  <c r="I149" i="4"/>
  <c r="I150" i="4"/>
  <c r="I26" i="3"/>
  <c r="I151" i="4"/>
  <c r="I66" i="4"/>
  <c r="I21" i="3"/>
  <c r="I149" i="2"/>
  <c r="I143" i="3"/>
  <c r="I55" i="4"/>
  <c r="I30" i="3"/>
  <c r="I168" i="3"/>
  <c r="I59" i="3"/>
  <c r="I106" i="3"/>
  <c r="I95" i="2"/>
  <c r="I96" i="4"/>
  <c r="I74" i="2"/>
  <c r="I20" i="2"/>
  <c r="I84" i="4"/>
  <c r="I17" i="2"/>
  <c r="I55" i="3"/>
  <c r="I155" i="4"/>
  <c r="I69" i="4"/>
  <c r="I161" i="3"/>
  <c r="I135" i="4"/>
  <c r="I35" i="2"/>
  <c r="I110" i="3"/>
  <c r="I94" i="4"/>
  <c r="I36" i="2"/>
  <c r="I86" i="4"/>
  <c r="I66" i="2"/>
  <c r="I36" i="3"/>
  <c r="I102" i="3"/>
  <c r="I152" i="4"/>
  <c r="I59" i="2"/>
  <c r="I186" i="4"/>
  <c r="I106" i="2"/>
  <c r="I69" i="3"/>
  <c r="I83" i="3"/>
  <c r="I45" i="4"/>
  <c r="I92" i="2"/>
  <c r="I82" i="3"/>
  <c r="I139" i="2"/>
  <c r="I177" i="3"/>
  <c r="I184" i="4"/>
  <c r="I147" i="4"/>
  <c r="I60" i="3"/>
  <c r="I80" i="3"/>
  <c r="I43" i="2"/>
  <c r="I92" i="4"/>
  <c r="I45" i="2"/>
  <c r="I188" i="4"/>
  <c r="I173" i="4"/>
  <c r="I20" i="3"/>
  <c r="I119" i="4"/>
  <c r="I130" i="3"/>
  <c r="I60" i="2"/>
  <c r="I121" i="4"/>
  <c r="I75" i="2"/>
  <c r="I60" i="4"/>
  <c r="I105" i="2"/>
  <c r="I50" i="4"/>
  <c r="I40" i="4"/>
  <c r="I67" i="2"/>
  <c r="I110" i="2"/>
  <c r="I67" i="3"/>
  <c r="I66" i="3"/>
  <c r="I142" i="2"/>
  <c r="I17" i="3"/>
  <c r="I155" i="2"/>
  <c r="I26" i="2"/>
  <c r="I133" i="3"/>
  <c r="I161" i="2"/>
  <c r="I32" i="3"/>
  <c r="I156" i="2"/>
  <c r="I169" i="3"/>
  <c r="I148" i="2"/>
  <c r="I78" i="4"/>
  <c r="I175" i="3"/>
  <c r="I82" i="2"/>
  <c r="I131" i="4"/>
  <c r="I50" i="3"/>
  <c r="I38" i="3"/>
  <c r="I48" i="3"/>
  <c r="I176" i="4"/>
  <c r="I93" i="4"/>
  <c r="I158" i="3"/>
  <c r="I38" i="4"/>
  <c r="I99" i="4"/>
  <c r="I42" i="3"/>
  <c r="I143" i="4"/>
  <c r="I151" i="3"/>
  <c r="I37" i="2"/>
  <c r="I147" i="2"/>
  <c r="I47" i="4"/>
  <c r="I78" i="2"/>
  <c r="I176" i="3"/>
  <c r="I107" i="2"/>
  <c r="I196" i="4"/>
  <c r="I72" i="2"/>
  <c r="I126" i="4"/>
  <c r="I91" i="3"/>
  <c r="I19" i="2"/>
  <c r="I55" i="2"/>
  <c r="I157" i="2"/>
  <c r="I139" i="4"/>
  <c r="I154" i="2"/>
  <c r="I68" i="3"/>
  <c r="I37" i="4"/>
  <c r="I109" i="2"/>
  <c r="I29" i="3"/>
  <c r="I127" i="4"/>
  <c r="I42" i="4"/>
  <c r="I117" i="4"/>
  <c r="I80" i="4"/>
  <c r="I157" i="4"/>
  <c r="I73" i="2"/>
  <c r="I112" i="4"/>
  <c r="I142" i="3"/>
  <c r="I153" i="3"/>
  <c r="I51" i="3"/>
  <c r="I39" i="2"/>
  <c r="I89" i="4"/>
  <c r="I122" i="3"/>
  <c r="I122" i="4"/>
  <c r="I109" i="3"/>
  <c r="I165" i="4"/>
  <c r="I47" i="3"/>
  <c r="I120" i="2"/>
  <c r="I107" i="4"/>
  <c r="I97" i="3"/>
  <c r="I132" i="3"/>
  <c r="I33" i="3"/>
  <c r="I130" i="2"/>
  <c r="I100" i="2"/>
  <c r="I23" i="3"/>
  <c r="I15" i="3"/>
  <c r="I72" i="3"/>
  <c r="I98" i="2"/>
  <c r="I74" i="4"/>
  <c r="I76" i="4"/>
  <c r="I88" i="2"/>
  <c r="I152" i="3"/>
  <c r="I115" i="4"/>
  <c r="I76" i="3"/>
  <c r="I23" i="2"/>
  <c r="I127" i="2"/>
  <c r="I185" i="4"/>
  <c r="I88" i="3"/>
  <c r="I69" i="2"/>
  <c r="I26" i="4"/>
  <c r="I161" i="4"/>
  <c r="I22" i="4"/>
  <c r="I123" i="4"/>
  <c r="I159" i="2"/>
  <c r="I81" i="2"/>
  <c r="I51" i="4"/>
  <c r="I129" i="3"/>
  <c r="I79" i="3"/>
  <c r="I201" i="4"/>
  <c r="I115" i="3"/>
  <c r="I25" i="2"/>
  <c r="I58" i="2"/>
  <c r="I75" i="3"/>
  <c r="I95" i="3"/>
  <c r="I28" i="2"/>
  <c r="I39" i="3"/>
  <c r="I93" i="3"/>
  <c r="I108" i="2"/>
  <c r="I133" i="2"/>
  <c r="I56" i="2"/>
  <c r="I22" i="2"/>
  <c r="I144" i="3"/>
  <c r="I125" i="3"/>
  <c r="I78" i="3"/>
  <c r="I38" i="2"/>
  <c r="I189" i="4"/>
  <c r="I15" i="4"/>
  <c r="I130" i="4"/>
  <c r="I34" i="2"/>
  <c r="I103" i="4"/>
  <c r="I29" i="4"/>
  <c r="I56" i="4"/>
  <c r="I119" i="3"/>
  <c r="I146" i="4"/>
  <c r="I18" i="4"/>
  <c r="I168" i="4"/>
  <c r="I107" i="3"/>
  <c r="I181" i="4"/>
  <c r="I21" i="2"/>
  <c r="I104" i="4"/>
  <c r="I117" i="3"/>
  <c r="I142" i="4"/>
  <c r="I144" i="2"/>
  <c r="I53" i="4"/>
  <c r="I29" i="2"/>
  <c r="I139" i="3"/>
  <c r="I32" i="2"/>
  <c r="I44" i="4"/>
  <c r="I73" i="4"/>
  <c r="I79" i="4"/>
  <c r="I49" i="3"/>
  <c r="I194" i="4"/>
  <c r="I152" i="2"/>
  <c r="I30" i="2"/>
  <c r="I153" i="4"/>
  <c r="I48" i="4"/>
  <c r="I94" i="3"/>
  <c r="I147" i="3"/>
  <c r="I145" i="2"/>
  <c r="I92" i="3"/>
  <c r="I174" i="3"/>
  <c r="I81" i="3"/>
  <c r="I31" i="3"/>
  <c r="I65" i="2"/>
  <c r="I81" i="4"/>
  <c r="I156" i="3"/>
  <c r="I75" i="4"/>
  <c r="I82" i="4"/>
  <c r="I62" i="4"/>
  <c r="I134" i="4"/>
  <c r="I162" i="3"/>
  <c r="I19" i="4"/>
  <c r="I123" i="2"/>
  <c r="I51" i="2"/>
  <c r="I84" i="3"/>
  <c r="I134" i="2"/>
  <c r="I192" i="4"/>
  <c r="I27" i="4"/>
  <c r="I41" i="2"/>
  <c r="I191" i="4"/>
  <c r="I53" i="2"/>
  <c r="I64" i="3"/>
  <c r="I113" i="4"/>
  <c r="I52" i="2"/>
  <c r="I84" i="2"/>
  <c r="I118" i="4"/>
  <c r="I167" i="3"/>
  <c r="I203" i="4"/>
  <c r="I162" i="4"/>
  <c r="I71" i="2"/>
  <c r="I163" i="3"/>
  <c r="I99" i="3"/>
  <c r="I182" i="4"/>
  <c r="I25" i="4"/>
  <c r="I204" i="4"/>
  <c r="I150" i="2"/>
  <c r="I148" i="4"/>
  <c r="I63" i="3"/>
  <c r="I68" i="4"/>
  <c r="I183" i="4"/>
  <c r="I40" i="2"/>
  <c r="I97" i="4"/>
  <c r="I129" i="4"/>
  <c r="I119" i="2"/>
  <c r="I146" i="3"/>
  <c r="I24" i="2"/>
  <c r="I124" i="4"/>
  <c r="I89" i="3"/>
  <c r="I52" i="3"/>
  <c r="I49" i="4"/>
  <c r="I63" i="2"/>
  <c r="I145" i="3"/>
  <c r="I54" i="4"/>
  <c r="I20" i="4"/>
  <c r="I159" i="3"/>
  <c r="I76" i="2"/>
  <c r="I70" i="2"/>
  <c r="I177" i="4"/>
  <c r="I33" i="2"/>
  <c r="I33" i="4"/>
  <c r="I53" i="3"/>
  <c r="I37" i="3"/>
  <c r="I165" i="3"/>
  <c r="I57" i="4"/>
  <c r="I24" i="3"/>
  <c r="I101" i="2"/>
  <c r="I28" i="4"/>
  <c r="I179" i="4"/>
  <c r="I124" i="3"/>
  <c r="I44" i="3"/>
  <c r="I138" i="4"/>
  <c r="I86" i="3"/>
  <c r="I31" i="4"/>
  <c r="I134" i="3"/>
  <c r="I14" i="3"/>
  <c r="I128" i="3"/>
  <c r="I77" i="2"/>
  <c r="I24" i="4"/>
  <c r="I101" i="3"/>
  <c r="I151" i="2"/>
  <c r="I170" i="3"/>
  <c r="I16" i="4"/>
  <c r="I110" i="4"/>
  <c r="I41" i="3"/>
  <c r="I167" i="4"/>
  <c r="I131" i="2"/>
  <c r="I138" i="3"/>
  <c r="I149" i="3"/>
  <c r="I144" i="4"/>
  <c r="I65" i="3"/>
  <c r="I155" i="3"/>
  <c r="I22" i="3"/>
  <c r="I114" i="4"/>
  <c r="I46" i="2"/>
  <c r="I14" i="2"/>
  <c r="I21" i="4"/>
  <c r="I128" i="4"/>
  <c r="I35" i="4"/>
  <c r="I178" i="4"/>
  <c r="I171" i="3"/>
  <c r="I73" i="3"/>
  <c r="I179" i="3"/>
  <c r="I154" i="4"/>
  <c r="I146" i="2"/>
  <c r="I153" i="2"/>
  <c r="I135" i="3"/>
  <c r="I59" i="4"/>
  <c r="I117" i="2"/>
  <c r="I101" i="4"/>
  <c r="I14" i="4"/>
  <c r="I166" i="4"/>
  <c r="I112" i="3"/>
  <c r="I133" i="4"/>
  <c r="I98" i="3"/>
  <c r="I80" i="2"/>
  <c r="I34" i="3"/>
  <c r="I44" i="2"/>
  <c r="I173" i="3"/>
  <c r="I126" i="3"/>
  <c r="I197" i="4"/>
  <c r="I125" i="4"/>
  <c r="I83" i="2"/>
  <c r="I48" i="2"/>
  <c r="I42" i="2"/>
  <c r="I95" i="4"/>
  <c r="I41" i="4"/>
  <c r="I148" i="3"/>
  <c r="I99" i="2"/>
  <c r="I74" i="3"/>
  <c r="I121" i="3"/>
  <c r="I104" i="3"/>
  <c r="I138" i="2"/>
  <c r="I94" i="2"/>
  <c r="I178" i="3"/>
  <c r="I23" i="4"/>
  <c r="I157" i="3"/>
  <c r="I46" i="3"/>
  <c r="I98" i="4"/>
  <c r="I137" i="2"/>
  <c r="I195" i="4"/>
  <c r="I85" i="4"/>
  <c r="I61" i="3"/>
  <c r="I18" i="2"/>
  <c r="I40" i="3"/>
  <c r="I105" i="4"/>
  <c r="I140" i="2"/>
  <c r="I72" i="4"/>
  <c r="I96" i="2"/>
  <c r="I164" i="3"/>
  <c r="I16" i="2"/>
  <c r="I62" i="3"/>
  <c r="I93" i="2"/>
  <c r="I170" i="4"/>
  <c r="I124" i="2"/>
  <c r="I136" i="2"/>
  <c r="I136" i="4"/>
  <c r="I100" i="4"/>
  <c r="I49" i="2"/>
  <c r="I116" i="3"/>
  <c r="I90" i="4"/>
  <c r="I64" i="4"/>
  <c r="I63" i="4"/>
  <c r="I25" i="3"/>
  <c r="I91" i="2"/>
  <c r="I106" i="4"/>
  <c r="I91" i="4"/>
  <c r="I111" i="3"/>
  <c r="I97" i="2"/>
  <c r="I160" i="3"/>
  <c r="I129" i="2"/>
  <c r="I65" i="4"/>
  <c r="I57" i="3"/>
  <c r="I163" i="4"/>
  <c r="I31" i="2"/>
  <c r="I62" i="2"/>
  <c r="I96" i="3"/>
  <c r="I105" i="3"/>
  <c r="I136" i="3"/>
  <c r="I115" i="2"/>
  <c r="I30" i="4"/>
  <c r="I88" i="4"/>
  <c r="I103" i="2"/>
  <c r="I122" i="2"/>
  <c r="I61" i="4"/>
  <c r="I108" i="4"/>
  <c r="I46" i="4"/>
  <c r="I116" i="2"/>
  <c r="I200" i="4"/>
  <c r="I109" i="4"/>
  <c r="I143" i="2"/>
  <c r="I172" i="4"/>
  <c r="I199" i="4"/>
  <c r="I28" i="3"/>
  <c r="I32" i="4"/>
  <c r="I132" i="2"/>
  <c r="I131" i="3"/>
  <c r="I193" i="4"/>
  <c r="I141" i="2"/>
  <c r="I34" i="4"/>
  <c r="I172" i="3"/>
  <c r="I123" i="3"/>
  <c r="I121" i="2"/>
  <c r="I171" i="4"/>
  <c r="I150" i="3"/>
  <c r="I67" i="4"/>
  <c r="I140" i="4"/>
  <c r="I116" i="4"/>
  <c r="I58" i="4"/>
  <c r="I39" i="4"/>
  <c r="I87" i="4"/>
  <c r="I35" i="3"/>
  <c r="I137" i="3"/>
  <c r="I198" i="4"/>
  <c r="I127" i="3"/>
  <c r="I141" i="3"/>
  <c r="I156" i="4"/>
  <c r="I135" i="2"/>
  <c r="I77" i="4"/>
  <c r="I104" i="2"/>
  <c r="I158" i="4"/>
  <c r="I160" i="2"/>
  <c r="I61" i="2"/>
  <c r="I103" i="3"/>
  <c r="I54" i="2"/>
  <c r="I89" i="2"/>
  <c r="I137" i="4"/>
  <c r="I58" i="3"/>
  <c r="I17" i="4"/>
  <c r="I125" i="2"/>
  <c r="I36" i="4"/>
  <c r="I169" i="4"/>
  <c r="I158" i="2"/>
  <c r="I128" i="2"/>
  <c r="I47" i="2"/>
  <c r="I87" i="3"/>
  <c r="I120" i="3"/>
  <c r="I83" i="4"/>
  <c r="I19" i="3"/>
  <c r="I175" i="4"/>
  <c r="I85" i="2"/>
  <c r="I154" i="3"/>
  <c r="I56" i="3"/>
  <c r="I118" i="2"/>
  <c r="I68" i="2"/>
  <c r="I57" i="2"/>
  <c r="I180" i="4"/>
  <c r="I50" i="2"/>
  <c r="I202" i="4"/>
  <c r="I164" i="4"/>
  <c r="I71" i="3"/>
  <c r="I90" i="3"/>
  <c r="I120" i="4"/>
  <c r="I54" i="3"/>
  <c r="I87" i="2"/>
  <c r="I111" i="2"/>
  <c r="I71" i="4"/>
  <c r="I45" i="3"/>
  <c r="I141" i="4"/>
  <c r="I132" i="4"/>
  <c r="I70" i="4"/>
  <c r="I190" i="4"/>
  <c r="I114" i="3"/>
  <c r="AH38" i="1"/>
  <c r="AI36" i="1"/>
  <c r="I118" i="3"/>
  <c r="I86" i="2"/>
  <c r="I160" i="4"/>
  <c r="I145" i="4"/>
  <c r="I113" i="2"/>
  <c r="AI37" i="1"/>
  <c r="AI38" i="1"/>
  <c r="AG35" i="1"/>
  <c r="AF35" i="1" s="1"/>
  <c r="I43" i="3"/>
  <c r="I90" i="2"/>
  <c r="I77" i="3"/>
  <c r="I159" i="4"/>
  <c r="AG37" i="1"/>
  <c r="AF37" i="1" s="1"/>
  <c r="I79" i="2"/>
  <c r="I102" i="4"/>
  <c r="I27" i="2"/>
  <c r="I52" i="4"/>
  <c r="I111" i="4"/>
  <c r="I18" i="3"/>
  <c r="I70" i="3"/>
  <c r="I112" i="2"/>
  <c r="AG38" i="1"/>
  <c r="AF38" i="1" s="1"/>
  <c r="I205" i="4"/>
  <c r="I140" i="3"/>
  <c r="I108" i="3"/>
  <c r="I174" i="4"/>
  <c r="I43" i="4"/>
  <c r="I64" i="2"/>
  <c r="AH37" i="1"/>
  <c r="AG36" i="1"/>
  <c r="AF36" i="1" s="1"/>
  <c r="I126" i="2"/>
  <c r="I166" i="3"/>
  <c r="I114" i="2"/>
  <c r="AH35" i="1"/>
  <c r="AH36" i="1"/>
  <c r="I16" i="3"/>
  <c r="I102" i="2"/>
  <c r="I113" i="3"/>
  <c r="AI43" i="1"/>
  <c r="AH40" i="1"/>
  <c r="AH53" i="1"/>
  <c r="AH45" i="1"/>
  <c r="AI46" i="1"/>
  <c r="AG49" i="1"/>
  <c r="AF49" i="1" s="1"/>
  <c r="AI52" i="1"/>
  <c r="AI53" i="1"/>
  <c r="AI34" i="1"/>
  <c r="AH50" i="1"/>
  <c r="AH47" i="1"/>
  <c r="AG52" i="1"/>
  <c r="AF52" i="1" s="1"/>
  <c r="AI33" i="1"/>
  <c r="AG42" i="1"/>
  <c r="AF42" i="1" s="1"/>
  <c r="AI47" i="1"/>
  <c r="AI48" i="1"/>
  <c r="AI56" i="1"/>
  <c r="AI40" i="1"/>
  <c r="AG47" i="1"/>
  <c r="AF47" i="1" s="1"/>
  <c r="AH43" i="1"/>
  <c r="AI49" i="1"/>
  <c r="AG46" i="1"/>
  <c r="AF46" i="1" s="1"/>
  <c r="AH44" i="1"/>
  <c r="AI41" i="1"/>
  <c r="AG41" i="1"/>
  <c r="AF41" i="1" s="1"/>
  <c r="AI54" i="1"/>
  <c r="AI55" i="1"/>
  <c r="AG56" i="1"/>
  <c r="AF56" i="1" s="1"/>
  <c r="AH33" i="1"/>
  <c r="AH39" i="1"/>
  <c r="AG48" i="1"/>
  <c r="AF48" i="1" s="1"/>
  <c r="AH46" i="1"/>
  <c r="AG53" i="1"/>
  <c r="AF53" i="1" s="1"/>
  <c r="AH56" i="1"/>
  <c r="AH55" i="1"/>
  <c r="AH41" i="1"/>
  <c r="AI51" i="1"/>
  <c r="AG55" i="1"/>
  <c r="AF55" i="1" s="1"/>
  <c r="AI44" i="1"/>
  <c r="AI50" i="1"/>
  <c r="AH34" i="1"/>
  <c r="AI39" i="1"/>
  <c r="AG45" i="1"/>
  <c r="AF45" i="1" s="1"/>
  <c r="AG50" i="1"/>
  <c r="AF50" i="1" s="1"/>
  <c r="AG51" i="1"/>
  <c r="AF51" i="1" s="1"/>
  <c r="AH51" i="1"/>
  <c r="AH42" i="1"/>
  <c r="AH49" i="1"/>
  <c r="AG44" i="1"/>
  <c r="AF44" i="1" s="1"/>
  <c r="AI45" i="1"/>
  <c r="AI42" i="1"/>
  <c r="AG34" i="1"/>
  <c r="AF34" i="1" s="1"/>
  <c r="AH54" i="1"/>
  <c r="AG43" i="1"/>
  <c r="AF43" i="1" s="1"/>
  <c r="AH52" i="1"/>
  <c r="AH48" i="1"/>
  <c r="AG40" i="1"/>
  <c r="AF40" i="1" s="1"/>
  <c r="AG33" i="1"/>
  <c r="AF33" i="1" s="1"/>
  <c r="AG54" i="1"/>
  <c r="AF54" i="1" s="1"/>
  <c r="AG39" i="1"/>
  <c r="AF39" i="1" s="1"/>
  <c r="AJ39" i="1" l="1"/>
  <c r="AL39" i="1"/>
  <c r="AL54" i="1"/>
  <c r="AJ54" i="1"/>
  <c r="AL56" i="1"/>
  <c r="AJ56" i="1"/>
  <c r="AJ34" i="1"/>
  <c r="AL34" i="1"/>
  <c r="AL43" i="1"/>
  <c r="AJ43" i="1"/>
  <c r="AL38" i="1"/>
  <c r="AJ38" i="1"/>
  <c r="I12" i="2"/>
  <c r="I2" i="2"/>
  <c r="I11" i="2"/>
  <c r="J12" i="2"/>
  <c r="AJ50" i="1"/>
  <c r="AL50" i="1"/>
  <c r="AL41" i="1"/>
  <c r="AJ41" i="1"/>
  <c r="AL48" i="1"/>
  <c r="AJ48" i="1"/>
  <c r="AL53" i="1"/>
  <c r="AJ53" i="1"/>
  <c r="AL37" i="1"/>
  <c r="AJ37" i="1"/>
  <c r="I12" i="4"/>
  <c r="I11" i="4"/>
  <c r="J12" i="4"/>
  <c r="AJ55" i="1"/>
  <c r="AL55" i="1"/>
  <c r="AL44" i="1"/>
  <c r="AJ44" i="1"/>
  <c r="AJ47" i="1"/>
  <c r="AL47" i="1"/>
  <c r="AL52" i="1"/>
  <c r="AJ52" i="1"/>
  <c r="I2" i="3"/>
  <c r="AL42" i="1"/>
  <c r="AJ42" i="1"/>
  <c r="AL51" i="1"/>
  <c r="AJ51" i="1"/>
  <c r="AL49" i="1"/>
  <c r="AJ49" i="1"/>
  <c r="AL33" i="1"/>
  <c r="AJ33" i="1"/>
  <c r="AL46" i="1"/>
  <c r="AJ46" i="1"/>
  <c r="I2" i="4"/>
  <c r="AL35" i="1"/>
  <c r="AJ35" i="1"/>
  <c r="J12" i="3"/>
  <c r="I12" i="3"/>
  <c r="I11" i="3"/>
  <c r="AL45" i="1"/>
  <c r="AJ45" i="1"/>
  <c r="AL40" i="1"/>
  <c r="AJ40" i="1"/>
  <c r="AL36" i="1"/>
  <c r="AJ36" i="1"/>
  <c r="I3" i="4" l="1"/>
  <c r="I4" i="4"/>
  <c r="I3" i="3"/>
  <c r="I3" i="2"/>
</calcChain>
</file>

<file path=xl/sharedStrings.xml><?xml version="1.0" encoding="utf-8"?>
<sst xmlns="http://schemas.openxmlformats.org/spreadsheetml/2006/main" count="954" uniqueCount="691">
  <si>
    <t>Compteur Analytique</t>
  </si>
  <si>
    <t>Compte anal</t>
  </si>
  <si>
    <t>Section</t>
  </si>
  <si>
    <t>Solde</t>
  </si>
  <si>
    <t>Interrogation Analytique</t>
  </si>
  <si>
    <t>Exercice début</t>
  </si>
  <si>
    <t>Ecart géné/ana</t>
  </si>
  <si>
    <t>Compteur d'écart</t>
  </si>
  <si>
    <t>Max de comptes en camptabilité générale</t>
  </si>
  <si>
    <t>Période début</t>
  </si>
  <si>
    <t>Période fin</t>
  </si>
  <si>
    <t/>
  </si>
  <si>
    <t>Libellé</t>
  </si>
  <si>
    <t>Solde période EUR</t>
  </si>
  <si>
    <t>Solde exercice EUR</t>
  </si>
  <si>
    <t>Solde saisi EUR</t>
  </si>
  <si>
    <t>Début période EUR</t>
  </si>
  <si>
    <t>Débit période EUR</t>
  </si>
  <si>
    <t>Crédit période EUR</t>
  </si>
  <si>
    <t>4000</t>
  </si>
  <si>
    <t>--62261300</t>
  </si>
  <si>
    <t>#erreur</t>
  </si>
  <si>
    <t>Compte</t>
  </si>
  <si>
    <t>--60630000</t>
  </si>
  <si>
    <t>--60613000</t>
  </si>
  <si>
    <t>--60640000</t>
  </si>
  <si>
    <t>--60641000</t>
  </si>
  <si>
    <t>Compteur</t>
  </si>
  <si>
    <t>Analytique</t>
  </si>
  <si>
    <t>CG+CA</t>
  </si>
  <si>
    <t>Montant (+/-)</t>
  </si>
  <si>
    <t>--60710000</t>
  </si>
  <si>
    <t>--61100000</t>
  </si>
  <si>
    <t>--61320000</t>
  </si>
  <si>
    <t>--61400000</t>
  </si>
  <si>
    <t>--61510000</t>
  </si>
  <si>
    <t>--61561000</t>
  </si>
  <si>
    <t>--61610000</t>
  </si>
  <si>
    <t>--61612000</t>
  </si>
  <si>
    <t>--62261000</t>
  </si>
  <si>
    <t>--62261400</t>
  </si>
  <si>
    <t>--62311000</t>
  </si>
  <si>
    <t>--62311100</t>
  </si>
  <si>
    <t>--62320000</t>
  </si>
  <si>
    <t>--62333000</t>
  </si>
  <si>
    <t>--62411100</t>
  </si>
  <si>
    <t>Mapping</t>
  </si>
  <si>
    <t>Ana</t>
  </si>
  <si>
    <t>Compte_ana</t>
  </si>
  <si>
    <t>Montant</t>
  </si>
  <si>
    <t>--62512000</t>
  </si>
  <si>
    <t>Comptes manquants dans la balance</t>
  </si>
  <si>
    <t>--62515000</t>
  </si>
  <si>
    <t>--62573000</t>
  </si>
  <si>
    <t>--62610010</t>
  </si>
  <si>
    <t>--62783000</t>
  </si>
  <si>
    <t>--62784000</t>
  </si>
  <si>
    <t>--63121000</t>
  </si>
  <si>
    <t>--63333000</t>
  </si>
  <si>
    <t>--63513000</t>
  </si>
  <si>
    <t>--63541000</t>
  </si>
  <si>
    <t>--64111000</t>
  </si>
  <si>
    <t>--64141000</t>
  </si>
  <si>
    <t>--64180000</t>
  </si>
  <si>
    <t>--64180100</t>
  </si>
  <si>
    <t>--64180300</t>
  </si>
  <si>
    <t>--64511000</t>
  </si>
  <si>
    <t>--64521000</t>
  </si>
  <si>
    <t>--64532000</t>
  </si>
  <si>
    <t>--64580000</t>
  </si>
  <si>
    <t>--64580100</t>
  </si>
  <si>
    <t>--64580500</t>
  </si>
  <si>
    <t>--64751000</t>
  </si>
  <si>
    <t>--64800000</t>
  </si>
  <si>
    <t>--65811000</t>
  </si>
  <si>
    <t>--65830000</t>
  </si>
  <si>
    <t>--66115000</t>
  </si>
  <si>
    <t>--66115500</t>
  </si>
  <si>
    <t>--66116190</t>
  </si>
  <si>
    <t>--68111000</t>
  </si>
  <si>
    <t>--68112100</t>
  </si>
  <si>
    <t>--70720001</t>
  </si>
  <si>
    <t>--70800000</t>
  </si>
  <si>
    <t>--70851000</t>
  </si>
  <si>
    <t>--74100000</t>
  </si>
  <si>
    <t>--75810000</t>
  </si>
  <si>
    <t>--76880000</t>
  </si>
  <si>
    <t>--76880100</t>
  </si>
  <si>
    <t>--76880300</t>
  </si>
  <si>
    <t>4000 SIE</t>
  </si>
  <si>
    <t>4200</t>
  </si>
  <si>
    <t>--60110000</t>
  </si>
  <si>
    <t>--60120000</t>
  </si>
  <si>
    <t>--60140000</t>
  </si>
  <si>
    <t>--60260000</t>
  </si>
  <si>
    <t>--60310000</t>
  </si>
  <si>
    <t>--60360000</t>
  </si>
  <si>
    <t>--60370000</t>
  </si>
  <si>
    <t>--60371000</t>
  </si>
  <si>
    <t>--60611100</t>
  </si>
  <si>
    <t>--60612000</t>
  </si>
  <si>
    <t>--60720000</t>
  </si>
  <si>
    <t>--60730000</t>
  </si>
  <si>
    <t>--60740000</t>
  </si>
  <si>
    <t>--60810000</t>
  </si>
  <si>
    <t>--60820000</t>
  </si>
  <si>
    <t>--61120000</t>
  </si>
  <si>
    <t>--61210000</t>
  </si>
  <si>
    <t>--61330000</t>
  </si>
  <si>
    <t>--61350000</t>
  </si>
  <si>
    <t>--61380000</t>
  </si>
  <si>
    <t>--61480000</t>
  </si>
  <si>
    <t>--62113000</t>
  </si>
  <si>
    <t>--62210000</t>
  </si>
  <si>
    <t>--62220000</t>
  </si>
  <si>
    <t>--62350000</t>
  </si>
  <si>
    <t>--62361000</t>
  </si>
  <si>
    <t>--62421000</t>
  </si>
  <si>
    <t>--62781000</t>
  </si>
  <si>
    <t>--62786000</t>
  </si>
  <si>
    <t>--62811000</t>
  </si>
  <si>
    <t>--63512200</t>
  </si>
  <si>
    <t>--63515000</t>
  </si>
  <si>
    <t>--63520000</t>
  </si>
  <si>
    <t>--66116100</t>
  </si>
  <si>
    <t>--66116191</t>
  </si>
  <si>
    <t>--79100000</t>
  </si>
  <si>
    <t>--79101000</t>
  </si>
  <si>
    <t>4211</t>
  </si>
  <si>
    <t>4211 ART</t>
  </si>
  <si>
    <t>4212</t>
  </si>
  <si>
    <t>4212 ART</t>
  </si>
  <si>
    <t>4220</t>
  </si>
  <si>
    <t>--70121000</t>
  </si>
  <si>
    <t>--70131000</t>
  </si>
  <si>
    <t>--70711000</t>
  </si>
  <si>
    <t>--70721000</t>
  </si>
  <si>
    <t>--70850000</t>
  </si>
  <si>
    <t>4220 ART</t>
  </si>
  <si>
    <t>4300</t>
  </si>
  <si>
    <t>--60320000</t>
  </si>
  <si>
    <t>--60510000</t>
  </si>
  <si>
    <t>--60700000</t>
  </si>
  <si>
    <t>--61111000</t>
  </si>
  <si>
    <t>--61390000</t>
  </si>
  <si>
    <t>--62110000</t>
  </si>
  <si>
    <t>--62230000</t>
  </si>
  <si>
    <t>--62333300</t>
  </si>
  <si>
    <t>--62782000</t>
  </si>
  <si>
    <t>--62785000</t>
  </si>
  <si>
    <t>--63512000</t>
  </si>
  <si>
    <t>4310</t>
  </si>
  <si>
    <t>--70120000</t>
  </si>
  <si>
    <t>--70130000</t>
  </si>
  <si>
    <t>--70611000</t>
  </si>
  <si>
    <t>--70621000</t>
  </si>
  <si>
    <t>--70631000</t>
  </si>
  <si>
    <t>--70710000</t>
  </si>
  <si>
    <t>--70730000</t>
  </si>
  <si>
    <t>4311</t>
  </si>
  <si>
    <t>4311 RDP</t>
  </si>
  <si>
    <t>--63122000</t>
  </si>
  <si>
    <t>--63333100</t>
  </si>
  <si>
    <t>--64111110</t>
  </si>
  <si>
    <t>--64511100</t>
  </si>
  <si>
    <t>--64521100</t>
  </si>
  <si>
    <t>--64532100</t>
  </si>
  <si>
    <t>4312</t>
  </si>
  <si>
    <t>--70851100</t>
  </si>
  <si>
    <t>4312 RDP</t>
  </si>
  <si>
    <t>--64120000</t>
  </si>
  <si>
    <t>--64130000</t>
  </si>
  <si>
    <t>--64141100</t>
  </si>
  <si>
    <t>4320</t>
  </si>
  <si>
    <t>--70640000</t>
  </si>
  <si>
    <t>--70641000</t>
  </si>
  <si>
    <t>4320 RDP</t>
  </si>
  <si>
    <t>Résultat BG</t>
  </si>
  <si>
    <t>Vérif avec export</t>
  </si>
  <si>
    <t>Equilibre écritures ajustements</t>
  </si>
  <si>
    <t>Ecart marge réelle vs marge budget</t>
  </si>
  <si>
    <t>Total Selection Cumul</t>
  </si>
  <si>
    <t>Total Sélection mois</t>
  </si>
  <si>
    <t>Compte ana BAL</t>
  </si>
  <si>
    <t>Libellé compta</t>
  </si>
  <si>
    <t>60110000_4200</t>
  </si>
  <si>
    <t>60120000_4200</t>
  </si>
  <si>
    <t>60130000_4200</t>
  </si>
  <si>
    <t>60140000_4200</t>
  </si>
  <si>
    <t>60260000_4200</t>
  </si>
  <si>
    <t>60310000_4200</t>
  </si>
  <si>
    <t>60320000_4200</t>
  </si>
  <si>
    <t>60330000_4200</t>
  </si>
  <si>
    <t>60360000_4200</t>
  </si>
  <si>
    <t>60370000_4200</t>
  </si>
  <si>
    <t>60371000_4200</t>
  </si>
  <si>
    <t>60611100_4200</t>
  </si>
  <si>
    <t>60612000_4200</t>
  </si>
  <si>
    <t>60613000_4200</t>
  </si>
  <si>
    <t>60630000_4200</t>
  </si>
  <si>
    <t>60640000_4200</t>
  </si>
  <si>
    <t>60641000_4200</t>
  </si>
  <si>
    <t>60683000_4200</t>
  </si>
  <si>
    <t>60710000_4200</t>
  </si>
  <si>
    <t>60711000_4200</t>
  </si>
  <si>
    <t>60720000_4200</t>
  </si>
  <si>
    <t>60721000_4200</t>
  </si>
  <si>
    <t>60730000_4200</t>
  </si>
  <si>
    <t>60740000_4200</t>
  </si>
  <si>
    <t>60810000_4200</t>
  </si>
  <si>
    <t>60820000_4200</t>
  </si>
  <si>
    <t>60910090_4200</t>
  </si>
  <si>
    <t>61100000_4200</t>
  </si>
  <si>
    <t>61111000_4200</t>
  </si>
  <si>
    <t>61120000_4200</t>
  </si>
  <si>
    <t>61210000_4200</t>
  </si>
  <si>
    <t>61330000_4200</t>
  </si>
  <si>
    <t>61350000_4200</t>
  </si>
  <si>
    <t>61380000_4200</t>
  </si>
  <si>
    <t>61480000_4200</t>
  </si>
  <si>
    <t>61510000_4200</t>
  </si>
  <si>
    <t>61561000_4200</t>
  </si>
  <si>
    <t>61612000_4200</t>
  </si>
  <si>
    <t>62113000_4200</t>
  </si>
  <si>
    <t>62210000_4200</t>
  </si>
  <si>
    <t>62220000_4200</t>
  </si>
  <si>
    <t>62261000_4200</t>
  </si>
  <si>
    <t>62261300_4200</t>
  </si>
  <si>
    <t>62271000_4200</t>
  </si>
  <si>
    <t>62311000_4200</t>
  </si>
  <si>
    <t>62320000_4200</t>
  </si>
  <si>
    <t>62333300_4200</t>
  </si>
  <si>
    <t>62350000_4200</t>
  </si>
  <si>
    <t>62361000_4200</t>
  </si>
  <si>
    <t>62411100_4200</t>
  </si>
  <si>
    <t>62421000_4200</t>
  </si>
  <si>
    <t>62512000_4200</t>
  </si>
  <si>
    <t>62610010_4200</t>
  </si>
  <si>
    <t>62783000_4200</t>
  </si>
  <si>
    <t>62784000_4200</t>
  </si>
  <si>
    <t>62786000_4200</t>
  </si>
  <si>
    <t>62811000_4200</t>
  </si>
  <si>
    <t>63512200_4200</t>
  </si>
  <si>
    <t>63515000_4200</t>
  </si>
  <si>
    <t>63520000_4200</t>
  </si>
  <si>
    <t>63530000_4200</t>
  </si>
  <si>
    <t>64751000_4200</t>
  </si>
  <si>
    <t>64800000_4200</t>
  </si>
  <si>
    <t>65811000_4200</t>
  </si>
  <si>
    <t>65830000_4200</t>
  </si>
  <si>
    <t>66116100_4200</t>
  </si>
  <si>
    <t>67180000_4200</t>
  </si>
  <si>
    <t>67500000_4200</t>
  </si>
  <si>
    <t>68111000_4200</t>
  </si>
  <si>
    <t>68112100_4200</t>
  </si>
  <si>
    <t>74100000_4200</t>
  </si>
  <si>
    <t>75810000_4200</t>
  </si>
  <si>
    <t>79100000_4200</t>
  </si>
  <si>
    <t>62515000_4211</t>
  </si>
  <si>
    <t>63121000_4211</t>
  </si>
  <si>
    <t>63333000_4211</t>
  </si>
  <si>
    <t>64100000_4211</t>
  </si>
  <si>
    <t>64111000_4211</t>
  </si>
  <si>
    <t>64141000_4211</t>
  </si>
  <si>
    <t>64180000_4211</t>
  </si>
  <si>
    <t>64180100_4211</t>
  </si>
  <si>
    <t>64180300_4211</t>
  </si>
  <si>
    <t>64511000_4211</t>
  </si>
  <si>
    <t>64511100_4211</t>
  </si>
  <si>
    <t>64521000_4211</t>
  </si>
  <si>
    <t>64532000_4211</t>
  </si>
  <si>
    <t>64580000_4211</t>
  </si>
  <si>
    <t>64580100_4211</t>
  </si>
  <si>
    <t>64580300_4211</t>
  </si>
  <si>
    <t>70851000_4211</t>
  </si>
  <si>
    <t>62515000_4212</t>
  </si>
  <si>
    <t>63121000_4212</t>
  </si>
  <si>
    <t>63333000_4212</t>
  </si>
  <si>
    <t>64100000_4212</t>
  </si>
  <si>
    <t>64111000_4212</t>
  </si>
  <si>
    <t>64141000_4212</t>
  </si>
  <si>
    <t>64180000_4212</t>
  </si>
  <si>
    <t>64180100_4212</t>
  </si>
  <si>
    <t>64180300_4212</t>
  </si>
  <si>
    <t>64180500_4212</t>
  </si>
  <si>
    <t>64511000_4212</t>
  </si>
  <si>
    <t>64511100_4212</t>
  </si>
  <si>
    <t>64521000_4212</t>
  </si>
  <si>
    <t>64532000_4212</t>
  </si>
  <si>
    <t>64580000_4212</t>
  </si>
  <si>
    <t>64580100_4212</t>
  </si>
  <si>
    <t>64580300_4212</t>
  </si>
  <si>
    <t>64580500_4212</t>
  </si>
  <si>
    <t>70851000_4212</t>
  </si>
  <si>
    <t>62515000_4220</t>
  </si>
  <si>
    <t>63121000_4220</t>
  </si>
  <si>
    <t>63122000_4220</t>
  </si>
  <si>
    <t>63333000_4220</t>
  </si>
  <si>
    <t>63333100_4220</t>
  </si>
  <si>
    <t>64100000_4220</t>
  </si>
  <si>
    <t>64111000_4220</t>
  </si>
  <si>
    <t>64111110_4220</t>
  </si>
  <si>
    <t>64141000_4220</t>
  </si>
  <si>
    <t>64141100_4220</t>
  </si>
  <si>
    <t>64180000_4220</t>
  </si>
  <si>
    <t>64180100_4220</t>
  </si>
  <si>
    <t>64180300_4220</t>
  </si>
  <si>
    <t>64511000_4220</t>
  </si>
  <si>
    <t>64511100_4220</t>
  </si>
  <si>
    <t>64521000_4220</t>
  </si>
  <si>
    <t>64521100_4220</t>
  </si>
  <si>
    <t>64532000_4220</t>
  </si>
  <si>
    <t>64532100_4220</t>
  </si>
  <si>
    <t>64580000_4220</t>
  </si>
  <si>
    <t>64580100_4220</t>
  </si>
  <si>
    <t>64580300_4220</t>
  </si>
  <si>
    <t>64800000_4220</t>
  </si>
  <si>
    <t>70120000_4220</t>
  </si>
  <si>
    <t>70121000_4220</t>
  </si>
  <si>
    <t>70130000_4220</t>
  </si>
  <si>
    <t>70131000_4220</t>
  </si>
  <si>
    <t>70710000_4220</t>
  </si>
  <si>
    <t>70711000_4220</t>
  </si>
  <si>
    <t>70720000_4220</t>
  </si>
  <si>
    <t>70721000_4220</t>
  </si>
  <si>
    <t>70850000_4220</t>
  </si>
  <si>
    <t>70851000_4220</t>
  </si>
  <si>
    <t>70851100_4220</t>
  </si>
  <si>
    <t>75810000_4220</t>
  </si>
  <si>
    <t>79100400_4220</t>
  </si>
  <si>
    <t>79101000_4200</t>
  </si>
  <si>
    <t>62781000_4200</t>
  </si>
  <si>
    <t>66116191_4200</t>
  </si>
  <si>
    <t>60110000_4300</t>
  </si>
  <si>
    <t>60120000_4300</t>
  </si>
  <si>
    <t>60130000_4300</t>
  </si>
  <si>
    <t>60140000_4300</t>
  </si>
  <si>
    <t>60310000_4300</t>
  </si>
  <si>
    <t>60320000_4300</t>
  </si>
  <si>
    <t>60330000_4300</t>
  </si>
  <si>
    <t>60370000_4300</t>
  </si>
  <si>
    <t>60371000_4300</t>
  </si>
  <si>
    <t>60510000_4300</t>
  </si>
  <si>
    <t>60611100_4300</t>
  </si>
  <si>
    <t>60612000_4300</t>
  </si>
  <si>
    <t>60613000_4300</t>
  </si>
  <si>
    <t>60630000_4300</t>
  </si>
  <si>
    <t>60631100_4300</t>
  </si>
  <si>
    <t>60640000_4300</t>
  </si>
  <si>
    <t>60641000_4300</t>
  </si>
  <si>
    <t>60683000_4300</t>
  </si>
  <si>
    <t>60710000_4300</t>
  </si>
  <si>
    <t>60711000_4300</t>
  </si>
  <si>
    <t>60720000_4300</t>
  </si>
  <si>
    <t>60730000_4300</t>
  </si>
  <si>
    <t>60810000_4300</t>
  </si>
  <si>
    <t>60820000_4300</t>
  </si>
  <si>
    <t>61111000_4300</t>
  </si>
  <si>
    <t>61120000_4300</t>
  </si>
  <si>
    <t>61330000_4300</t>
  </si>
  <si>
    <t>61350000_4300</t>
  </si>
  <si>
    <t>61390000_4300</t>
  </si>
  <si>
    <t>61510000_4300</t>
  </si>
  <si>
    <t>61561000_4300</t>
  </si>
  <si>
    <t>61610000_4300</t>
  </si>
  <si>
    <t>62110000_4300</t>
  </si>
  <si>
    <t>62112000_4300</t>
  </si>
  <si>
    <t>62210000_4300</t>
  </si>
  <si>
    <t>62220000_4300</t>
  </si>
  <si>
    <t>62230000_4300</t>
  </si>
  <si>
    <t>62261000_4300</t>
  </si>
  <si>
    <t>62261300_4300</t>
  </si>
  <si>
    <t>62320000_4300</t>
  </si>
  <si>
    <t>62333300_4300</t>
  </si>
  <si>
    <t>62350000_4300</t>
  </si>
  <si>
    <t>62361000_4300</t>
  </si>
  <si>
    <t>62411100_4300</t>
  </si>
  <si>
    <t>62512000_4300</t>
  </si>
  <si>
    <t>62573000_4300</t>
  </si>
  <si>
    <t>62600090_4300</t>
  </si>
  <si>
    <t>62610010_4300</t>
  </si>
  <si>
    <t>62783000_4300</t>
  </si>
  <si>
    <t>62784000_4300</t>
  </si>
  <si>
    <t>62785000_4300</t>
  </si>
  <si>
    <t>62811000_4300</t>
  </si>
  <si>
    <t>63121000_4300</t>
  </si>
  <si>
    <t>63333000_4300</t>
  </si>
  <si>
    <t>63512000_4300</t>
  </si>
  <si>
    <t>63512200_4300</t>
  </si>
  <si>
    <t>63515000_4300</t>
  </si>
  <si>
    <t>63520000_4300</t>
  </si>
  <si>
    <t>64111000_4300</t>
  </si>
  <si>
    <t>64141000_4300</t>
  </si>
  <si>
    <t>64180000_4300</t>
  </si>
  <si>
    <t>64180300_4300</t>
  </si>
  <si>
    <t>64511000_4300</t>
  </si>
  <si>
    <t>64511100_4300</t>
  </si>
  <si>
    <t>64521000_4300</t>
  </si>
  <si>
    <t>64532000_4300</t>
  </si>
  <si>
    <t>64580000_4300</t>
  </si>
  <si>
    <t>64580300_4300</t>
  </si>
  <si>
    <t>64751000_4300</t>
  </si>
  <si>
    <t>65811000_4300</t>
  </si>
  <si>
    <t>65830000_4300</t>
  </si>
  <si>
    <t>68111000_4300</t>
  </si>
  <si>
    <t>68112100_4300</t>
  </si>
  <si>
    <t>70851000_4300</t>
  </si>
  <si>
    <t>74100000_4300</t>
  </si>
  <si>
    <t>75810000_4300</t>
  </si>
  <si>
    <t>79101000_4300</t>
  </si>
  <si>
    <t>65811000_4310</t>
  </si>
  <si>
    <t>70120000_4310</t>
  </si>
  <si>
    <t>70130000_4310</t>
  </si>
  <si>
    <t>70631000_4310</t>
  </si>
  <si>
    <t>70710000_4310</t>
  </si>
  <si>
    <t>70730000_4310</t>
  </si>
  <si>
    <t>75810000_4310</t>
  </si>
  <si>
    <t>62110000_4311</t>
  </si>
  <si>
    <t>63121000_4311</t>
  </si>
  <si>
    <t>63122000_4311</t>
  </si>
  <si>
    <t>63333000_4311</t>
  </si>
  <si>
    <t>63333100_4311</t>
  </si>
  <si>
    <t>64100000_4311</t>
  </si>
  <si>
    <t>64111000_4311</t>
  </si>
  <si>
    <t>64111110_4311</t>
  </si>
  <si>
    <t>64141000_4311</t>
  </si>
  <si>
    <t>64141100_4311</t>
  </si>
  <si>
    <t>64180000_4311</t>
  </si>
  <si>
    <t>64180100_4311</t>
  </si>
  <si>
    <t>64180300_4311</t>
  </si>
  <si>
    <t>64180500_4311</t>
  </si>
  <si>
    <t>64511000_4311</t>
  </si>
  <si>
    <t>64511100_4311</t>
  </si>
  <si>
    <t>64521000_4311</t>
  </si>
  <si>
    <t>64521100_4311</t>
  </si>
  <si>
    <t>64532000_4311</t>
  </si>
  <si>
    <t>64532100_4311</t>
  </si>
  <si>
    <t>64580000_4311</t>
  </si>
  <si>
    <t>64580100_4311</t>
  </si>
  <si>
    <t>64580300_4311</t>
  </si>
  <si>
    <t>64580500_4311</t>
  </si>
  <si>
    <t>70851000_4311</t>
  </si>
  <si>
    <t>70851100_4311</t>
  </si>
  <si>
    <t>63121000_4312</t>
  </si>
  <si>
    <t>63122000_4312</t>
  </si>
  <si>
    <t>63333000_4312</t>
  </si>
  <si>
    <t>63333100_4312</t>
  </si>
  <si>
    <t>64100000_4312</t>
  </si>
  <si>
    <t>64111000_4312</t>
  </si>
  <si>
    <t>64111110_4312</t>
  </si>
  <si>
    <t>64141000_4312</t>
  </si>
  <si>
    <t>64141100_4312</t>
  </si>
  <si>
    <t>64180000_4312</t>
  </si>
  <si>
    <t>64180100_4312</t>
  </si>
  <si>
    <t>64180300_4312</t>
  </si>
  <si>
    <t>64180500_4312</t>
  </si>
  <si>
    <t>64511000_4312</t>
  </si>
  <si>
    <t>64511100_4312</t>
  </si>
  <si>
    <t>64521000_4312</t>
  </si>
  <si>
    <t>64521100_4312</t>
  </si>
  <si>
    <t>64532000_4312</t>
  </si>
  <si>
    <t>64532100_4312</t>
  </si>
  <si>
    <t>64580000_4312</t>
  </si>
  <si>
    <t>64580100_4312</t>
  </si>
  <si>
    <t>64580300_4312</t>
  </si>
  <si>
    <t>64580500_4312</t>
  </si>
  <si>
    <t>70851000_4312</t>
  </si>
  <si>
    <t>70851100_4312</t>
  </si>
  <si>
    <t>63121000_4320</t>
  </si>
  <si>
    <t>63122000_4320</t>
  </si>
  <si>
    <t>63333000_4320</t>
  </si>
  <si>
    <t>63333100_4320</t>
  </si>
  <si>
    <t>64100000_4320</t>
  </si>
  <si>
    <t>64111000_4320</t>
  </si>
  <si>
    <t>64111110_4320</t>
  </si>
  <si>
    <t>64141000_4320</t>
  </si>
  <si>
    <t>64141100_4320</t>
  </si>
  <si>
    <t>64180000_4320</t>
  </si>
  <si>
    <t>64180300_4320</t>
  </si>
  <si>
    <t>64511000_4320</t>
  </si>
  <si>
    <t>64511100_4320</t>
  </si>
  <si>
    <t>64521000_4320</t>
  </si>
  <si>
    <t>64521100_4320</t>
  </si>
  <si>
    <t>64532000_4320</t>
  </si>
  <si>
    <t>64532100_4320</t>
  </si>
  <si>
    <t>64580000_4320</t>
  </si>
  <si>
    <t>64580300_4320</t>
  </si>
  <si>
    <t>70640000_4320</t>
  </si>
  <si>
    <t>70641000_4320</t>
  </si>
  <si>
    <t>70851000_4320</t>
  </si>
  <si>
    <t>70851100_4320</t>
  </si>
  <si>
    <t>62782000_4300</t>
  </si>
  <si>
    <t>79100000_4300</t>
  </si>
  <si>
    <t>60700000_4300</t>
  </si>
  <si>
    <t>60740000_4300</t>
  </si>
  <si>
    <t>70611000_4310</t>
  </si>
  <si>
    <t>70621000_4310</t>
  </si>
  <si>
    <t>64120000_4312</t>
  </si>
  <si>
    <t>64130000_4312</t>
  </si>
  <si>
    <t>10100000_</t>
  </si>
  <si>
    <t>10610000_</t>
  </si>
  <si>
    <t>10680000_</t>
  </si>
  <si>
    <t>11910000_</t>
  </si>
  <si>
    <t>12900000_</t>
  </si>
  <si>
    <t>13110000_</t>
  </si>
  <si>
    <t>13910000_</t>
  </si>
  <si>
    <t>16410000_</t>
  </si>
  <si>
    <t>16419000_</t>
  </si>
  <si>
    <t>16419100_</t>
  </si>
  <si>
    <t>16710000_</t>
  </si>
  <si>
    <t>16810000_</t>
  </si>
  <si>
    <t>16820000_</t>
  </si>
  <si>
    <t>20501000_</t>
  </si>
  <si>
    <t>20502000_</t>
  </si>
  <si>
    <t>20700000_</t>
  </si>
  <si>
    <t>20710000_</t>
  </si>
  <si>
    <t>21310000_</t>
  </si>
  <si>
    <t>21551000_</t>
  </si>
  <si>
    <t>21811000_</t>
  </si>
  <si>
    <t>21830000_</t>
  </si>
  <si>
    <t>21840000_</t>
  </si>
  <si>
    <t>23130000_</t>
  </si>
  <si>
    <t>23140000_</t>
  </si>
  <si>
    <t>26110000_</t>
  </si>
  <si>
    <t>26120000_</t>
  </si>
  <si>
    <t>26130000_</t>
  </si>
  <si>
    <t>26140000_</t>
  </si>
  <si>
    <t>26150000_</t>
  </si>
  <si>
    <t>27210000_</t>
  </si>
  <si>
    <t>27511000_</t>
  </si>
  <si>
    <t>28050100_</t>
  </si>
  <si>
    <t>28050200_</t>
  </si>
  <si>
    <t>28130000_</t>
  </si>
  <si>
    <t>28184000_</t>
  </si>
  <si>
    <t>28155100_</t>
  </si>
  <si>
    <t>28181100_</t>
  </si>
  <si>
    <t>28183000_</t>
  </si>
  <si>
    <t>29611000_</t>
  </si>
  <si>
    <t>31100000_</t>
  </si>
  <si>
    <t>32200000_</t>
  </si>
  <si>
    <t>32600000_</t>
  </si>
  <si>
    <t>37000000_</t>
  </si>
  <si>
    <t>37100000_</t>
  </si>
  <si>
    <t>40100000_</t>
  </si>
  <si>
    <t>40810000_</t>
  </si>
  <si>
    <t>40820000_</t>
  </si>
  <si>
    <t>41100000_</t>
  </si>
  <si>
    <t>42110000_</t>
  </si>
  <si>
    <t>42700000_</t>
  </si>
  <si>
    <t>42820000_</t>
  </si>
  <si>
    <t>42820300_</t>
  </si>
  <si>
    <t>42820500_</t>
  </si>
  <si>
    <t>42830000_</t>
  </si>
  <si>
    <t>43100000_</t>
  </si>
  <si>
    <t>43721000_</t>
  </si>
  <si>
    <t>43730000_</t>
  </si>
  <si>
    <t>43740000_</t>
  </si>
  <si>
    <t>43751000_</t>
  </si>
  <si>
    <t>43788000_</t>
  </si>
  <si>
    <t>43820000_</t>
  </si>
  <si>
    <t>43820300_</t>
  </si>
  <si>
    <t>43820500_</t>
  </si>
  <si>
    <t>43830000_</t>
  </si>
  <si>
    <t>44210000_</t>
  </si>
  <si>
    <t>44410000_</t>
  </si>
  <si>
    <t>44562000_</t>
  </si>
  <si>
    <t>44562010_</t>
  </si>
  <si>
    <t>44566003_</t>
  </si>
  <si>
    <t>44566075_</t>
  </si>
  <si>
    <t>44566200_</t>
  </si>
  <si>
    <t>44566900_</t>
  </si>
  <si>
    <t>44571103_</t>
  </si>
  <si>
    <t>44571200_</t>
  </si>
  <si>
    <t>44571705_</t>
  </si>
  <si>
    <t>44583000_</t>
  </si>
  <si>
    <t>44583100_</t>
  </si>
  <si>
    <t>44586000_</t>
  </si>
  <si>
    <t>44720000_</t>
  </si>
  <si>
    <t>44861000_</t>
  </si>
  <si>
    <t>44871000_</t>
  </si>
  <si>
    <t>45510000_</t>
  </si>
  <si>
    <t>45520000_</t>
  </si>
  <si>
    <t>45530000_</t>
  </si>
  <si>
    <t>45540000_</t>
  </si>
  <si>
    <t>45550000_</t>
  </si>
  <si>
    <t>45560000_</t>
  </si>
  <si>
    <t>45570000_</t>
  </si>
  <si>
    <t>45581000_</t>
  </si>
  <si>
    <t>45582000_</t>
  </si>
  <si>
    <t>45583000_</t>
  </si>
  <si>
    <t>45584000_</t>
  </si>
  <si>
    <t>45585000_</t>
  </si>
  <si>
    <t>45586000_</t>
  </si>
  <si>
    <t>46711000_</t>
  </si>
  <si>
    <t>46870000_</t>
  </si>
  <si>
    <t>47100000_</t>
  </si>
  <si>
    <t>48600000_</t>
  </si>
  <si>
    <t>48700000_</t>
  </si>
  <si>
    <t>51181000_</t>
  </si>
  <si>
    <t>51210000_</t>
  </si>
  <si>
    <t>51260000_</t>
  </si>
  <si>
    <t>51270000_</t>
  </si>
  <si>
    <t>51800000_</t>
  </si>
  <si>
    <t>53110000_</t>
  </si>
  <si>
    <t>53120000_</t>
  </si>
  <si>
    <t>53130000_</t>
  </si>
  <si>
    <t>58210000_</t>
  </si>
  <si>
    <t>58230000_</t>
  </si>
  <si>
    <t>58310000_</t>
  </si>
  <si>
    <t>58410000_</t>
  </si>
  <si>
    <t>58500000_</t>
  </si>
  <si>
    <t>58530000_</t>
  </si>
  <si>
    <t>58610000_</t>
  </si>
  <si>
    <t>58620000_</t>
  </si>
  <si>
    <t>58630000_</t>
  </si>
  <si>
    <t>58730000_</t>
  </si>
  <si>
    <t>58110000_</t>
  </si>
  <si>
    <t>58810000_</t>
  </si>
  <si>
    <t>60120000_4000</t>
  </si>
  <si>
    <t>60310000_4000</t>
  </si>
  <si>
    <t>60370000_4000</t>
  </si>
  <si>
    <t>60371000_4000</t>
  </si>
  <si>
    <t>60611100_4000</t>
  </si>
  <si>
    <t>60613000_4000</t>
  </si>
  <si>
    <t>60630000_4000</t>
  </si>
  <si>
    <t>60640000_4000</t>
  </si>
  <si>
    <t>60641000_4000</t>
  </si>
  <si>
    <t>60710000_4000</t>
  </si>
  <si>
    <t>61100000_4000</t>
  </si>
  <si>
    <t>61320000_4000</t>
  </si>
  <si>
    <t>61400000_4000</t>
  </si>
  <si>
    <t>61510000_4000</t>
  </si>
  <si>
    <t>61561000_4000</t>
  </si>
  <si>
    <t>61610000_4000</t>
  </si>
  <si>
    <t>61612000_4000</t>
  </si>
  <si>
    <t>62261000_4000</t>
  </si>
  <si>
    <t>62261300_4000</t>
  </si>
  <si>
    <t>62261400_4000</t>
  </si>
  <si>
    <t>62271000_4000</t>
  </si>
  <si>
    <t>62311000_4000</t>
  </si>
  <si>
    <t>62311100_4000</t>
  </si>
  <si>
    <t>62320000_4000</t>
  </si>
  <si>
    <t>62333000_4000</t>
  </si>
  <si>
    <t>62411100_4000</t>
  </si>
  <si>
    <t>62512000_4000</t>
  </si>
  <si>
    <t>62515000_4000</t>
  </si>
  <si>
    <t>62573000_4000</t>
  </si>
  <si>
    <t>62610010_4000</t>
  </si>
  <si>
    <t>62783000_4000</t>
  </si>
  <si>
    <t>62784000_4000</t>
  </si>
  <si>
    <t>62811000_4000</t>
  </si>
  <si>
    <t>63121000_4000</t>
  </si>
  <si>
    <t>63333000_4000</t>
  </si>
  <si>
    <t>63541000_4000</t>
  </si>
  <si>
    <t>64111000_4000</t>
  </si>
  <si>
    <t>64141000_4000</t>
  </si>
  <si>
    <t>64180000_4000</t>
  </si>
  <si>
    <t>64180100_4000</t>
  </si>
  <si>
    <t>64180300_4000</t>
  </si>
  <si>
    <t>64511000_4000</t>
  </si>
  <si>
    <t>64511100_4000</t>
  </si>
  <si>
    <t>64521000_4000</t>
  </si>
  <si>
    <t>64532000_4000</t>
  </si>
  <si>
    <t>64580000_4000</t>
  </si>
  <si>
    <t>64580100_4000</t>
  </si>
  <si>
    <t>64580300_4000</t>
  </si>
  <si>
    <t>64580500_4000</t>
  </si>
  <si>
    <t>64751000_4000</t>
  </si>
  <si>
    <t>64800000_4000</t>
  </si>
  <si>
    <t>65811000_4000</t>
  </si>
  <si>
    <t>66115000_4000</t>
  </si>
  <si>
    <t>66115500_4000</t>
  </si>
  <si>
    <t>66116190_4000</t>
  </si>
  <si>
    <t>68111000_4000</t>
  </si>
  <si>
    <t>68112100_4000</t>
  </si>
  <si>
    <t>70623010_4000</t>
  </si>
  <si>
    <t>70623110_4000</t>
  </si>
  <si>
    <t>70851000_4000</t>
  </si>
  <si>
    <t>74100000_4000</t>
  </si>
  <si>
    <t>75810000_4000</t>
  </si>
  <si>
    <t>76880000_4000</t>
  </si>
  <si>
    <t>76880100_4000</t>
  </si>
  <si>
    <t>76880200_4000</t>
  </si>
  <si>
    <t>76880300_4000</t>
  </si>
  <si>
    <t>79100000_4000</t>
  </si>
  <si>
    <t>79100200_4000</t>
  </si>
  <si>
    <t>45587000_</t>
  </si>
  <si>
    <t>63513000_4000</t>
  </si>
  <si>
    <t>70720001_4000</t>
  </si>
  <si>
    <t>70800000_4000</t>
  </si>
  <si>
    <t>79100400_4000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</si>
</sst>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#,##0.0"/>
  </numFmts>
  <fonts count="19" x14ac:knownFonts="1">
    <font>
      <sz val="11"/>
      <name val="Calibri"/>
    </font>
    <font>
      <b/>
      <sz val="10"/>
      <color theme="0"/>
      <name val="Arial"/>
      <family val="2"/>
    </font>
    <font>
      <sz val="11"/>
      <name val="Calibri"/>
      <family val="2"/>
    </font>
    <font>
      <b/>
      <sz val="16"/>
      <color indexed="14"/>
      <name val="Verdana"/>
      <family val="2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  <font>
      <b/>
      <sz val="12"/>
      <name val="Verdana"/>
      <family val="2"/>
    </font>
    <font>
      <sz val="11"/>
      <color indexed="12"/>
      <name val="Calibri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5FDF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7" fillId="0" borderId="0"/>
  </cellStyleXfs>
  <cellXfs count="68">
    <xf numFmtId="0" fontId="0" fillId="0" borderId="0" xfId="0"/>
    <xf numFmtId="0" fontId="2" fillId="2" borderId="0" xfId="1" applyFill="1"/>
    <xf numFmtId="49" fontId="3" fillId="3" borderId="0" xfId="0" applyNumberFormat="1" applyFont="1" applyFill="1"/>
    <xf numFmtId="49" fontId="4" fillId="3" borderId="0" xfId="0" applyNumberFormat="1" applyFont="1" applyFill="1"/>
    <xf numFmtId="14" fontId="0" fillId="0" borderId="0" xfId="0" applyNumberFormat="1"/>
    <xf numFmtId="0" fontId="2" fillId="2" borderId="0" xfId="1" applyFont="1" applyFill="1" applyAlignment="1">
      <alignment horizontal="center"/>
    </xf>
    <xf numFmtId="4" fontId="2" fillId="2" borderId="0" xfId="1" applyNumberFormat="1" applyFill="1"/>
    <xf numFmtId="0" fontId="2" fillId="0" borderId="0" xfId="1"/>
    <xf numFmtId="0" fontId="5" fillId="4" borderId="0" xfId="1" applyFont="1" applyFill="1"/>
    <xf numFmtId="0" fontId="2" fillId="5" borderId="0" xfId="1" applyFill="1"/>
    <xf numFmtId="4" fontId="2" fillId="0" borderId="0" xfId="1" applyNumberFormat="1"/>
    <xf numFmtId="0" fontId="5" fillId="0" borderId="0" xfId="1" applyFont="1"/>
    <xf numFmtId="0" fontId="6" fillId="6" borderId="0" xfId="1" applyFont="1" applyFill="1"/>
    <xf numFmtId="4" fontId="6" fillId="6" borderId="0" xfId="1" applyNumberFormat="1" applyFont="1" applyFill="1"/>
    <xf numFmtId="0" fontId="6" fillId="7" borderId="0" xfId="1" applyFont="1" applyFill="1"/>
    <xf numFmtId="49" fontId="7" fillId="8" borderId="0" xfId="0" applyNumberFormat="1" applyFont="1" applyFill="1"/>
    <xf numFmtId="4" fontId="2" fillId="0" borderId="1" xfId="1" applyNumberFormat="1" applyBorder="1"/>
    <xf numFmtId="49" fontId="8" fillId="0" borderId="0" xfId="0" applyNumberFormat="1" applyFont="1"/>
    <xf numFmtId="49" fontId="0" fillId="0" borderId="0" xfId="0" applyNumberFormat="1"/>
    <xf numFmtId="2" fontId="0" fillId="0" borderId="0" xfId="0" applyNumberFormat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2" fillId="0" borderId="5" xfId="1" applyBorder="1" applyAlignment="1">
      <alignment horizontal="center"/>
    </xf>
    <xf numFmtId="0" fontId="2" fillId="0" borderId="6" xfId="1" applyBorder="1"/>
    <xf numFmtId="4" fontId="2" fillId="0" borderId="6" xfId="1" applyNumberFormat="1" applyBorder="1"/>
    <xf numFmtId="4" fontId="2" fillId="0" borderId="7" xfId="1" applyNumberFormat="1" applyBorder="1"/>
    <xf numFmtId="0" fontId="2" fillId="9" borderId="0" xfId="1" applyFill="1"/>
    <xf numFmtId="4" fontId="2" fillId="9" borderId="0" xfId="1" applyNumberFormat="1" applyFill="1"/>
    <xf numFmtId="0" fontId="2" fillId="0" borderId="8" xfId="1" applyBorder="1" applyAlignment="1">
      <alignment horizontal="center"/>
    </xf>
    <xf numFmtId="0" fontId="2" fillId="0" borderId="0" xfId="1" applyBorder="1"/>
    <xf numFmtId="4" fontId="2" fillId="0" borderId="0" xfId="1" applyNumberFormat="1" applyBorder="1"/>
    <xf numFmtId="4" fontId="2" fillId="0" borderId="9" xfId="1" applyNumberFormat="1" applyBorder="1"/>
    <xf numFmtId="4" fontId="5" fillId="0" borderId="0" xfId="1" applyNumberFormat="1" applyFont="1"/>
    <xf numFmtId="0" fontId="2" fillId="10" borderId="0" xfId="1" applyFill="1"/>
    <xf numFmtId="4" fontId="2" fillId="10" borderId="0" xfId="1" applyNumberFormat="1" applyFill="1"/>
    <xf numFmtId="0" fontId="2" fillId="0" borderId="10" xfId="1" applyBorder="1" applyAlignment="1">
      <alignment horizontal="center"/>
    </xf>
    <xf numFmtId="0" fontId="2" fillId="0" borderId="11" xfId="1" applyBorder="1"/>
    <xf numFmtId="4" fontId="2" fillId="0" borderId="11" xfId="1" applyNumberFormat="1" applyBorder="1"/>
    <xf numFmtId="4" fontId="2" fillId="0" borderId="12" xfId="1" applyNumberFormat="1" applyBorder="1"/>
    <xf numFmtId="0" fontId="2" fillId="0" borderId="5" xfId="1" applyBorder="1"/>
    <xf numFmtId="3" fontId="2" fillId="0" borderId="7" xfId="1" applyNumberFormat="1" applyBorder="1"/>
    <xf numFmtId="0" fontId="2" fillId="0" borderId="8" xfId="1" applyBorder="1"/>
    <xf numFmtId="3" fontId="2" fillId="0" borderId="9" xfId="1" applyNumberFormat="1" applyBorder="1"/>
    <xf numFmtId="0" fontId="9" fillId="0" borderId="0" xfId="0" applyFont="1"/>
    <xf numFmtId="3" fontId="9" fillId="0" borderId="0" xfId="0" applyNumberFormat="1" applyFont="1"/>
    <xf numFmtId="0" fontId="10" fillId="0" borderId="0" xfId="0" applyFont="1"/>
    <xf numFmtId="164" fontId="11" fillId="0" borderId="1" xfId="0" applyNumberFormat="1" applyFont="1" applyBorder="1"/>
    <xf numFmtId="3" fontId="12" fillId="0" borderId="0" xfId="0" applyNumberFormat="1" applyFont="1" applyFill="1"/>
    <xf numFmtId="0" fontId="13" fillId="0" borderId="1" xfId="0" applyFont="1" applyBorder="1"/>
    <xf numFmtId="3" fontId="14" fillId="0" borderId="3" xfId="0" applyNumberFormat="1" applyFont="1" applyBorder="1"/>
    <xf numFmtId="3" fontId="14" fillId="0" borderId="4" xfId="0" applyNumberFormat="1" applyFont="1" applyBorder="1"/>
    <xf numFmtId="0" fontId="15" fillId="0" borderId="1" xfId="0" applyFont="1" applyBorder="1"/>
    <xf numFmtId="3" fontId="16" fillId="0" borderId="3" xfId="0" applyNumberFormat="1" applyFont="1" applyBorder="1"/>
    <xf numFmtId="0" fontId="13" fillId="0" borderId="0" xfId="0" applyFont="1"/>
    <xf numFmtId="3" fontId="13" fillId="0" borderId="13" xfId="0" applyNumberFormat="1" applyFont="1" applyBorder="1"/>
    <xf numFmtId="0" fontId="1" fillId="6" borderId="0" xfId="0" applyFont="1" applyFill="1"/>
    <xf numFmtId="17" fontId="1" fillId="6" borderId="0" xfId="0" applyNumberFormat="1" applyFont="1" applyFill="1" applyAlignment="1">
      <alignment horizontal="left"/>
    </xf>
    <xf numFmtId="3" fontId="9" fillId="0" borderId="0" xfId="0" applyNumberFormat="1" applyFont="1" applyFill="1"/>
    <xf numFmtId="4" fontId="9" fillId="0" borderId="0" xfId="0" applyNumberFormat="1" applyFont="1"/>
    <xf numFmtId="3" fontId="10" fillId="0" borderId="0" xfId="0" applyNumberFormat="1" applyFont="1"/>
    <xf numFmtId="3" fontId="2" fillId="0" borderId="0" xfId="0" applyNumberFormat="1" applyFont="1" applyFill="1"/>
    <xf numFmtId="164" fontId="1" fillId="6" borderId="0" xfId="0" applyNumberFormat="1" applyFont="1" applyFill="1"/>
    <xf numFmtId="165" fontId="9" fillId="0" borderId="0" xfId="0" applyNumberFormat="1" applyFont="1"/>
    <xf numFmtId="164" fontId="11" fillId="0" borderId="1" xfId="0" applyNumberFormat="1" applyFont="1" applyFill="1" applyBorder="1" applyAlignment="1"/>
    <xf numFmtId="3" fontId="18" fillId="0" borderId="0" xfId="0" applyNumberFormat="1" applyFont="1"/>
    <xf numFmtId="164" fontId="1" fillId="6" borderId="0" xfId="0" applyNumberFormat="1" applyFont="1" applyFill="1" applyAlignment="1">
      <alignment horizontal="left"/>
    </xf>
    <xf numFmtId="3" fontId="9" fillId="11" borderId="0" xfId="0" applyNumberFormat="1" applyFont="1" applyFill="1"/>
  </cellXfs>
  <cellStyles count="4">
    <cellStyle name="Normal" xfId="0" builtinId="0"/>
    <cellStyle name="Normal 6 2 3" xfId="3"/>
    <cellStyle name="Normal 7" xfId="1"/>
    <cellStyle name="Normal 7 2" xfId="2"/>
  </cellStyles>
  <dxfs count="20">
    <dxf>
      <fill>
        <patternFill>
          <bgColor theme="9" tint="0.79998168889431442"/>
        </patternFill>
      </fill>
    </dxf>
    <dxf>
      <fill>
        <patternFill>
          <bgColor rgb="FF9DFDEB"/>
        </patternFill>
      </fill>
    </dxf>
    <dxf>
      <fill>
        <patternFill>
          <bgColor rgb="FFFF0000"/>
        </patternFill>
      </fill>
    </dxf>
    <dxf>
      <fill>
        <patternFill>
          <bgColor rgb="FF9DFDEB"/>
        </patternFill>
      </fill>
    </dxf>
    <dxf>
      <fill>
        <patternFill>
          <bgColor rgb="FFFF0000"/>
        </patternFill>
      </fill>
    </dxf>
    <dxf>
      <font>
        <color theme="5" tint="-0.24994659260841701"/>
      </font>
    </dxf>
    <dxf>
      <font>
        <color rgb="FFFF0000"/>
      </font>
    </dxf>
    <dxf>
      <font>
        <color theme="5" tint="-0.24994659260841701"/>
      </font>
    </dxf>
    <dxf>
      <fill>
        <patternFill>
          <bgColor theme="9" tint="0.79998168889431442"/>
        </patternFill>
      </fill>
    </dxf>
    <dxf>
      <fill>
        <patternFill>
          <bgColor rgb="FF9DFDEB"/>
        </patternFill>
      </fill>
    </dxf>
    <dxf>
      <fill>
        <patternFill>
          <bgColor rgb="FFFF0000"/>
        </patternFill>
      </fill>
    </dxf>
    <dxf>
      <fill>
        <patternFill>
          <bgColor rgb="FF9DFDEB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theme="5" tint="-0.24994659260841701"/>
      </font>
    </dxf>
    <dxf>
      <fill>
        <patternFill>
          <bgColor theme="9" tint="0.79998168889431442"/>
        </patternFill>
      </fill>
    </dxf>
    <dxf>
      <fill>
        <patternFill>
          <bgColor rgb="FF9DFDEB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6_%20Controle%20de%20Gestion\POLE%20RESTAURATION\2022\202205\REPORTING\202204%20SALPA%20RESTAURATION%20REPOR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list"/>
      <sheetName val="Export tableur"/>
      <sheetName val="Mapping "/>
      <sheetName val="Balance Artzner"/>
      <sheetName val="Balance RDP"/>
      <sheetName val="Balance SIEGE"/>
      <sheetName val="Balance 2021"/>
      <sheetName val="TFT &amp; Bilan 2022"/>
      <sheetName val="REPORTING Artzner"/>
      <sheetName val="P&amp;L Artzner 2019"/>
      <sheetName val="REPORTING RDP"/>
      <sheetName val="P&amp;L RDP 2020"/>
      <sheetName val="REPORTING SIEGE"/>
      <sheetName val="P&amp;L Artzner 2021"/>
      <sheetName val="Synthèse paye"/>
      <sheetName val="Récap payes"/>
      <sheetName val="Marges RDP"/>
      <sheetName val="BUDGET Artzner 2022"/>
      <sheetName val="BUDGET RDP 2022"/>
      <sheetName val="BUDGET SIEGE 2022"/>
      <sheetName val="Détails comptes 2018-2019"/>
      <sheetName val="Détails comptes 2019-2020"/>
      <sheetName val="P&amp;L SR 2019"/>
      <sheetName val="BUDGET SR 2022"/>
      <sheetName val="P&amp;L SR 2020"/>
      <sheetName val="Balance 2020-2021"/>
      <sheetName val="P&amp;L RDP 2021"/>
      <sheetName val="P&amp;L SIEGE 2021"/>
      <sheetName val="Contrôle MOD Artzner"/>
      <sheetName val="Contrôle MOD RDP"/>
      <sheetName val="Tabl mois"/>
      <sheetName val="P&amp;L Artzner 2020"/>
      <sheetName val="P&amp;L SIEGE 2020"/>
      <sheetName val="P&amp;L RDP 2019"/>
      <sheetName val="P&amp;L SIEGE 2019"/>
      <sheetName val="P&amp;L SR 2021"/>
      <sheetName val="SUIVI STOCK "/>
    </sheetNames>
    <sheetDataSet>
      <sheetData sheetId="0"/>
      <sheetData sheetId="1"/>
      <sheetData sheetId="2">
        <row r="1">
          <cell r="A1" t="str">
            <v>COMPTE</v>
          </cell>
          <cell r="B1" t="str">
            <v>Libellé</v>
          </cell>
          <cell r="C1" t="str">
            <v>Mapping</v>
          </cell>
          <cell r="D1" t="str">
            <v>Mapping</v>
          </cell>
        </row>
        <row r="2">
          <cell r="A2">
            <v>10100000</v>
          </cell>
          <cell r="B2" t="str">
            <v>Capital</v>
          </cell>
          <cell r="C2" t="str">
            <v>101000</v>
          </cell>
          <cell r="D2" t="str">
            <v>CAPITAL</v>
          </cell>
          <cell r="I2" t="str">
            <v>4000</v>
          </cell>
          <cell r="J2">
            <v>4000</v>
          </cell>
        </row>
        <row r="3">
          <cell r="A3">
            <v>10610000</v>
          </cell>
          <cell r="B3" t="str">
            <v>Réserve légale</v>
          </cell>
          <cell r="C3" t="str">
            <v>106100</v>
          </cell>
          <cell r="D3" t="str">
            <v>RESERVE</v>
          </cell>
          <cell r="I3" t="str">
            <v>4200</v>
          </cell>
          <cell r="J3">
            <v>4200</v>
          </cell>
        </row>
        <row r="4">
          <cell r="A4">
            <v>10680000</v>
          </cell>
          <cell r="B4" t="str">
            <v>Autres réserves</v>
          </cell>
          <cell r="C4" t="str">
            <v>106800</v>
          </cell>
          <cell r="D4" t="str">
            <v>RESERVE</v>
          </cell>
          <cell r="I4" t="str">
            <v>4210</v>
          </cell>
          <cell r="J4">
            <v>4210</v>
          </cell>
        </row>
        <row r="5">
          <cell r="A5">
            <v>11910000</v>
          </cell>
          <cell r="B5" t="str">
            <v>REPORT A NOUVEAU (SD)</v>
          </cell>
          <cell r="C5" t="str">
            <v>119100</v>
          </cell>
          <cell r="D5" t="str">
            <v>RESERVE</v>
          </cell>
          <cell r="I5" t="str">
            <v>4211</v>
          </cell>
          <cell r="J5">
            <v>4211</v>
          </cell>
        </row>
        <row r="6">
          <cell r="A6">
            <v>12000000</v>
          </cell>
          <cell r="B6" t="str">
            <v>Résultat de l'exercice (bénéfice)</v>
          </cell>
          <cell r="C6" t="str">
            <v>120000</v>
          </cell>
          <cell r="D6" t="str">
            <v>RESERVE</v>
          </cell>
          <cell r="I6" t="str">
            <v>4212</v>
          </cell>
          <cell r="J6">
            <v>4212</v>
          </cell>
        </row>
        <row r="7">
          <cell r="A7">
            <v>12900000</v>
          </cell>
          <cell r="B7" t="str">
            <v>Perte</v>
          </cell>
          <cell r="C7" t="str">
            <v>129000</v>
          </cell>
          <cell r="D7" t="str">
            <v>RESERVE</v>
          </cell>
          <cell r="I7" t="str">
            <v>4220</v>
          </cell>
          <cell r="J7">
            <v>4220</v>
          </cell>
        </row>
        <row r="8">
          <cell r="A8">
            <v>16410000</v>
          </cell>
          <cell r="B8" t="str">
            <v>EMPRUNT CA 76717 ACHAT FDC ARTZNER</v>
          </cell>
          <cell r="C8" t="str">
            <v>164100</v>
          </cell>
          <cell r="D8" t="str">
            <v>EMPRUNT</v>
          </cell>
          <cell r="I8" t="str">
            <v>4300</v>
          </cell>
          <cell r="J8">
            <v>4300</v>
          </cell>
        </row>
        <row r="9">
          <cell r="A9">
            <v>16419000</v>
          </cell>
          <cell r="B9" t="str">
            <v>Emprunts CA PGE 73924</v>
          </cell>
          <cell r="C9" t="str">
            <v>164190</v>
          </cell>
          <cell r="D9" t="str">
            <v>EMPRUNT</v>
          </cell>
          <cell r="I9" t="str">
            <v>4310</v>
          </cell>
          <cell r="J9">
            <v>4310</v>
          </cell>
        </row>
        <row r="10">
          <cell r="A10">
            <v>16419100</v>
          </cell>
          <cell r="B10" t="str">
            <v>Emprunts CA PGE 30034</v>
          </cell>
          <cell r="C10" t="str">
            <v>164191</v>
          </cell>
          <cell r="D10" t="str">
            <v>EMPRUNT</v>
          </cell>
          <cell r="I10" t="str">
            <v>4311</v>
          </cell>
          <cell r="J10">
            <v>4311</v>
          </cell>
        </row>
        <row r="11">
          <cell r="A11">
            <v>16710000</v>
          </cell>
          <cell r="B11" t="str">
            <v>Autres titres immobilises - TSDI</v>
          </cell>
          <cell r="C11" t="str">
            <v>167100</v>
          </cell>
          <cell r="D11" t="str">
            <v>TSDI</v>
          </cell>
          <cell r="I11" t="str">
            <v>4312</v>
          </cell>
          <cell r="J11">
            <v>4312</v>
          </cell>
        </row>
        <row r="12">
          <cell r="A12">
            <v>16810000</v>
          </cell>
          <cell r="B12" t="str">
            <v>CREDIT VENDEUR CM EQUITY</v>
          </cell>
          <cell r="C12" t="str">
            <v>168100</v>
          </cell>
          <cell r="D12" t="str">
            <v>TSDI</v>
          </cell>
          <cell r="I12" t="str">
            <v>4320</v>
          </cell>
          <cell r="J12">
            <v>4320</v>
          </cell>
        </row>
        <row r="13">
          <cell r="A13">
            <v>16884100</v>
          </cell>
          <cell r="B13" t="str">
            <v>Int.courus s/emp.aup.etablt.crédit</v>
          </cell>
          <cell r="C13" t="str">
            <v>168841</v>
          </cell>
          <cell r="D13" t="str">
            <v>TSDI</v>
          </cell>
          <cell r="I13" t="str">
            <v>ANTZ0</v>
          </cell>
          <cell r="J13">
            <v>4311</v>
          </cell>
        </row>
        <row r="14">
          <cell r="A14">
            <v>20501000</v>
          </cell>
          <cell r="B14" t="str">
            <v>Graphisme marque licence</v>
          </cell>
          <cell r="C14" t="str">
            <v>205010</v>
          </cell>
          <cell r="D14" t="str">
            <v>IMMO</v>
          </cell>
          <cell r="I14" t="str">
            <v>ANTZ1</v>
          </cell>
          <cell r="J14">
            <v>4312</v>
          </cell>
        </row>
        <row r="15">
          <cell r="A15">
            <v>20502000</v>
          </cell>
          <cell r="B15" t="str">
            <v>Licence Concession et dt similaire</v>
          </cell>
          <cell r="C15" t="str">
            <v>205020</v>
          </cell>
          <cell r="D15" t="str">
            <v>IMMO</v>
          </cell>
          <cell r="I15" t="str">
            <v>4010</v>
          </cell>
          <cell r="J15">
            <v>4010</v>
          </cell>
        </row>
        <row r="16">
          <cell r="A16">
            <v>20700000</v>
          </cell>
          <cell r="B16" t="str">
            <v>Fonds commercial Artzner</v>
          </cell>
          <cell r="C16" t="str">
            <v>207000</v>
          </cell>
          <cell r="D16" t="str">
            <v>IMMO</v>
          </cell>
          <cell r="I16" t="str">
            <v>4010</v>
          </cell>
          <cell r="J16">
            <v>4010</v>
          </cell>
        </row>
        <row r="17">
          <cell r="A17">
            <v>20710000</v>
          </cell>
          <cell r="B17" t="str">
            <v>Fonds commercial Relais Poste</v>
          </cell>
          <cell r="C17" t="str">
            <v>207100</v>
          </cell>
          <cell r="D17" t="str">
            <v>IMMO</v>
          </cell>
          <cell r="I17" t="str">
            <v>4010</v>
          </cell>
          <cell r="J17">
            <v>4010</v>
          </cell>
        </row>
        <row r="18">
          <cell r="A18">
            <v>21310000</v>
          </cell>
          <cell r="B18" t="str">
            <v>Constructions Relais Poste</v>
          </cell>
          <cell r="C18" t="str">
            <v>213100</v>
          </cell>
          <cell r="D18" t="str">
            <v>IMMO</v>
          </cell>
          <cell r="I18" t="str">
            <v>4010</v>
          </cell>
          <cell r="J18">
            <v>4010</v>
          </cell>
        </row>
        <row r="19">
          <cell r="A19">
            <v>21551000</v>
          </cell>
          <cell r="B19" t="str">
            <v>Outillage industriel</v>
          </cell>
          <cell r="C19" t="str">
            <v>215510</v>
          </cell>
          <cell r="D19" t="str">
            <v>IMMO</v>
          </cell>
          <cell r="I19" t="str">
            <v>CARO</v>
          </cell>
          <cell r="J19">
            <v>4400</v>
          </cell>
        </row>
        <row r="20">
          <cell r="A20">
            <v>21811000</v>
          </cell>
          <cell r="B20" t="str">
            <v>Instal.gales, agenct, aménagt.div.</v>
          </cell>
          <cell r="C20" t="str">
            <v>218110</v>
          </cell>
          <cell r="D20" t="str">
            <v>IMMO</v>
          </cell>
        </row>
        <row r="21">
          <cell r="A21">
            <v>21830000</v>
          </cell>
          <cell r="B21" t="str">
            <v>Matériel bureau &amp; inform.</v>
          </cell>
          <cell r="C21" t="str">
            <v>218300</v>
          </cell>
          <cell r="D21" t="str">
            <v>IMMO</v>
          </cell>
        </row>
        <row r="22">
          <cell r="A22">
            <v>21840000</v>
          </cell>
          <cell r="B22" t="str">
            <v>Mobilier</v>
          </cell>
          <cell r="C22" t="str">
            <v>218400</v>
          </cell>
          <cell r="D22" t="str">
            <v>IMMO</v>
          </cell>
        </row>
        <row r="23">
          <cell r="A23">
            <v>23130000</v>
          </cell>
          <cell r="B23" t="str">
            <v>Immobilisat. corporelles en cours</v>
          </cell>
          <cell r="C23" t="str">
            <v>231300</v>
          </cell>
          <cell r="D23" t="str">
            <v>IMMO</v>
          </cell>
        </row>
        <row r="24">
          <cell r="A24">
            <v>23140000</v>
          </cell>
          <cell r="B24" t="str">
            <v>Immob incorp en cours</v>
          </cell>
          <cell r="C24" t="str">
            <v>231400</v>
          </cell>
          <cell r="D24" t="str">
            <v>IMMO</v>
          </cell>
        </row>
        <row r="25">
          <cell r="A25">
            <v>26110000</v>
          </cell>
          <cell r="B25" t="str">
            <v>TITRES AU CROCODILE</v>
          </cell>
          <cell r="C25" t="str">
            <v>261100</v>
          </cell>
          <cell r="D25" t="str">
            <v>IMMO</v>
          </cell>
        </row>
        <row r="26">
          <cell r="A26">
            <v>26120000</v>
          </cell>
          <cell r="B26" t="str">
            <v>TITRES CAROMELIE/LA VIGNETTE</v>
          </cell>
          <cell r="C26" t="str">
            <v>261200</v>
          </cell>
          <cell r="D26" t="str">
            <v>IMMO</v>
          </cell>
        </row>
        <row r="27">
          <cell r="A27">
            <v>26130000</v>
          </cell>
          <cell r="B27" t="str">
            <v>TITRES HOLDING CM</v>
          </cell>
          <cell r="C27" t="str">
            <v>261300</v>
          </cell>
          <cell r="D27" t="str">
            <v>IMMO</v>
          </cell>
        </row>
        <row r="28">
          <cell r="A28">
            <v>26140000</v>
          </cell>
          <cell r="B28" t="str">
            <v>TITRES C GUET/AUX ARMES DE STRG</v>
          </cell>
          <cell r="C28" t="str">
            <v>261400</v>
          </cell>
          <cell r="D28" t="str">
            <v>IMMO</v>
          </cell>
        </row>
        <row r="29">
          <cell r="A29">
            <v>26150000</v>
          </cell>
          <cell r="B29" t="str">
            <v>TITRES CHEZ YVONNE</v>
          </cell>
          <cell r="C29" t="str">
            <v>261500</v>
          </cell>
          <cell r="D29" t="str">
            <v>IMMO</v>
          </cell>
        </row>
        <row r="30">
          <cell r="A30">
            <v>27210000</v>
          </cell>
          <cell r="B30" t="str">
            <v>Obligations convertibles en actions</v>
          </cell>
          <cell r="C30" t="str">
            <v>272100</v>
          </cell>
          <cell r="D30" t="str">
            <v>IMMO</v>
          </cell>
        </row>
        <row r="31">
          <cell r="A31">
            <v>27511000</v>
          </cell>
          <cell r="B31" t="str">
            <v>Dépots</v>
          </cell>
          <cell r="C31" t="str">
            <v>275110</v>
          </cell>
          <cell r="D31" t="str">
            <v>IMMO</v>
          </cell>
        </row>
        <row r="32">
          <cell r="A32">
            <v>28050000</v>
          </cell>
          <cell r="B32" t="str">
            <v>Amortis. concess. &amp; droits simil.</v>
          </cell>
          <cell r="C32" t="str">
            <v>280500</v>
          </cell>
          <cell r="D32" t="str">
            <v>AMORT</v>
          </cell>
        </row>
        <row r="33">
          <cell r="A33">
            <v>28050100</v>
          </cell>
          <cell r="B33" t="str">
            <v>Amortissement Graphisme Marque</v>
          </cell>
          <cell r="C33" t="str">
            <v>280501</v>
          </cell>
          <cell r="D33" t="str">
            <v>AMORT</v>
          </cell>
        </row>
        <row r="34">
          <cell r="A34">
            <v>28130000</v>
          </cell>
          <cell r="B34" t="str">
            <v>Amortis. constructions</v>
          </cell>
          <cell r="C34" t="str">
            <v>281300</v>
          </cell>
          <cell r="D34" t="str">
            <v>AMORT</v>
          </cell>
        </row>
        <row r="35">
          <cell r="A35">
            <v>28155000</v>
          </cell>
          <cell r="B35" t="str">
            <v>Amortis Outillage Industr</v>
          </cell>
          <cell r="C35" t="str">
            <v>281550</v>
          </cell>
          <cell r="D35" t="str">
            <v>AMORT</v>
          </cell>
        </row>
        <row r="36">
          <cell r="A36">
            <v>28155100</v>
          </cell>
          <cell r="B36" t="str">
            <v>Amort. outillage industriel</v>
          </cell>
          <cell r="C36" t="str">
            <v>281551</v>
          </cell>
          <cell r="D36" t="str">
            <v>AMORT</v>
          </cell>
        </row>
        <row r="37">
          <cell r="A37">
            <v>28181000</v>
          </cell>
          <cell r="B37" t="str">
            <v>Amortis. instal. gales, agenct. div</v>
          </cell>
          <cell r="C37" t="str">
            <v>281810</v>
          </cell>
          <cell r="D37" t="str">
            <v>AMORT</v>
          </cell>
        </row>
        <row r="38">
          <cell r="A38">
            <v>28181100</v>
          </cell>
          <cell r="B38" t="str">
            <v>Amortis. instal. gales, agenct. div</v>
          </cell>
          <cell r="C38" t="str">
            <v>281811</v>
          </cell>
          <cell r="D38" t="str">
            <v>AMORT</v>
          </cell>
        </row>
        <row r="39">
          <cell r="A39">
            <v>28183000</v>
          </cell>
          <cell r="B39" t="str">
            <v>Amortis. mat.bureau et info.</v>
          </cell>
          <cell r="C39" t="str">
            <v>281830</v>
          </cell>
          <cell r="D39" t="str">
            <v>AMORT</v>
          </cell>
        </row>
        <row r="40">
          <cell r="A40">
            <v>28184000</v>
          </cell>
          <cell r="B40" t="str">
            <v>Amortissements mobilier</v>
          </cell>
          <cell r="C40" t="str">
            <v>281840</v>
          </cell>
          <cell r="D40" t="str">
            <v>AMORT</v>
          </cell>
        </row>
        <row r="41">
          <cell r="A41">
            <v>31100000</v>
          </cell>
          <cell r="B41" t="str">
            <v>Stock mat 1ère</v>
          </cell>
          <cell r="C41" t="str">
            <v>311000</v>
          </cell>
          <cell r="D41" t="str">
            <v>STOCKMP</v>
          </cell>
        </row>
        <row r="42">
          <cell r="A42">
            <v>31110000</v>
          </cell>
          <cell r="B42" t="str">
            <v>Stock mat 1ère</v>
          </cell>
          <cell r="C42" t="str">
            <v>311100</v>
          </cell>
          <cell r="D42" t="str">
            <v>STOCKMP</v>
          </cell>
        </row>
        <row r="43">
          <cell r="A43">
            <v>31120000</v>
          </cell>
          <cell r="B43" t="str">
            <v>Stock boissons à 10</v>
          </cell>
          <cell r="C43" t="str">
            <v>311200</v>
          </cell>
          <cell r="D43" t="str">
            <v>STOCKSSALCOOL (ancien)</v>
          </cell>
        </row>
        <row r="44">
          <cell r="A44">
            <v>31130000</v>
          </cell>
          <cell r="B44" t="str">
            <v>Stock boissons à 20</v>
          </cell>
          <cell r="C44" t="str">
            <v>311300</v>
          </cell>
          <cell r="D44" t="str">
            <v>STOCKALCOOL (ancien)</v>
          </cell>
        </row>
        <row r="45">
          <cell r="A45">
            <v>32200000</v>
          </cell>
          <cell r="B45" t="str">
            <v>Stock fournitures consommables</v>
          </cell>
          <cell r="C45" t="str">
            <v>322000</v>
          </cell>
          <cell r="D45" t="str">
            <v>STOCKCONSOMMABLES</v>
          </cell>
        </row>
        <row r="46">
          <cell r="A46">
            <v>32600000</v>
          </cell>
          <cell r="B46" t="str">
            <v>Emballages</v>
          </cell>
          <cell r="C46" t="str">
            <v>326000</v>
          </cell>
          <cell r="D46" t="str">
            <v>STOCKEMB</v>
          </cell>
        </row>
        <row r="47">
          <cell r="A47">
            <v>37000000</v>
          </cell>
          <cell r="B47" t="str">
            <v>Stocks de marchandises 20% alcool</v>
          </cell>
          <cell r="C47" t="str">
            <v>370000</v>
          </cell>
          <cell r="D47" t="str">
            <v>STOCKALCOOL</v>
          </cell>
        </row>
        <row r="48">
          <cell r="A48">
            <v>37100000</v>
          </cell>
          <cell r="B48" t="str">
            <v>Stock marchandises autres</v>
          </cell>
          <cell r="C48" t="str">
            <v>371000</v>
          </cell>
          <cell r="D48" t="str">
            <v>STOCKMARCHAUTRES</v>
          </cell>
        </row>
        <row r="49">
          <cell r="A49">
            <v>39100000</v>
          </cell>
          <cell r="B49" t="str">
            <v>Prov. deprec. matières premières</v>
          </cell>
          <cell r="C49" t="str">
            <v>391000</v>
          </cell>
          <cell r="D49" t="str">
            <v>PROVST</v>
          </cell>
        </row>
        <row r="50">
          <cell r="A50">
            <v>40100000</v>
          </cell>
          <cell r="B50" t="str">
            <v>FOURNISSEUR</v>
          </cell>
          <cell r="C50" t="str">
            <v>401000</v>
          </cell>
          <cell r="D50" t="str">
            <v>FOURN</v>
          </cell>
        </row>
        <row r="51">
          <cell r="A51">
            <v>40300500</v>
          </cell>
          <cell r="B51" t="str">
            <v>Fournisseurs - Effets à payer</v>
          </cell>
          <cell r="C51" t="str">
            <v>403005</v>
          </cell>
          <cell r="D51" t="str">
            <v>FOURN</v>
          </cell>
        </row>
        <row r="52">
          <cell r="A52">
            <v>40300600</v>
          </cell>
          <cell r="B52" t="str">
            <v>Fournisseurs - Effets à payer</v>
          </cell>
          <cell r="C52" t="str">
            <v>403006</v>
          </cell>
          <cell r="D52" t="str">
            <v>FOURN</v>
          </cell>
        </row>
        <row r="53">
          <cell r="A53">
            <v>40300700</v>
          </cell>
          <cell r="B53" t="str">
            <v>Fournisseurs - Effets à payer</v>
          </cell>
          <cell r="C53" t="str">
            <v>403007</v>
          </cell>
          <cell r="D53" t="str">
            <v>FOURN</v>
          </cell>
        </row>
        <row r="54">
          <cell r="A54">
            <v>40300800</v>
          </cell>
          <cell r="B54" t="str">
            <v>Fournisseurs - Effets à payer</v>
          </cell>
          <cell r="C54" t="str">
            <v>403008</v>
          </cell>
          <cell r="D54" t="str">
            <v>FOURN</v>
          </cell>
        </row>
        <row r="55">
          <cell r="A55">
            <v>40310000</v>
          </cell>
          <cell r="B55" t="str">
            <v>Fournisseurs - Effet à payer</v>
          </cell>
          <cell r="C55" t="str">
            <v>403100</v>
          </cell>
          <cell r="D55" t="str">
            <v>FOURN</v>
          </cell>
        </row>
        <row r="56">
          <cell r="A56">
            <v>40810000</v>
          </cell>
          <cell r="B56" t="str">
            <v>Fourn - Fact non parvenues</v>
          </cell>
          <cell r="C56" t="str">
            <v>408100</v>
          </cell>
          <cell r="D56" t="str">
            <v>FOURN</v>
          </cell>
        </row>
        <row r="57">
          <cell r="A57">
            <v>40820000</v>
          </cell>
          <cell r="B57" t="str">
            <v>SALPA FNP</v>
          </cell>
          <cell r="C57" t="str">
            <v>408200</v>
          </cell>
          <cell r="D57" t="str">
            <v>FOURN</v>
          </cell>
        </row>
        <row r="58">
          <cell r="A58">
            <v>40830000</v>
          </cell>
          <cell r="B58" t="str">
            <v>FNP LSC</v>
          </cell>
          <cell r="C58" t="str">
            <v>408300</v>
          </cell>
          <cell r="D58" t="str">
            <v>FOURN</v>
          </cell>
        </row>
        <row r="59">
          <cell r="A59">
            <v>40831000</v>
          </cell>
          <cell r="B59" t="str">
            <v>FNP COFFEA</v>
          </cell>
          <cell r="C59" t="str">
            <v>408310</v>
          </cell>
          <cell r="D59" t="str">
            <v>FOURN</v>
          </cell>
        </row>
        <row r="60">
          <cell r="A60">
            <v>40900000</v>
          </cell>
          <cell r="B60" t="str">
            <v>AVOIRS A RECEVOIR</v>
          </cell>
          <cell r="C60" t="str">
            <v>409000</v>
          </cell>
          <cell r="D60" t="str">
            <v>FOURN</v>
          </cell>
        </row>
        <row r="61">
          <cell r="A61">
            <v>41100000</v>
          </cell>
          <cell r="B61" t="str">
            <v>Clients</v>
          </cell>
          <cell r="C61" t="str">
            <v>411000</v>
          </cell>
          <cell r="D61" t="str">
            <v>CLIENTS</v>
          </cell>
        </row>
        <row r="62">
          <cell r="A62">
            <v>41800000</v>
          </cell>
          <cell r="B62" t="str">
            <v>FAE</v>
          </cell>
          <cell r="C62" t="str">
            <v>418000</v>
          </cell>
          <cell r="D62" t="str">
            <v>CLIENTS</v>
          </cell>
        </row>
        <row r="63">
          <cell r="A63">
            <v>42110000</v>
          </cell>
          <cell r="B63" t="str">
            <v>Personnel - rémunérations dues</v>
          </cell>
          <cell r="C63" t="str">
            <v>421100</v>
          </cell>
          <cell r="D63" t="str">
            <v>SOC</v>
          </cell>
        </row>
        <row r="64">
          <cell r="A64">
            <v>42510000</v>
          </cell>
          <cell r="B64" t="str">
            <v>Personnels - Avances percus</v>
          </cell>
          <cell r="C64" t="str">
            <v>425100</v>
          </cell>
          <cell r="D64" t="str">
            <v>SOC</v>
          </cell>
        </row>
        <row r="65">
          <cell r="A65">
            <v>42700000</v>
          </cell>
          <cell r="B65" t="str">
            <v>Personnel - oppositions</v>
          </cell>
          <cell r="C65" t="str">
            <v>427000</v>
          </cell>
          <cell r="D65" t="str">
            <v>SOC</v>
          </cell>
        </row>
        <row r="66">
          <cell r="A66">
            <v>42820000</v>
          </cell>
          <cell r="B66" t="str">
            <v>Dettes provis. pour CP</v>
          </cell>
          <cell r="C66" t="str">
            <v>428200</v>
          </cell>
          <cell r="D66" t="str">
            <v>SOC</v>
          </cell>
        </row>
        <row r="67">
          <cell r="A67">
            <v>42820300</v>
          </cell>
          <cell r="B67" t="str">
            <v>Dettes prov CP Hrs recup</v>
          </cell>
          <cell r="C67" t="str">
            <v>428203</v>
          </cell>
          <cell r="D67" t="str">
            <v>SOC</v>
          </cell>
        </row>
        <row r="68">
          <cell r="A68">
            <v>42820500</v>
          </cell>
          <cell r="B68" t="str">
            <v>Dettes provis. JRS RELIQUAT RTT</v>
          </cell>
          <cell r="C68" t="str">
            <v>428205</v>
          </cell>
          <cell r="D68" t="str">
            <v>SOC</v>
          </cell>
        </row>
        <row r="69">
          <cell r="A69">
            <v>42830000</v>
          </cell>
          <cell r="B69" t="str">
            <v>PROV.CP JRS COURS I.F. Contrat</v>
          </cell>
          <cell r="C69" t="str">
            <v>428300</v>
          </cell>
          <cell r="D69" t="str">
            <v>SOC</v>
          </cell>
        </row>
        <row r="70">
          <cell r="A70">
            <v>43100000</v>
          </cell>
          <cell r="B70" t="str">
            <v>Sécurité sociale</v>
          </cell>
          <cell r="C70" t="str">
            <v>431000</v>
          </cell>
          <cell r="D70" t="str">
            <v>SOC</v>
          </cell>
        </row>
        <row r="71">
          <cell r="A71">
            <v>43721000</v>
          </cell>
          <cell r="B71" t="str">
            <v>Retraite MEDERIC</v>
          </cell>
          <cell r="C71" t="str">
            <v>437210</v>
          </cell>
          <cell r="D71" t="str">
            <v>SOC</v>
          </cell>
        </row>
        <row r="72">
          <cell r="A72">
            <v>43730000</v>
          </cell>
          <cell r="B72" t="str">
            <v>GAN Mutuelle/Prévoyance</v>
          </cell>
          <cell r="C72" t="str">
            <v>437300</v>
          </cell>
          <cell r="D72" t="str">
            <v>SOC</v>
          </cell>
        </row>
        <row r="73">
          <cell r="A73">
            <v>43740000</v>
          </cell>
          <cell r="B73" t="str">
            <v>Formation Professionnelle</v>
          </cell>
          <cell r="C73" t="str">
            <v>437400</v>
          </cell>
          <cell r="D73" t="str">
            <v>SOC</v>
          </cell>
        </row>
        <row r="74">
          <cell r="A74">
            <v>43751000</v>
          </cell>
          <cell r="B74" t="str">
            <v>Taxe Apprentissage</v>
          </cell>
          <cell r="C74" t="str">
            <v>437510</v>
          </cell>
          <cell r="D74" t="str">
            <v>SOC</v>
          </cell>
        </row>
        <row r="75">
          <cell r="A75">
            <v>43788000</v>
          </cell>
          <cell r="B75" t="str">
            <v>ALLOCATION CHOMAGE PARTIEL</v>
          </cell>
          <cell r="C75" t="str">
            <v>437880</v>
          </cell>
          <cell r="D75" t="str">
            <v>SOC</v>
          </cell>
        </row>
        <row r="76">
          <cell r="A76">
            <v>43820000</v>
          </cell>
          <cell r="B76" t="str">
            <v>Charges sociales sur CP</v>
          </cell>
          <cell r="C76" t="str">
            <v>438200</v>
          </cell>
          <cell r="D76" t="str">
            <v>SOC</v>
          </cell>
        </row>
        <row r="77">
          <cell r="A77">
            <v>43820100</v>
          </cell>
          <cell r="B77" t="str">
            <v>Autres charges sociales</v>
          </cell>
          <cell r="C77" t="str">
            <v>438201</v>
          </cell>
          <cell r="D77" t="str">
            <v>SOC</v>
          </cell>
        </row>
        <row r="78">
          <cell r="A78">
            <v>43820300</v>
          </cell>
          <cell r="B78" t="str">
            <v>CH/CP Hrs recup</v>
          </cell>
          <cell r="C78" t="str">
            <v>438203</v>
          </cell>
          <cell r="D78" t="str">
            <v>SOC</v>
          </cell>
        </row>
        <row r="79">
          <cell r="A79">
            <v>43820500</v>
          </cell>
          <cell r="B79" t="str">
            <v>Charges soc s/CP JRS RELIQUAT RTT</v>
          </cell>
          <cell r="C79" t="str">
            <v>438205</v>
          </cell>
          <cell r="D79" t="str">
            <v>SOC</v>
          </cell>
        </row>
        <row r="80">
          <cell r="A80">
            <v>43830000</v>
          </cell>
          <cell r="B80" t="str">
            <v>CH/CP JRS COURS I.F. CONTRAT</v>
          </cell>
          <cell r="C80" t="str">
            <v>438300</v>
          </cell>
          <cell r="D80" t="str">
            <v>SOC</v>
          </cell>
        </row>
        <row r="81">
          <cell r="A81">
            <v>43860000</v>
          </cell>
          <cell r="B81" t="str">
            <v>Ch. à payer, Organismes sociau</v>
          </cell>
          <cell r="C81" t="str">
            <v>438600</v>
          </cell>
          <cell r="D81" t="str">
            <v>SOC</v>
          </cell>
        </row>
        <row r="82">
          <cell r="A82">
            <v>43870000</v>
          </cell>
          <cell r="B82" t="str">
            <v>Charges sociales - produits à recev</v>
          </cell>
          <cell r="C82" t="str">
            <v>438700</v>
          </cell>
          <cell r="D82" t="str">
            <v>SOC</v>
          </cell>
        </row>
        <row r="83">
          <cell r="A83">
            <v>43880000</v>
          </cell>
          <cell r="B83" t="str">
            <v>CPAM</v>
          </cell>
          <cell r="C83" t="str">
            <v>438800</v>
          </cell>
          <cell r="D83" t="str">
            <v>SOC</v>
          </cell>
        </row>
        <row r="84">
          <cell r="A84">
            <v>43885000</v>
          </cell>
          <cell r="B84" t="str">
            <v>PROV CH SOC/PRIMES</v>
          </cell>
          <cell r="C84" t="str">
            <v>438850</v>
          </cell>
          <cell r="D84" t="str">
            <v>SOC</v>
          </cell>
        </row>
        <row r="85">
          <cell r="A85">
            <v>43890000</v>
          </cell>
          <cell r="B85" t="str">
            <v>IJ PREVOYANCE</v>
          </cell>
          <cell r="C85" t="str">
            <v>438900</v>
          </cell>
          <cell r="D85" t="str">
            <v>SOC</v>
          </cell>
        </row>
        <row r="86">
          <cell r="A86">
            <v>44210000</v>
          </cell>
          <cell r="B86" t="str">
            <v>Etat - Prélèvement à la source</v>
          </cell>
          <cell r="C86" t="str">
            <v>442100</v>
          </cell>
          <cell r="D86" t="str">
            <v>FISC&amp;TVA</v>
          </cell>
        </row>
        <row r="87">
          <cell r="A87">
            <v>44410000</v>
          </cell>
          <cell r="B87" t="str">
            <v>ETAT IS</v>
          </cell>
          <cell r="C87" t="str">
            <v>444100</v>
          </cell>
          <cell r="D87" t="str">
            <v>FISC&amp;TVA</v>
          </cell>
        </row>
        <row r="88">
          <cell r="A88">
            <v>44551000</v>
          </cell>
          <cell r="B88" t="str">
            <v>TVA à  payer</v>
          </cell>
          <cell r="C88" t="str">
            <v>445510</v>
          </cell>
          <cell r="D88" t="str">
            <v>FISC&amp;TVA</v>
          </cell>
        </row>
        <row r="89">
          <cell r="A89">
            <v>44562000</v>
          </cell>
          <cell r="B89" t="str">
            <v>TVA déd. s/immobilisations</v>
          </cell>
          <cell r="C89" t="str">
            <v>445620</v>
          </cell>
          <cell r="D89" t="str">
            <v>FISC&amp;TVA</v>
          </cell>
        </row>
        <row r="90">
          <cell r="A90">
            <v>44562010</v>
          </cell>
          <cell r="B90" t="str">
            <v>TVA / ENCAISST immobilisations</v>
          </cell>
          <cell r="C90" t="str">
            <v>445620</v>
          </cell>
          <cell r="D90" t="str">
            <v>FISC&amp;TVA</v>
          </cell>
        </row>
        <row r="91">
          <cell r="A91">
            <v>44566000</v>
          </cell>
          <cell r="B91" t="str">
            <v>TVA s/ABS taux réduit</v>
          </cell>
          <cell r="C91" t="str">
            <v>445660</v>
          </cell>
          <cell r="D91" t="str">
            <v>FISC&amp;TVA</v>
          </cell>
        </row>
        <row r="92">
          <cell r="A92">
            <v>44566003</v>
          </cell>
          <cell r="B92" t="str">
            <v>TVA s/ABS 20%</v>
          </cell>
          <cell r="C92" t="str">
            <v>445660</v>
          </cell>
          <cell r="D92" t="str">
            <v>FISC&amp;TVA</v>
          </cell>
        </row>
        <row r="93">
          <cell r="A93">
            <v>44566075</v>
          </cell>
          <cell r="B93" t="str">
            <v>TVA s/ABS 10%</v>
          </cell>
          <cell r="C93" t="str">
            <v>445660</v>
          </cell>
          <cell r="D93" t="str">
            <v>FISC&amp;TVA</v>
          </cell>
        </row>
        <row r="94">
          <cell r="A94">
            <v>44566100</v>
          </cell>
          <cell r="B94" t="str">
            <v>TVA s/ABS Taux Normal</v>
          </cell>
          <cell r="C94" t="str">
            <v>445661</v>
          </cell>
          <cell r="D94" t="str">
            <v>FISC&amp;TVA</v>
          </cell>
        </row>
        <row r="95">
          <cell r="A95">
            <v>44566200</v>
          </cell>
          <cell r="B95" t="str">
            <v>TVA déd. 5.5%</v>
          </cell>
          <cell r="C95" t="str">
            <v>445662</v>
          </cell>
          <cell r="D95" t="str">
            <v>FISC&amp;TVA</v>
          </cell>
        </row>
        <row r="96">
          <cell r="A96">
            <v>44566220</v>
          </cell>
          <cell r="B96" t="str">
            <v>TVA déductible intra com 20.6%</v>
          </cell>
          <cell r="C96" t="str">
            <v>445662</v>
          </cell>
          <cell r="D96" t="str">
            <v>FISC&amp;TVA</v>
          </cell>
        </row>
        <row r="97">
          <cell r="A97">
            <v>44566230</v>
          </cell>
          <cell r="B97" t="str">
            <v>TVA déductible à 2.10 %</v>
          </cell>
          <cell r="C97" t="str">
            <v>445662</v>
          </cell>
          <cell r="D97" t="str">
            <v>FISC&amp;TVA</v>
          </cell>
        </row>
        <row r="98">
          <cell r="A98">
            <v>44566500</v>
          </cell>
          <cell r="B98" t="str">
            <v>TVA s/ABS INTRACOM DEDUCTIBLE</v>
          </cell>
          <cell r="C98" t="str">
            <v>445665</v>
          </cell>
          <cell r="D98" t="str">
            <v>FISC&amp;TVA</v>
          </cell>
        </row>
        <row r="99">
          <cell r="A99">
            <v>44566900</v>
          </cell>
          <cell r="B99" t="str">
            <v>TVA déd. sur décaissement</v>
          </cell>
          <cell r="C99" t="str">
            <v>445669</v>
          </cell>
          <cell r="D99" t="str">
            <v>FISC&amp;TVA</v>
          </cell>
        </row>
        <row r="100">
          <cell r="A100">
            <v>44571000</v>
          </cell>
          <cell r="B100" t="str">
            <v>T.V.A. Collectée TN OBSOLETE</v>
          </cell>
          <cell r="C100" t="str">
            <v>445710</v>
          </cell>
          <cell r="D100" t="str">
            <v>FISC&amp;TVA</v>
          </cell>
        </row>
        <row r="101">
          <cell r="A101">
            <v>44571100</v>
          </cell>
          <cell r="B101" t="str">
            <v>T.V.A Collectée TR OBSOLETE</v>
          </cell>
          <cell r="C101" t="str">
            <v>445711</v>
          </cell>
          <cell r="D101" t="str">
            <v>FISC&amp;TVA</v>
          </cell>
        </row>
        <row r="102">
          <cell r="A102">
            <v>44571103</v>
          </cell>
          <cell r="B102" t="str">
            <v>TVA collectée TN</v>
          </cell>
          <cell r="C102" t="str">
            <v>445711</v>
          </cell>
          <cell r="D102" t="str">
            <v>FISC&amp;TVA</v>
          </cell>
        </row>
        <row r="103">
          <cell r="A103">
            <v>44571200</v>
          </cell>
          <cell r="B103" t="str">
            <v>T.V.A Collectée TR</v>
          </cell>
          <cell r="C103" t="str">
            <v>445712</v>
          </cell>
          <cell r="D103" t="str">
            <v>FISC&amp;TVA</v>
          </cell>
        </row>
        <row r="104">
          <cell r="A104">
            <v>44571705</v>
          </cell>
          <cell r="B104" t="str">
            <v>TVA collectée TI</v>
          </cell>
          <cell r="C104" t="str">
            <v>445717</v>
          </cell>
          <cell r="D104" t="str">
            <v>FISC&amp;TVA</v>
          </cell>
        </row>
        <row r="105">
          <cell r="A105">
            <v>44572000</v>
          </cell>
          <cell r="B105" t="str">
            <v>TVA collectée intra comm</v>
          </cell>
          <cell r="C105" t="str">
            <v>445720</v>
          </cell>
          <cell r="D105" t="str">
            <v>FISC&amp;TVA</v>
          </cell>
        </row>
        <row r="106">
          <cell r="A106">
            <v>44583000</v>
          </cell>
          <cell r="B106" t="str">
            <v>Crédit TVA</v>
          </cell>
          <cell r="C106" t="str">
            <v>445830</v>
          </cell>
          <cell r="D106" t="str">
            <v>FISC&amp;TVA</v>
          </cell>
        </row>
        <row r="107">
          <cell r="A107">
            <v>44583100</v>
          </cell>
          <cell r="B107" t="str">
            <v>RBT TVA demandé</v>
          </cell>
          <cell r="C107" t="str">
            <v>445831</v>
          </cell>
          <cell r="D107" t="str">
            <v>FISC&amp;TVA</v>
          </cell>
        </row>
        <row r="108">
          <cell r="A108">
            <v>44586000</v>
          </cell>
          <cell r="B108" t="str">
            <v>TVA sur Fact non parvenues</v>
          </cell>
          <cell r="C108" t="str">
            <v>445860</v>
          </cell>
          <cell r="D108" t="str">
            <v>FISC&amp;TVA</v>
          </cell>
        </row>
        <row r="109">
          <cell r="A109">
            <v>44587000</v>
          </cell>
          <cell r="B109" t="str">
            <v>TVA sur fact à établir</v>
          </cell>
          <cell r="C109" t="str">
            <v>445870</v>
          </cell>
          <cell r="D109" t="str">
            <v>FISC&amp;TVA</v>
          </cell>
        </row>
        <row r="110">
          <cell r="A110">
            <v>44710000</v>
          </cell>
          <cell r="B110" t="str">
            <v>Autres impôts taxes remontée caisse</v>
          </cell>
          <cell r="C110" t="str">
            <v>447100</v>
          </cell>
          <cell r="D110" t="str">
            <v>FISC&amp;TVA</v>
          </cell>
        </row>
        <row r="111">
          <cell r="A111">
            <v>44720000</v>
          </cell>
          <cell r="B111" t="str">
            <v>Autres impôts, taxes et verst as</v>
          </cell>
          <cell r="C111" t="str">
            <v>447200</v>
          </cell>
          <cell r="D111" t="str">
            <v>FISC&amp;TVA</v>
          </cell>
        </row>
        <row r="112">
          <cell r="A112">
            <v>44861000</v>
          </cell>
          <cell r="B112" t="str">
            <v>Etat - autres charges à payer</v>
          </cell>
          <cell r="C112" t="str">
            <v>448610</v>
          </cell>
          <cell r="D112" t="str">
            <v>FISC&amp;TVA</v>
          </cell>
        </row>
        <row r="113">
          <cell r="A113">
            <v>44871000</v>
          </cell>
          <cell r="B113" t="str">
            <v>Etat, produits à recevoir</v>
          </cell>
          <cell r="C113" t="str">
            <v>448710</v>
          </cell>
          <cell r="D113" t="str">
            <v>FISC&amp;TVA</v>
          </cell>
        </row>
        <row r="114">
          <cell r="A114">
            <v>45510000</v>
          </cell>
          <cell r="B114" t="str">
            <v>C/C Les secrets du Chocolat</v>
          </cell>
          <cell r="C114" t="str">
            <v>455100</v>
          </cell>
          <cell r="D114" t="str">
            <v>CC_A</v>
          </cell>
        </row>
        <row r="115">
          <cell r="A115">
            <v>45520000</v>
          </cell>
          <cell r="B115" t="str">
            <v>C/C AU CROCODILE</v>
          </cell>
          <cell r="C115" t="str">
            <v>455200</v>
          </cell>
          <cell r="D115" t="str">
            <v>CC_F</v>
          </cell>
        </row>
        <row r="116">
          <cell r="A116">
            <v>45530000</v>
          </cell>
          <cell r="B116" t="str">
            <v>C/C C GUET LES ARMES DE STRG</v>
          </cell>
          <cell r="C116" t="str">
            <v>455300</v>
          </cell>
          <cell r="D116" t="str">
            <v>CC_F</v>
          </cell>
        </row>
        <row r="117">
          <cell r="A117">
            <v>45540000</v>
          </cell>
          <cell r="B117" t="str">
            <v>C/C HOLDING CM</v>
          </cell>
          <cell r="C117" t="str">
            <v>455400</v>
          </cell>
          <cell r="D117" t="str">
            <v>CC_F</v>
          </cell>
        </row>
        <row r="118">
          <cell r="A118">
            <v>45581000</v>
          </cell>
          <cell r="B118" t="str">
            <v>Int courus LSC</v>
          </cell>
          <cell r="C118" t="str">
            <v>455810</v>
          </cell>
          <cell r="D118" t="str">
            <v>CC_A</v>
          </cell>
        </row>
        <row r="119">
          <cell r="A119">
            <v>45582000</v>
          </cell>
          <cell r="B119" t="str">
            <v>Int courus AU CROCODILE</v>
          </cell>
          <cell r="C119" t="str">
            <v>455820</v>
          </cell>
          <cell r="D119" t="str">
            <v>CC_F</v>
          </cell>
        </row>
        <row r="120">
          <cell r="A120">
            <v>45583000</v>
          </cell>
          <cell r="B120" t="str">
            <v>Int courus C GUET</v>
          </cell>
          <cell r="C120" t="str">
            <v>455830</v>
          </cell>
          <cell r="D120" t="str">
            <v>CC_F</v>
          </cell>
        </row>
        <row r="121">
          <cell r="A121">
            <v>46700010</v>
          </cell>
          <cell r="B121" t="str">
            <v>Autres comptes débiteurs/créditeurs</v>
          </cell>
          <cell r="C121" t="str">
            <v>467000</v>
          </cell>
          <cell r="D121" t="str">
            <v>DIV</v>
          </cell>
        </row>
        <row r="122">
          <cell r="A122">
            <v>46700020</v>
          </cell>
          <cell r="B122" t="str">
            <v>Autres déb/créd Me Jean Denis M</v>
          </cell>
          <cell r="C122" t="str">
            <v>467000</v>
          </cell>
          <cell r="D122" t="str">
            <v>DIV</v>
          </cell>
        </row>
        <row r="123">
          <cell r="A123">
            <v>46711000</v>
          </cell>
          <cell r="B123" t="str">
            <v>FRAIS DE DEPLACT</v>
          </cell>
          <cell r="C123" t="str">
            <v>467110</v>
          </cell>
          <cell r="D123" t="str">
            <v>DIV</v>
          </cell>
        </row>
        <row r="124">
          <cell r="A124">
            <v>46870000</v>
          </cell>
          <cell r="B124" t="str">
            <v>Produits à recevoir</v>
          </cell>
          <cell r="C124" t="str">
            <v>468700</v>
          </cell>
          <cell r="D124" t="str">
            <v>DIV</v>
          </cell>
        </row>
        <row r="125">
          <cell r="A125">
            <v>47100000</v>
          </cell>
          <cell r="B125" t="str">
            <v>Compte d'attente</v>
          </cell>
          <cell r="C125" t="str">
            <v>471000</v>
          </cell>
          <cell r="D125" t="str">
            <v>DIV</v>
          </cell>
        </row>
        <row r="126">
          <cell r="A126">
            <v>48600000</v>
          </cell>
          <cell r="B126" t="str">
            <v>Charges constatées d'avance</v>
          </cell>
          <cell r="C126" t="str">
            <v>486000</v>
          </cell>
          <cell r="D126" t="str">
            <v>CCA</v>
          </cell>
        </row>
        <row r="127">
          <cell r="A127">
            <v>49999900</v>
          </cell>
          <cell r="B127" t="str">
            <v>Provisions/dépréciation comptes de tiers</v>
          </cell>
          <cell r="C127" t="str">
            <v>499999</v>
          </cell>
          <cell r="D127" t="str">
            <v>PROVCLI</v>
          </cell>
        </row>
        <row r="128">
          <cell r="A128">
            <v>51120700</v>
          </cell>
          <cell r="B128" t="str">
            <v>COEUR GOURMAND RESTAU ARTZNER</v>
          </cell>
          <cell r="C128" t="str">
            <v>511207</v>
          </cell>
          <cell r="D128" t="str">
            <v>TRESO</v>
          </cell>
        </row>
        <row r="129">
          <cell r="A129">
            <v>51181000</v>
          </cell>
          <cell r="B129" t="str">
            <v>COEUR GOURMAND BOUTIQUE</v>
          </cell>
          <cell r="C129" t="str">
            <v>511810</v>
          </cell>
          <cell r="D129" t="str">
            <v>TRESO</v>
          </cell>
        </row>
        <row r="130">
          <cell r="A130">
            <v>51200000</v>
          </cell>
          <cell r="B130" t="str">
            <v>Etablissement DIFFERE</v>
          </cell>
          <cell r="C130" t="str">
            <v>512000</v>
          </cell>
          <cell r="D130" t="str">
            <v>TRESO</v>
          </cell>
        </row>
        <row r="131">
          <cell r="A131">
            <v>51210000</v>
          </cell>
          <cell r="B131" t="str">
            <v>CIC</v>
          </cell>
          <cell r="C131" t="str">
            <v>512100</v>
          </cell>
          <cell r="D131" t="str">
            <v>TRESO</v>
          </cell>
        </row>
        <row r="132">
          <cell r="A132">
            <v>51250000</v>
          </cell>
          <cell r="B132" t="str">
            <v>CIC ARTZNER</v>
          </cell>
          <cell r="C132" t="str">
            <v>512500</v>
          </cell>
          <cell r="D132" t="str">
            <v>TRESO</v>
          </cell>
        </row>
        <row r="133">
          <cell r="A133">
            <v>51260000</v>
          </cell>
          <cell r="B133" t="str">
            <v>CA ARTZNER</v>
          </cell>
          <cell r="C133" t="str">
            <v>512600</v>
          </cell>
          <cell r="D133" t="str">
            <v>TRESO</v>
          </cell>
        </row>
        <row r="134">
          <cell r="A134">
            <v>51270000</v>
          </cell>
          <cell r="B134" t="str">
            <v>CA RELAIS POSTE</v>
          </cell>
          <cell r="C134" t="str">
            <v>512700</v>
          </cell>
          <cell r="D134" t="str">
            <v>TRESO</v>
          </cell>
        </row>
        <row r="135">
          <cell r="A135">
            <v>51800000</v>
          </cell>
          <cell r="B135" t="str">
            <v>INTERETS COURUS + FRAIS BANC.</v>
          </cell>
          <cell r="C135" t="str">
            <v>518000</v>
          </cell>
          <cell r="D135" t="str">
            <v>TRESO</v>
          </cell>
        </row>
        <row r="136">
          <cell r="A136">
            <v>53110000</v>
          </cell>
          <cell r="B136" t="str">
            <v>Caisse boutique Artzner</v>
          </cell>
          <cell r="C136" t="str">
            <v>531100</v>
          </cell>
          <cell r="D136" t="str">
            <v>TRESO</v>
          </cell>
        </row>
        <row r="137">
          <cell r="A137">
            <v>53120000</v>
          </cell>
          <cell r="B137" t="str">
            <v>Caisse restau Artzner</v>
          </cell>
          <cell r="C137" t="str">
            <v>531200</v>
          </cell>
          <cell r="D137" t="str">
            <v>TRESO</v>
          </cell>
        </row>
        <row r="138">
          <cell r="A138">
            <v>53130000</v>
          </cell>
          <cell r="B138" t="str">
            <v>Caisse Relais de la Poste</v>
          </cell>
          <cell r="C138" t="str">
            <v>531300</v>
          </cell>
          <cell r="D138" t="str">
            <v>TRESO</v>
          </cell>
        </row>
        <row r="139">
          <cell r="A139">
            <v>58000000</v>
          </cell>
          <cell r="B139" t="str">
            <v>Virements internes</v>
          </cell>
          <cell r="C139" t="str">
            <v>580000</v>
          </cell>
          <cell r="D139" t="str">
            <v>TRESO</v>
          </cell>
        </row>
        <row r="140">
          <cell r="A140">
            <v>58100000</v>
          </cell>
          <cell r="B140" t="str">
            <v>Transfert encaissement Espèces</v>
          </cell>
          <cell r="C140" t="str">
            <v>581000</v>
          </cell>
          <cell r="D140" t="str">
            <v>TRESO</v>
          </cell>
        </row>
        <row r="141">
          <cell r="A141">
            <v>58110000</v>
          </cell>
          <cell r="B141" t="str">
            <v>TRSFT ENCT ESPECE BOUTIQ ARTZNER</v>
          </cell>
          <cell r="C141" t="str">
            <v>581100</v>
          </cell>
          <cell r="D141" t="str">
            <v>TRESO</v>
          </cell>
        </row>
        <row r="142">
          <cell r="A142">
            <v>58120000</v>
          </cell>
          <cell r="B142" t="str">
            <v>TRSFT ENCT ESPECE RESTAU ARTZNER</v>
          </cell>
          <cell r="C142" t="str">
            <v>581200</v>
          </cell>
          <cell r="D142" t="str">
            <v>TRESO</v>
          </cell>
        </row>
        <row r="143">
          <cell r="A143">
            <v>58130000</v>
          </cell>
          <cell r="B143" t="str">
            <v>TRSFT ENCT ESPECES RELAIS POSTE</v>
          </cell>
          <cell r="C143" t="str">
            <v>581300</v>
          </cell>
          <cell r="D143" t="str">
            <v>TRESO</v>
          </cell>
        </row>
        <row r="144">
          <cell r="A144">
            <v>58200000</v>
          </cell>
          <cell r="B144" t="str">
            <v>Transfert encaissement CB</v>
          </cell>
          <cell r="C144" t="str">
            <v>582000</v>
          </cell>
          <cell r="D144" t="str">
            <v>TRESO</v>
          </cell>
        </row>
        <row r="145">
          <cell r="A145">
            <v>58210000</v>
          </cell>
          <cell r="B145" t="str">
            <v>TRSFT ENCT CB BOUTIQ ARTZNER</v>
          </cell>
          <cell r="C145" t="str">
            <v>582100</v>
          </cell>
          <cell r="D145" t="str">
            <v>TRESO</v>
          </cell>
        </row>
        <row r="146">
          <cell r="A146">
            <v>58220000</v>
          </cell>
          <cell r="B146" t="str">
            <v>TRSFT ENCT CB RESTAU ARTZNER</v>
          </cell>
          <cell r="C146" t="str">
            <v>582200</v>
          </cell>
          <cell r="D146" t="str">
            <v>TRESO</v>
          </cell>
        </row>
        <row r="147">
          <cell r="A147">
            <v>58230000</v>
          </cell>
          <cell r="B147" t="str">
            <v>TRSFT ENCT CB RELAIS POSTE</v>
          </cell>
          <cell r="C147" t="str">
            <v>582300</v>
          </cell>
          <cell r="D147" t="str">
            <v>TRESO</v>
          </cell>
        </row>
        <row r="148">
          <cell r="A148">
            <v>58231000</v>
          </cell>
          <cell r="B148" t="str">
            <v>TRSFT ENCT AMEX RELAIS POSTE</v>
          </cell>
          <cell r="C148" t="str">
            <v>582310</v>
          </cell>
          <cell r="D148" t="str">
            <v>TRESO</v>
          </cell>
        </row>
        <row r="149">
          <cell r="A149">
            <v>58300000</v>
          </cell>
          <cell r="B149" t="str">
            <v>Transfert encaissement Chèques</v>
          </cell>
          <cell r="C149" t="str">
            <v>583000</v>
          </cell>
          <cell r="D149" t="str">
            <v>TRESO</v>
          </cell>
        </row>
        <row r="150">
          <cell r="A150">
            <v>58310000</v>
          </cell>
          <cell r="B150" t="str">
            <v>TRSFT ENCT CHQ BOUTIQ ARTZNER</v>
          </cell>
          <cell r="C150" t="str">
            <v>583100</v>
          </cell>
          <cell r="D150" t="str">
            <v>TRESO</v>
          </cell>
        </row>
        <row r="151">
          <cell r="A151">
            <v>58320000</v>
          </cell>
          <cell r="B151" t="str">
            <v>TRSFT ENCT CHQ RESTAU ARTZNER</v>
          </cell>
          <cell r="C151" t="str">
            <v>583200</v>
          </cell>
          <cell r="D151" t="str">
            <v>TRESO</v>
          </cell>
        </row>
        <row r="152">
          <cell r="A152">
            <v>58330000</v>
          </cell>
          <cell r="B152" t="str">
            <v>TRSFT ENCT CHQ RELAIS POSTE</v>
          </cell>
          <cell r="C152" t="str">
            <v>583300</v>
          </cell>
          <cell r="D152" t="str">
            <v>TRESO</v>
          </cell>
        </row>
        <row r="153">
          <cell r="A153">
            <v>58400000</v>
          </cell>
          <cell r="B153" t="str">
            <v>Transfert encaissement TR</v>
          </cell>
          <cell r="C153" t="str">
            <v>584000</v>
          </cell>
          <cell r="D153" t="str">
            <v>TRESO</v>
          </cell>
        </row>
        <row r="154">
          <cell r="A154">
            <v>58410000</v>
          </cell>
          <cell r="B154" t="str">
            <v>TRSFT ENCT TR/CH DEJ BOUTIQ ARTZ</v>
          </cell>
          <cell r="C154" t="str">
            <v>584100</v>
          </cell>
          <cell r="D154" t="str">
            <v>TRESO</v>
          </cell>
        </row>
        <row r="155">
          <cell r="A155">
            <v>58420000</v>
          </cell>
          <cell r="B155" t="str">
            <v>TRSFT ENCT TR/CH DEJ RESTAU ARTZ</v>
          </cell>
          <cell r="C155" t="str">
            <v>584200</v>
          </cell>
          <cell r="D155" t="str">
            <v>TRESO</v>
          </cell>
        </row>
        <row r="156">
          <cell r="A156">
            <v>58430000</v>
          </cell>
          <cell r="B156" t="str">
            <v>TRSFT ENCT GROUPON RELAIS POSTE</v>
          </cell>
          <cell r="C156" t="str">
            <v>584300</v>
          </cell>
          <cell r="D156" t="str">
            <v>TRESO</v>
          </cell>
        </row>
        <row r="157">
          <cell r="A157">
            <v>58440000</v>
          </cell>
          <cell r="B157" t="str">
            <v>TRSFT ENCT SMARTBOX RELAIS POSTE</v>
          </cell>
          <cell r="C157" t="str">
            <v>584400</v>
          </cell>
          <cell r="D157" t="str">
            <v>TRESO</v>
          </cell>
        </row>
        <row r="158">
          <cell r="A158">
            <v>58500000</v>
          </cell>
          <cell r="B158" t="str">
            <v>TRSFT ENCT BONS CADEAUX</v>
          </cell>
          <cell r="C158" t="str">
            <v>585000</v>
          </cell>
          <cell r="D158" t="str">
            <v>TRESO</v>
          </cell>
        </row>
        <row r="159">
          <cell r="A159">
            <v>58600000</v>
          </cell>
          <cell r="B159" t="str">
            <v>Vente à crédit</v>
          </cell>
          <cell r="C159" t="str">
            <v>586000</v>
          </cell>
          <cell r="D159" t="str">
            <v>TRESO</v>
          </cell>
        </row>
        <row r="160">
          <cell r="A160">
            <v>58610000</v>
          </cell>
          <cell r="B160" t="str">
            <v>RELAIS POSTE CLTS PRESENTS</v>
          </cell>
          <cell r="C160" t="str">
            <v>586100</v>
          </cell>
          <cell r="D160" t="str">
            <v>TRESO</v>
          </cell>
        </row>
        <row r="161">
          <cell r="A161">
            <v>58620000</v>
          </cell>
          <cell r="B161" t="str">
            <v>RELAIS POSTE TRSFT DEB CLTS DIV</v>
          </cell>
          <cell r="C161" t="str">
            <v>586200</v>
          </cell>
          <cell r="D161" t="str">
            <v>TRESO</v>
          </cell>
        </row>
        <row r="162">
          <cell r="A162">
            <v>58630000</v>
          </cell>
          <cell r="B162" t="str">
            <v>RELAIS POSTE ARRHES VERSEES/DEDU</v>
          </cell>
          <cell r="C162" t="str">
            <v>586300</v>
          </cell>
          <cell r="D162" t="str">
            <v>TRESO</v>
          </cell>
        </row>
        <row r="163">
          <cell r="A163">
            <v>58700000</v>
          </cell>
          <cell r="B163" t="str">
            <v>CH VACANCES</v>
          </cell>
          <cell r="C163" t="str">
            <v>587000</v>
          </cell>
          <cell r="D163" t="str">
            <v>TRESO</v>
          </cell>
        </row>
        <row r="164">
          <cell r="A164">
            <v>58730000</v>
          </cell>
          <cell r="B164" t="str">
            <v>ANCV RDP</v>
          </cell>
          <cell r="C164" t="str">
            <v>587300</v>
          </cell>
          <cell r="D164" t="str">
            <v>TRESO</v>
          </cell>
        </row>
        <row r="165">
          <cell r="A165">
            <v>58810000</v>
          </cell>
          <cell r="B165" t="str">
            <v>TRSFT ENCT AVOIRS BOUTIQUE ARTZNER</v>
          </cell>
          <cell r="C165" t="str">
            <v>588100</v>
          </cell>
          <cell r="D165" t="str">
            <v>TRESO</v>
          </cell>
        </row>
        <row r="166">
          <cell r="A166">
            <v>60100000</v>
          </cell>
          <cell r="B166" t="str">
            <v>Achat remontée caisse non affectée</v>
          </cell>
          <cell r="C166" t="str">
            <v>601000</v>
          </cell>
          <cell r="D166" t="str">
            <v>6HA_MP</v>
          </cell>
        </row>
        <row r="167">
          <cell r="A167">
            <v>60110000</v>
          </cell>
          <cell r="B167" t="str">
            <v>Achats mat. 1ères  20 %</v>
          </cell>
          <cell r="C167" t="str">
            <v>601100</v>
          </cell>
          <cell r="D167" t="str">
            <v>6HA_MP</v>
          </cell>
        </row>
        <row r="168">
          <cell r="A168">
            <v>60110001</v>
          </cell>
          <cell r="B168" t="str">
            <v>Beurre, oeuf, crèmerie</v>
          </cell>
          <cell r="C168" t="str">
            <v>601100</v>
          </cell>
          <cell r="D168" t="str">
            <v>6HA_MP</v>
          </cell>
        </row>
        <row r="169">
          <cell r="A169">
            <v>60110002</v>
          </cell>
          <cell r="B169" t="str">
            <v>Fruits et Légumes</v>
          </cell>
          <cell r="C169" t="str">
            <v>601100</v>
          </cell>
          <cell r="D169" t="str">
            <v>6HA_MP</v>
          </cell>
        </row>
        <row r="170">
          <cell r="A170">
            <v>60110003</v>
          </cell>
          <cell r="B170" t="str">
            <v>Viandes, Boucherie, Charcuterie</v>
          </cell>
          <cell r="C170" t="str">
            <v>601100</v>
          </cell>
          <cell r="D170" t="str">
            <v>6HA_MP</v>
          </cell>
        </row>
        <row r="171">
          <cell r="A171">
            <v>60110004</v>
          </cell>
          <cell r="B171" t="str">
            <v>Poissons</v>
          </cell>
          <cell r="C171" t="str">
            <v>601100</v>
          </cell>
          <cell r="D171" t="str">
            <v>6HA_MP</v>
          </cell>
        </row>
        <row r="172">
          <cell r="A172">
            <v>60110005</v>
          </cell>
          <cell r="B172" t="str">
            <v>Epicerie</v>
          </cell>
          <cell r="C172" t="str">
            <v>601100</v>
          </cell>
          <cell r="D172" t="str">
            <v>6HA_MP</v>
          </cell>
        </row>
        <row r="173">
          <cell r="A173">
            <v>60110006</v>
          </cell>
          <cell r="B173" t="str">
            <v>Patisseries</v>
          </cell>
          <cell r="C173" t="str">
            <v>601100</v>
          </cell>
          <cell r="D173" t="str">
            <v>6HA_MP</v>
          </cell>
        </row>
        <row r="174">
          <cell r="A174">
            <v>60110007</v>
          </cell>
          <cell r="B174" t="str">
            <v>Surgelés</v>
          </cell>
          <cell r="C174" t="str">
            <v>601100</v>
          </cell>
          <cell r="D174" t="str">
            <v>6HA_MP</v>
          </cell>
        </row>
        <row r="175">
          <cell r="A175">
            <v>60110008</v>
          </cell>
          <cell r="B175" t="str">
            <v>Fromages Salle</v>
          </cell>
          <cell r="C175" t="str">
            <v>601100</v>
          </cell>
          <cell r="D175" t="str">
            <v>6HA_MP</v>
          </cell>
        </row>
        <row r="176">
          <cell r="A176">
            <v>60110009</v>
          </cell>
          <cell r="B176" t="str">
            <v>Pain, Viennoiseries Salle</v>
          </cell>
          <cell r="C176" t="str">
            <v>601100</v>
          </cell>
          <cell r="D176" t="str">
            <v>6HA_MP</v>
          </cell>
        </row>
        <row r="177">
          <cell r="A177">
            <v>60120000</v>
          </cell>
          <cell r="B177" t="str">
            <v>Achats mat. 1ères 5.50 %</v>
          </cell>
          <cell r="C177" t="str">
            <v>601200</v>
          </cell>
          <cell r="D177" t="str">
            <v>6HA_MP</v>
          </cell>
        </row>
        <row r="178">
          <cell r="A178">
            <v>60130000</v>
          </cell>
          <cell r="B178" t="str">
            <v>Achats mat. 1ères 10 %</v>
          </cell>
          <cell r="C178" t="str">
            <v>601300</v>
          </cell>
          <cell r="D178" t="str">
            <v>6HA_MP</v>
          </cell>
        </row>
        <row r="179">
          <cell r="A179">
            <v>60140000</v>
          </cell>
          <cell r="B179" t="str">
            <v>Achat mat. 1ères 0%</v>
          </cell>
          <cell r="C179" t="str">
            <v>601400</v>
          </cell>
          <cell r="D179" t="str">
            <v>6HA_MP</v>
          </cell>
        </row>
        <row r="180">
          <cell r="A180">
            <v>60260000</v>
          </cell>
          <cell r="B180" t="str">
            <v>Achats emballages</v>
          </cell>
          <cell r="C180" t="str">
            <v>602600</v>
          </cell>
          <cell r="D180" t="str">
            <v>6HA_EMB</v>
          </cell>
        </row>
        <row r="181">
          <cell r="A181">
            <v>60310000</v>
          </cell>
          <cell r="B181" t="str">
            <v>Variation stock mat 1ère</v>
          </cell>
          <cell r="C181" t="str">
            <v>603100</v>
          </cell>
          <cell r="D181" t="str">
            <v>6VARST_MP</v>
          </cell>
        </row>
        <row r="182">
          <cell r="A182">
            <v>60320000</v>
          </cell>
          <cell r="B182" t="str">
            <v>Variation stock boissons à 10</v>
          </cell>
          <cell r="C182" t="str">
            <v>603200</v>
          </cell>
          <cell r="D182" t="str">
            <v>6VARST_MARCH_AUTRES</v>
          </cell>
        </row>
        <row r="183">
          <cell r="A183">
            <v>60330000</v>
          </cell>
          <cell r="B183" t="str">
            <v>Variation stock boissons à 20</v>
          </cell>
          <cell r="C183" t="str">
            <v>603300</v>
          </cell>
          <cell r="D183" t="str">
            <v>6VARST_MAR_ ALCOOLS</v>
          </cell>
        </row>
        <row r="184">
          <cell r="A184">
            <v>60360000</v>
          </cell>
          <cell r="B184" t="str">
            <v>VARIATION EMBALLAGES</v>
          </cell>
          <cell r="C184" t="str">
            <v>603600</v>
          </cell>
          <cell r="D184" t="str">
            <v>6VARST_EMB</v>
          </cell>
        </row>
        <row r="185">
          <cell r="A185">
            <v>60370000</v>
          </cell>
          <cell r="B185" t="str">
            <v>Variat. stocks marchandises 20% alcool</v>
          </cell>
          <cell r="C185" t="str">
            <v>603700</v>
          </cell>
          <cell r="D185" t="str">
            <v>6VARST_MAR_ ALCOOLS</v>
          </cell>
        </row>
        <row r="186">
          <cell r="A186">
            <v>60371000</v>
          </cell>
          <cell r="B186" t="str">
            <v>Variat. stocks marchandises autres</v>
          </cell>
          <cell r="C186" t="str">
            <v>603710</v>
          </cell>
          <cell r="D186" t="str">
            <v>6VARST_MARCH_AUTRES</v>
          </cell>
        </row>
        <row r="187">
          <cell r="A187">
            <v>60510000</v>
          </cell>
          <cell r="B187" t="str">
            <v>Achats de vaisselle</v>
          </cell>
          <cell r="C187" t="str">
            <v>605100</v>
          </cell>
          <cell r="D187" t="str">
            <v>6HA_VAISSELLES</v>
          </cell>
        </row>
        <row r="188">
          <cell r="A188">
            <v>60611100</v>
          </cell>
          <cell r="B188" t="str">
            <v>Fournitures énergie, Electricité</v>
          </cell>
          <cell r="C188" t="str">
            <v>606111</v>
          </cell>
          <cell r="D188" t="str">
            <v>6HA_NRJ</v>
          </cell>
        </row>
        <row r="189">
          <cell r="A189">
            <v>60611110</v>
          </cell>
          <cell r="B189" t="str">
            <v>FOURNITURES ES</v>
          </cell>
          <cell r="C189" t="str">
            <v>606111</v>
          </cell>
          <cell r="D189" t="str">
            <v>6HA_NRJ</v>
          </cell>
        </row>
        <row r="190">
          <cell r="A190">
            <v>60612000</v>
          </cell>
          <cell r="B190" t="str">
            <v>EAU</v>
          </cell>
          <cell r="C190" t="str">
            <v>606120</v>
          </cell>
          <cell r="D190" t="str">
            <v>6HA_NRJ</v>
          </cell>
        </row>
        <row r="191">
          <cell r="A191">
            <v>60613000</v>
          </cell>
          <cell r="B191" t="str">
            <v>Fourniture Gaz</v>
          </cell>
          <cell r="C191" t="str">
            <v>606130</v>
          </cell>
          <cell r="D191" t="str">
            <v>6HA_NRJ</v>
          </cell>
        </row>
        <row r="192">
          <cell r="A192">
            <v>60630000</v>
          </cell>
          <cell r="B192" t="str">
            <v>Fournit entretien-Pt matériel</v>
          </cell>
          <cell r="C192" t="str">
            <v>606300</v>
          </cell>
          <cell r="D192" t="str">
            <v>6HA_FOURN_EXPLOI</v>
          </cell>
        </row>
        <row r="193">
          <cell r="A193">
            <v>60631100</v>
          </cell>
          <cell r="B193" t="str">
            <v>DECORATION MAGASIN</v>
          </cell>
          <cell r="C193" t="str">
            <v>606311</v>
          </cell>
          <cell r="D193" t="str">
            <v>6HA_DECO</v>
          </cell>
        </row>
        <row r="194">
          <cell r="A194">
            <v>60640000</v>
          </cell>
          <cell r="B194" t="str">
            <v>Fournitures adminis+info</v>
          </cell>
          <cell r="C194" t="str">
            <v>606400</v>
          </cell>
          <cell r="D194" t="str">
            <v>6HA_FOURN_ADM</v>
          </cell>
        </row>
        <row r="195">
          <cell r="A195">
            <v>60641000</v>
          </cell>
          <cell r="B195" t="str">
            <v>Achats fournitures administatives</v>
          </cell>
          <cell r="C195" t="str">
            <v>606410</v>
          </cell>
          <cell r="D195" t="str">
            <v>6HA_FOURN_ADM</v>
          </cell>
        </row>
        <row r="196">
          <cell r="A196">
            <v>60683000</v>
          </cell>
          <cell r="B196" t="str">
            <v>Autres mat. et fournitures</v>
          </cell>
          <cell r="C196" t="str">
            <v>606830</v>
          </cell>
          <cell r="D196" t="str">
            <v>6HA_FOURN_EXPLOI</v>
          </cell>
        </row>
        <row r="197">
          <cell r="A197">
            <v>60700000</v>
          </cell>
          <cell r="B197" t="str">
            <v>Achat march 0%</v>
          </cell>
          <cell r="C197" t="str">
            <v>607000</v>
          </cell>
          <cell r="D197" t="str">
            <v>6HA_MARCHANDISES</v>
          </cell>
        </row>
        <row r="198">
          <cell r="A198">
            <v>60710000</v>
          </cell>
          <cell r="B198" t="str">
            <v>Achats  boissons 20 %</v>
          </cell>
          <cell r="C198" t="str">
            <v>607100</v>
          </cell>
          <cell r="D198" t="str">
            <v>6HA_MARCH_ALCOOLS</v>
          </cell>
        </row>
        <row r="199">
          <cell r="A199">
            <v>60710001</v>
          </cell>
          <cell r="B199" t="str">
            <v>Eaux, Softs</v>
          </cell>
          <cell r="C199" t="str">
            <v>607100</v>
          </cell>
          <cell r="D199" t="str">
            <v>6HA_MARCH_ALCOOLS</v>
          </cell>
        </row>
        <row r="200">
          <cell r="A200">
            <v>60710002</v>
          </cell>
          <cell r="B200" t="str">
            <v>Café, Thé, Sucre</v>
          </cell>
          <cell r="C200" t="str">
            <v>607100</v>
          </cell>
          <cell r="D200" t="str">
            <v>6HA_MARCH_ALCOOLS</v>
          </cell>
        </row>
        <row r="201">
          <cell r="A201">
            <v>60711000</v>
          </cell>
          <cell r="B201" t="str">
            <v>Achats marchandises boutique 20 %</v>
          </cell>
          <cell r="C201" t="str">
            <v>607110</v>
          </cell>
          <cell r="D201" t="str">
            <v>6HA_MARCH_ALCOOLS</v>
          </cell>
        </row>
        <row r="202">
          <cell r="A202">
            <v>60720000</v>
          </cell>
          <cell r="B202" t="str">
            <v>Achats   boissons 5.50 %TR</v>
          </cell>
          <cell r="C202" t="str">
            <v>607200</v>
          </cell>
          <cell r="D202" t="str">
            <v>6HA_MARCH_SSALCOOL</v>
          </cell>
        </row>
        <row r="203">
          <cell r="A203">
            <v>60720001</v>
          </cell>
          <cell r="B203" t="str">
            <v>Alcool Cuisine</v>
          </cell>
          <cell r="C203" t="str">
            <v>607200</v>
          </cell>
          <cell r="D203" t="str">
            <v>6HA_MARCH_SSALCOOL</v>
          </cell>
        </row>
        <row r="204">
          <cell r="A204">
            <v>60720002</v>
          </cell>
          <cell r="B204" t="str">
            <v>Alcool Salle</v>
          </cell>
          <cell r="C204" t="str">
            <v>607200</v>
          </cell>
          <cell r="D204" t="str">
            <v>6HA_MARCH_SSALCOOL</v>
          </cell>
        </row>
        <row r="205">
          <cell r="A205">
            <v>60721000</v>
          </cell>
          <cell r="B205" t="str">
            <v>Achats marchandises boutique 5.5%</v>
          </cell>
          <cell r="C205" t="str">
            <v>607210</v>
          </cell>
          <cell r="D205" t="str">
            <v>6HA_MARCHANDISES</v>
          </cell>
        </row>
        <row r="206">
          <cell r="A206">
            <v>60730000</v>
          </cell>
          <cell r="B206" t="str">
            <v>Achats TI</v>
          </cell>
          <cell r="C206" t="str">
            <v>607300</v>
          </cell>
          <cell r="D206" t="str">
            <v>6HA_MARCHANDISES</v>
          </cell>
        </row>
        <row r="207">
          <cell r="A207">
            <v>60740000</v>
          </cell>
          <cell r="B207" t="str">
            <v>Achats de marchandises 20% autres</v>
          </cell>
          <cell r="C207" t="str">
            <v>607400</v>
          </cell>
          <cell r="D207" t="str">
            <v>6HA_MARCHANDISES</v>
          </cell>
        </row>
        <row r="208">
          <cell r="A208">
            <v>60810000</v>
          </cell>
          <cell r="B208" t="str">
            <v>Achats emballage</v>
          </cell>
          <cell r="C208" t="str">
            <v>608100</v>
          </cell>
          <cell r="D208" t="str">
            <v>6HA_EMB</v>
          </cell>
        </row>
        <row r="209">
          <cell r="A209">
            <v>60820000</v>
          </cell>
          <cell r="B209" t="str">
            <v>Consignes</v>
          </cell>
          <cell r="C209" t="str">
            <v>608200</v>
          </cell>
          <cell r="D209" t="str">
            <v>6HA_MARCH_ALCOOLS</v>
          </cell>
        </row>
        <row r="210">
          <cell r="A210">
            <v>60910090</v>
          </cell>
          <cell r="B210" t="str">
            <v>R.R.R.obtenus /ach.mat.premières</v>
          </cell>
          <cell r="C210" t="str">
            <v>609100</v>
          </cell>
          <cell r="D210" t="str">
            <v>6HA_MP</v>
          </cell>
        </row>
        <row r="211">
          <cell r="A211">
            <v>61100000</v>
          </cell>
          <cell r="B211" t="str">
            <v>Prestations</v>
          </cell>
          <cell r="C211" t="str">
            <v>611000</v>
          </cell>
          <cell r="D211" t="str">
            <v>6SS_TRAIT</v>
          </cell>
        </row>
        <row r="212">
          <cell r="A212">
            <v>61100090</v>
          </cell>
          <cell r="B212" t="str">
            <v>Sous-traitance générale</v>
          </cell>
          <cell r="C212" t="str">
            <v>611000</v>
          </cell>
          <cell r="D212" t="str">
            <v>6SS_TRAIT</v>
          </cell>
        </row>
        <row r="213">
          <cell r="A213">
            <v>61111000</v>
          </cell>
          <cell r="B213" t="str">
            <v>Sous-traitance générale</v>
          </cell>
          <cell r="C213" t="str">
            <v>611110</v>
          </cell>
          <cell r="D213" t="str">
            <v>6SS_TRAIT</v>
          </cell>
        </row>
        <row r="214">
          <cell r="A214">
            <v>61120000</v>
          </cell>
          <cell r="B214" t="str">
            <v>Prestation nettoyages nappages</v>
          </cell>
          <cell r="C214" t="str">
            <v>611200</v>
          </cell>
          <cell r="D214" t="str">
            <v>6SSTRAIT_NAPPES</v>
          </cell>
        </row>
        <row r="215">
          <cell r="A215">
            <v>61130000</v>
          </cell>
          <cell r="B215" t="str">
            <v>Sous-traitance générale refct SALPA</v>
          </cell>
          <cell r="C215" t="str">
            <v>611300</v>
          </cell>
          <cell r="D215" t="str">
            <v>6SS_TRAIT</v>
          </cell>
        </row>
        <row r="216">
          <cell r="A216">
            <v>61140000</v>
          </cell>
          <cell r="B216" t="str">
            <v>Sous-traitance refact Crocodile</v>
          </cell>
          <cell r="C216" t="str">
            <v>611400</v>
          </cell>
          <cell r="D216" t="str">
            <v>6SS_TRAIT</v>
          </cell>
        </row>
        <row r="217">
          <cell r="A217">
            <v>61210000</v>
          </cell>
          <cell r="B217" t="str">
            <v>CB LEASECOM MAT.COMM</v>
          </cell>
          <cell r="C217" t="str">
            <v>612100</v>
          </cell>
          <cell r="D217" t="str">
            <v>6CB</v>
          </cell>
        </row>
        <row r="218">
          <cell r="A218">
            <v>61220000</v>
          </cell>
          <cell r="B218" t="str">
            <v>CB BNP LEAS. EQUIPT INFO TV SAMS</v>
          </cell>
          <cell r="C218" t="str">
            <v>612200</v>
          </cell>
          <cell r="D218" t="str">
            <v>6CB</v>
          </cell>
        </row>
        <row r="219">
          <cell r="A219">
            <v>61310000</v>
          </cell>
          <cell r="B219" t="str">
            <v>Loyer GEISPOLSHEIM</v>
          </cell>
          <cell r="C219" t="str">
            <v>613100</v>
          </cell>
          <cell r="D219" t="str">
            <v>6LOYER</v>
          </cell>
        </row>
        <row r="220">
          <cell r="A220">
            <v>61320000</v>
          </cell>
          <cell r="B220" t="str">
            <v>LOYER BAT E GEISPOLSHEIM</v>
          </cell>
          <cell r="C220" t="str">
            <v>613200</v>
          </cell>
          <cell r="D220" t="str">
            <v>6LOYER</v>
          </cell>
        </row>
        <row r="221">
          <cell r="A221">
            <v>61330000</v>
          </cell>
          <cell r="B221" t="str">
            <v>Loyer TPE</v>
          </cell>
          <cell r="C221" t="str">
            <v>613300</v>
          </cell>
          <cell r="D221" t="str">
            <v>6SERVB</v>
          </cell>
        </row>
        <row r="222">
          <cell r="A222">
            <v>61340000</v>
          </cell>
          <cell r="B222" t="str">
            <v>Locations refct par CFCC</v>
          </cell>
          <cell r="C222" t="str">
            <v>613400</v>
          </cell>
          <cell r="D222" t="str">
            <v>6LOC</v>
          </cell>
        </row>
        <row r="223">
          <cell r="A223">
            <v>61350000</v>
          </cell>
          <cell r="B223" t="str">
            <v>Location Mat. E-PACK</v>
          </cell>
          <cell r="C223" t="str">
            <v>613500</v>
          </cell>
          <cell r="D223" t="str">
            <v>6LOC</v>
          </cell>
        </row>
        <row r="224">
          <cell r="A224">
            <v>61380000</v>
          </cell>
          <cell r="B224" t="str">
            <v>LOYER ARTZNER</v>
          </cell>
          <cell r="C224" t="str">
            <v>613800</v>
          </cell>
          <cell r="D224" t="str">
            <v>6LOYER</v>
          </cell>
        </row>
        <row r="225">
          <cell r="A225">
            <v>61390000</v>
          </cell>
          <cell r="B225" t="str">
            <v>Locations diverses</v>
          </cell>
          <cell r="C225" t="str">
            <v>613900</v>
          </cell>
          <cell r="D225" t="str">
            <v>6LOC</v>
          </cell>
        </row>
        <row r="226">
          <cell r="A226">
            <v>61400000</v>
          </cell>
          <cell r="B226" t="str">
            <v>Charges locatives et de copropriété</v>
          </cell>
          <cell r="C226" t="str">
            <v>614000</v>
          </cell>
          <cell r="D226" t="str">
            <v>6CH_LOCA</v>
          </cell>
        </row>
        <row r="227">
          <cell r="A227">
            <v>61480000</v>
          </cell>
          <cell r="B227" t="str">
            <v>Charges locatives  ARTZNER</v>
          </cell>
          <cell r="C227" t="str">
            <v>614800</v>
          </cell>
          <cell r="D227" t="str">
            <v>6CH_LOCA</v>
          </cell>
        </row>
        <row r="228">
          <cell r="A228">
            <v>61510000</v>
          </cell>
          <cell r="B228" t="str">
            <v>Entretien et réparations</v>
          </cell>
          <cell r="C228" t="str">
            <v>615100</v>
          </cell>
          <cell r="D228" t="str">
            <v>6ENTRET</v>
          </cell>
        </row>
        <row r="229">
          <cell r="A229">
            <v>61561000</v>
          </cell>
          <cell r="B229" t="str">
            <v>Maintenance</v>
          </cell>
          <cell r="C229" t="str">
            <v>615610</v>
          </cell>
          <cell r="D229" t="str">
            <v>6ENTRET</v>
          </cell>
        </row>
        <row r="230">
          <cell r="A230">
            <v>61610000</v>
          </cell>
          <cell r="B230" t="str">
            <v>Assurances</v>
          </cell>
          <cell r="C230" t="str">
            <v>616100</v>
          </cell>
          <cell r="D230" t="str">
            <v>6ASS</v>
          </cell>
        </row>
        <row r="231">
          <cell r="A231">
            <v>61612000</v>
          </cell>
          <cell r="B231" t="str">
            <v>Assurance refct par SALPA</v>
          </cell>
          <cell r="C231" t="str">
            <v>616120</v>
          </cell>
          <cell r="D231" t="str">
            <v>6ASS</v>
          </cell>
        </row>
        <row r="232">
          <cell r="A232">
            <v>61811000</v>
          </cell>
          <cell r="B232" t="str">
            <v>Documentation générale</v>
          </cell>
          <cell r="C232" t="str">
            <v>618110</v>
          </cell>
          <cell r="D232" t="str">
            <v>6ASS</v>
          </cell>
        </row>
        <row r="233">
          <cell r="A233">
            <v>62110000</v>
          </cell>
          <cell r="B233" t="str">
            <v>Personnel intérimaire</v>
          </cell>
          <cell r="C233" t="str">
            <v>621100</v>
          </cell>
          <cell r="D233" t="str">
            <v>6INTERIM</v>
          </cell>
        </row>
        <row r="234">
          <cell r="A234">
            <v>62111000</v>
          </cell>
          <cell r="B234" t="str">
            <v>Personnel exterieur ANTIGONE</v>
          </cell>
          <cell r="C234" t="str">
            <v>621110</v>
          </cell>
          <cell r="D234" t="str">
            <v>6INTERIM</v>
          </cell>
        </row>
        <row r="235">
          <cell r="A235">
            <v>62112000</v>
          </cell>
          <cell r="B235" t="str">
            <v>Personnel exterieur - ENTRETIEN</v>
          </cell>
          <cell r="C235" t="str">
            <v>621120</v>
          </cell>
          <cell r="D235" t="str">
            <v>6ENTRET</v>
          </cell>
        </row>
        <row r="236">
          <cell r="A236">
            <v>62113000</v>
          </cell>
          <cell r="B236" t="str">
            <v>personnel extérieur- autres</v>
          </cell>
          <cell r="C236" t="str">
            <v>621130</v>
          </cell>
          <cell r="D236" t="str">
            <v>6SS_TRAIT</v>
          </cell>
        </row>
        <row r="237">
          <cell r="A237">
            <v>62121000</v>
          </cell>
          <cell r="B237" t="str">
            <v>PERSONNEL REFCT PAR LSC</v>
          </cell>
          <cell r="C237" t="str">
            <v>621210</v>
          </cell>
          <cell r="D237" t="str">
            <v>6SS_TRAIT</v>
          </cell>
        </row>
        <row r="238">
          <cell r="A238">
            <v>62210000</v>
          </cell>
          <cell r="B238" t="str">
            <v>honoraires Coopeo</v>
          </cell>
          <cell r="C238" t="str">
            <v>622100</v>
          </cell>
          <cell r="D238" t="str">
            <v>6HONORAIRES</v>
          </cell>
        </row>
        <row r="239">
          <cell r="A239">
            <v>62220000</v>
          </cell>
          <cell r="B239" t="str">
            <v>Commissions et courtages sur ventes</v>
          </cell>
          <cell r="C239" t="str">
            <v>622200</v>
          </cell>
          <cell r="D239" t="str">
            <v>6COMM</v>
          </cell>
        </row>
        <row r="240">
          <cell r="A240">
            <v>62261000</v>
          </cell>
          <cell r="B240" t="str">
            <v>Honoraires</v>
          </cell>
          <cell r="C240" t="str">
            <v>622610</v>
          </cell>
          <cell r="D240" t="str">
            <v>6HONORAIRES</v>
          </cell>
        </row>
        <row r="241">
          <cell r="A241">
            <v>62261300</v>
          </cell>
          <cell r="B241" t="str">
            <v>Honoraires refct  SALPA</v>
          </cell>
          <cell r="C241" t="str">
            <v>622613</v>
          </cell>
          <cell r="D241" t="str">
            <v>6HONO_SALPA</v>
          </cell>
        </row>
        <row r="242">
          <cell r="A242">
            <v>62271000</v>
          </cell>
          <cell r="B242" t="str">
            <v>Frais d'actes et contentieux</v>
          </cell>
          <cell r="C242" t="str">
            <v>622710</v>
          </cell>
          <cell r="D242" t="str">
            <v>6HONORAIRES</v>
          </cell>
        </row>
        <row r="243">
          <cell r="A243">
            <v>62311000</v>
          </cell>
          <cell r="B243" t="str">
            <v>Publicité</v>
          </cell>
          <cell r="C243" t="str">
            <v>623110</v>
          </cell>
          <cell r="D243" t="str">
            <v>6PUB</v>
          </cell>
        </row>
        <row r="244">
          <cell r="A244">
            <v>62311100</v>
          </cell>
          <cell r="B244" t="str">
            <v>ANNONCES ET INSERTION</v>
          </cell>
          <cell r="C244" t="str">
            <v>623111</v>
          </cell>
          <cell r="D244" t="str">
            <v>6PUB</v>
          </cell>
        </row>
        <row r="245">
          <cell r="A245">
            <v>62320000</v>
          </cell>
          <cell r="B245" t="str">
            <v>FRAIS MARKETING</v>
          </cell>
          <cell r="C245" t="str">
            <v>623200</v>
          </cell>
          <cell r="D245" t="str">
            <v>6PUB</v>
          </cell>
        </row>
        <row r="246">
          <cell r="A246">
            <v>62333000</v>
          </cell>
          <cell r="B246" t="str">
            <v>FOIRES ET EXPOSITION</v>
          </cell>
          <cell r="C246" t="str">
            <v>623330</v>
          </cell>
          <cell r="D246" t="str">
            <v>6PUB</v>
          </cell>
        </row>
        <row r="247">
          <cell r="A247">
            <v>62333300</v>
          </cell>
          <cell r="B247" t="str">
            <v>DECORATIONS</v>
          </cell>
          <cell r="C247" t="str">
            <v>623333</v>
          </cell>
          <cell r="D247" t="str">
            <v>6HA_DECO</v>
          </cell>
        </row>
        <row r="248">
          <cell r="A248">
            <v>62345000</v>
          </cell>
          <cell r="B248" t="str">
            <v>Cadeaux à la clientèle</v>
          </cell>
          <cell r="C248" t="str">
            <v>623450</v>
          </cell>
          <cell r="D248" t="str">
            <v>6PUB</v>
          </cell>
        </row>
        <row r="249">
          <cell r="A249">
            <v>62350000</v>
          </cell>
          <cell r="B249" t="str">
            <v>PUB GESTION SITE WEB</v>
          </cell>
          <cell r="C249" t="str">
            <v>623500</v>
          </cell>
          <cell r="D249" t="str">
            <v>6PUB</v>
          </cell>
        </row>
        <row r="250">
          <cell r="A250">
            <v>62361000</v>
          </cell>
          <cell r="B250" t="str">
            <v>Catalogues et imprimés</v>
          </cell>
          <cell r="C250" t="str">
            <v>623610</v>
          </cell>
          <cell r="D250" t="str">
            <v>6PUB</v>
          </cell>
        </row>
        <row r="251">
          <cell r="A251">
            <v>62380000</v>
          </cell>
          <cell r="B251" t="str">
            <v>Divers (pourboires, dons)</v>
          </cell>
          <cell r="C251" t="str">
            <v>623800</v>
          </cell>
          <cell r="D251" t="str">
            <v>6CH_DIVERS</v>
          </cell>
        </row>
        <row r="252">
          <cell r="A252">
            <v>62411100</v>
          </cell>
          <cell r="B252" t="str">
            <v>Transports sur achats</v>
          </cell>
          <cell r="C252" t="str">
            <v>624111</v>
          </cell>
          <cell r="D252" t="str">
            <v>6TRANSP_HA</v>
          </cell>
        </row>
        <row r="253">
          <cell r="A253">
            <v>62421000</v>
          </cell>
          <cell r="B253" t="str">
            <v>Transports sur ventes</v>
          </cell>
          <cell r="C253" t="str">
            <v>624210</v>
          </cell>
          <cell r="D253" t="str">
            <v>6CH_DIVERS</v>
          </cell>
        </row>
        <row r="254">
          <cell r="A254">
            <v>62512000</v>
          </cell>
          <cell r="B254" t="str">
            <v>Déplacements</v>
          </cell>
          <cell r="C254" t="str">
            <v>625120</v>
          </cell>
          <cell r="D254" t="str">
            <v>6DEPL&amp;RECEP</v>
          </cell>
        </row>
        <row r="255">
          <cell r="A255">
            <v>62515000</v>
          </cell>
          <cell r="B255" t="str">
            <v>Rbt transport</v>
          </cell>
          <cell r="C255" t="str">
            <v>625150</v>
          </cell>
          <cell r="D255" t="str">
            <v>6DEPL&amp;RECEP</v>
          </cell>
        </row>
        <row r="256">
          <cell r="A256">
            <v>62573000</v>
          </cell>
          <cell r="B256" t="str">
            <v>Réceptions</v>
          </cell>
          <cell r="C256" t="str">
            <v>625730</v>
          </cell>
          <cell r="D256" t="str">
            <v>6DEPL&amp;RECEP</v>
          </cell>
        </row>
        <row r="257">
          <cell r="A257">
            <v>62600090</v>
          </cell>
          <cell r="B257" t="str">
            <v>Frais postaux   MAILING 0 %</v>
          </cell>
          <cell r="C257" t="str">
            <v>626000</v>
          </cell>
          <cell r="D257" t="str">
            <v>6TELECOM</v>
          </cell>
        </row>
        <row r="258">
          <cell r="A258">
            <v>62610010</v>
          </cell>
          <cell r="B258" t="str">
            <v>Téléphone  Affranchisst</v>
          </cell>
          <cell r="C258" t="str">
            <v>626100</v>
          </cell>
          <cell r="D258" t="str">
            <v>6TELECOM</v>
          </cell>
        </row>
        <row r="259">
          <cell r="A259">
            <v>62610020</v>
          </cell>
          <cell r="B259" t="str">
            <v>Frais  télécom. REFCT SALPA/COFFEA</v>
          </cell>
          <cell r="C259" t="str">
            <v>626100</v>
          </cell>
          <cell r="D259" t="str">
            <v>6TELECOM</v>
          </cell>
        </row>
        <row r="260">
          <cell r="A260">
            <v>62770000</v>
          </cell>
          <cell r="B260" t="str">
            <v>FRAIS COEUR GOURMAND</v>
          </cell>
          <cell r="C260" t="str">
            <v>627700</v>
          </cell>
          <cell r="D260" t="str">
            <v>6SERVB</v>
          </cell>
        </row>
        <row r="261">
          <cell r="A261">
            <v>62782000</v>
          </cell>
          <cell r="B261" t="str">
            <v>COMM VENTES BONS CADEAUX</v>
          </cell>
          <cell r="C261" t="str">
            <v>627820</v>
          </cell>
          <cell r="D261" t="str">
            <v>6SERVB</v>
          </cell>
        </row>
        <row r="262">
          <cell r="A262">
            <v>62783000</v>
          </cell>
          <cell r="B262" t="str">
            <v>Commisions CB</v>
          </cell>
          <cell r="C262" t="str">
            <v>627830</v>
          </cell>
          <cell r="D262" t="str">
            <v>6SERVB</v>
          </cell>
        </row>
        <row r="263">
          <cell r="A263">
            <v>62783100</v>
          </cell>
          <cell r="B263" t="str">
            <v>Commissions AMEX</v>
          </cell>
          <cell r="C263" t="str">
            <v>627831</v>
          </cell>
          <cell r="D263" t="str">
            <v>6SERVB</v>
          </cell>
        </row>
        <row r="264">
          <cell r="A264">
            <v>62784000</v>
          </cell>
          <cell r="B264" t="str">
            <v>Frais bancaires</v>
          </cell>
          <cell r="C264" t="str">
            <v>627840</v>
          </cell>
          <cell r="D264" t="str">
            <v>6SERVB</v>
          </cell>
        </row>
        <row r="265">
          <cell r="A265">
            <v>62784100</v>
          </cell>
          <cell r="B265" t="str">
            <v xml:space="preserve"> Fr banc épargne salariale</v>
          </cell>
          <cell r="C265" t="str">
            <v>627841</v>
          </cell>
          <cell r="D265" t="str">
            <v>6SERVB</v>
          </cell>
        </row>
        <row r="266">
          <cell r="A266">
            <v>62785000</v>
          </cell>
          <cell r="B266" t="str">
            <v>FRAIS CHQ VAC</v>
          </cell>
          <cell r="C266" t="str">
            <v>627850</v>
          </cell>
          <cell r="D266" t="str">
            <v>6SERVB</v>
          </cell>
        </row>
        <row r="267">
          <cell r="A267">
            <v>62786000</v>
          </cell>
          <cell r="B267" t="str">
            <v>FRAIS TR</v>
          </cell>
          <cell r="C267" t="str">
            <v>627860</v>
          </cell>
          <cell r="D267" t="str">
            <v>6SERVB</v>
          </cell>
        </row>
        <row r="268">
          <cell r="A268">
            <v>62786600</v>
          </cell>
          <cell r="B268" t="str">
            <v>FRAIS SMARTBOX</v>
          </cell>
          <cell r="C268" t="str">
            <v>627866</v>
          </cell>
          <cell r="D268" t="str">
            <v>6SERVB</v>
          </cell>
        </row>
        <row r="269">
          <cell r="A269">
            <v>62811000</v>
          </cell>
          <cell r="B269" t="str">
            <v>Cotisations</v>
          </cell>
          <cell r="C269" t="str">
            <v>628110</v>
          </cell>
          <cell r="D269" t="str">
            <v>6CH_DIVERS</v>
          </cell>
        </row>
        <row r="270">
          <cell r="A270">
            <v>63121000</v>
          </cell>
          <cell r="B270" t="str">
            <v>Taxe Apprentissage Permanent</v>
          </cell>
          <cell r="C270" t="str">
            <v>631210</v>
          </cell>
          <cell r="D270" t="str">
            <v>6IMPOT</v>
          </cell>
        </row>
        <row r="271">
          <cell r="A271">
            <v>63122000</v>
          </cell>
          <cell r="B271" t="str">
            <v>TAXE APPRENTISSAGE Extras</v>
          </cell>
          <cell r="C271" t="str">
            <v>631220</v>
          </cell>
          <cell r="D271" t="str">
            <v>6IMPOT</v>
          </cell>
        </row>
        <row r="272">
          <cell r="A272">
            <v>63333000</v>
          </cell>
          <cell r="B272" t="str">
            <v>Formation Professionnelle Perm</v>
          </cell>
          <cell r="C272" t="str">
            <v>633330</v>
          </cell>
          <cell r="D272" t="str">
            <v>6IMPOT</v>
          </cell>
        </row>
        <row r="273">
          <cell r="A273">
            <v>63333100</v>
          </cell>
          <cell r="B273" t="str">
            <v>FORMATION PROF. Extras</v>
          </cell>
          <cell r="C273" t="str">
            <v>633331</v>
          </cell>
          <cell r="D273" t="str">
            <v>6IMPOT</v>
          </cell>
        </row>
        <row r="274">
          <cell r="A274">
            <v>63512000</v>
          </cell>
          <cell r="B274" t="str">
            <v>Taxes foncières</v>
          </cell>
          <cell r="C274" t="str">
            <v>635120</v>
          </cell>
          <cell r="D274" t="str">
            <v>6IMPOT</v>
          </cell>
        </row>
        <row r="275">
          <cell r="A275">
            <v>63512200</v>
          </cell>
          <cell r="B275" t="str">
            <v>CFE</v>
          </cell>
          <cell r="C275" t="str">
            <v>635122</v>
          </cell>
          <cell r="D275" t="str">
            <v>6IMPOT</v>
          </cell>
        </row>
        <row r="276">
          <cell r="A276">
            <v>63513000</v>
          </cell>
          <cell r="B276" t="str">
            <v>CVAE</v>
          </cell>
          <cell r="C276" t="str">
            <v>635130</v>
          </cell>
          <cell r="D276" t="str">
            <v>6IMPOT</v>
          </cell>
        </row>
        <row r="277">
          <cell r="A277">
            <v>63515000</v>
          </cell>
          <cell r="B277" t="str">
            <v>AUTRES IMPOTS LOCAUX  ORDURES</v>
          </cell>
          <cell r="C277" t="str">
            <v>635150</v>
          </cell>
          <cell r="D277" t="str">
            <v>6IMPOT</v>
          </cell>
        </row>
        <row r="278">
          <cell r="A278">
            <v>63520000</v>
          </cell>
          <cell r="B278" t="str">
            <v>SACEM</v>
          </cell>
          <cell r="C278" t="str">
            <v>635200</v>
          </cell>
          <cell r="D278" t="str">
            <v>6IMPOT</v>
          </cell>
        </row>
        <row r="279">
          <cell r="A279">
            <v>63530000</v>
          </cell>
          <cell r="B279" t="str">
            <v>TAXE PUBLICITE</v>
          </cell>
          <cell r="C279" t="str">
            <v>635300</v>
          </cell>
          <cell r="D279" t="str">
            <v>6IMPOT</v>
          </cell>
        </row>
        <row r="280">
          <cell r="A280">
            <v>63541000</v>
          </cell>
          <cell r="B280" t="str">
            <v>Droit d'enregistrement</v>
          </cell>
          <cell r="C280" t="str">
            <v>635410</v>
          </cell>
          <cell r="D280" t="str">
            <v>6IMPOT</v>
          </cell>
        </row>
        <row r="281">
          <cell r="A281">
            <v>64100000</v>
          </cell>
          <cell r="B281" t="str">
            <v>Rémunération du personnel</v>
          </cell>
          <cell r="C281" t="str">
            <v>641000</v>
          </cell>
          <cell r="D281" t="str">
            <v>6MO</v>
          </cell>
        </row>
        <row r="282">
          <cell r="A282">
            <v>64111000</v>
          </cell>
          <cell r="B282" t="str">
            <v>Salaires Permanent</v>
          </cell>
          <cell r="C282" t="str">
            <v>641110</v>
          </cell>
          <cell r="D282" t="str">
            <v>6MO</v>
          </cell>
        </row>
        <row r="283">
          <cell r="A283">
            <v>64111110</v>
          </cell>
          <cell r="B283" t="str">
            <v>Salaires Extras</v>
          </cell>
          <cell r="C283" t="str">
            <v>641111</v>
          </cell>
          <cell r="D283" t="str">
            <v>6INTERIM</v>
          </cell>
        </row>
        <row r="284">
          <cell r="A284">
            <v>64130000</v>
          </cell>
          <cell r="B284" t="str">
            <v>PRIME 13EME MOIS</v>
          </cell>
          <cell r="C284" t="str">
            <v>641300</v>
          </cell>
          <cell r="D284" t="str">
            <v>6INTERIM</v>
          </cell>
        </row>
        <row r="285">
          <cell r="A285">
            <v>64135000</v>
          </cell>
          <cell r="B285" t="str">
            <v>Primes et Gratification</v>
          </cell>
          <cell r="C285" t="str">
            <v>641350</v>
          </cell>
          <cell r="D285" t="str">
            <v>6MO</v>
          </cell>
        </row>
        <row r="286">
          <cell r="A286">
            <v>64141000</v>
          </cell>
          <cell r="B286" t="str">
            <v>Avantage en nature Permanent</v>
          </cell>
          <cell r="C286" t="str">
            <v>641410</v>
          </cell>
          <cell r="D286" t="str">
            <v>6MO</v>
          </cell>
        </row>
        <row r="287">
          <cell r="A287">
            <v>64141100</v>
          </cell>
          <cell r="B287" t="str">
            <v>Avantage en nature Extras</v>
          </cell>
          <cell r="C287" t="str">
            <v>641411</v>
          </cell>
          <cell r="D287" t="str">
            <v>6INTERIM</v>
          </cell>
        </row>
        <row r="288">
          <cell r="A288">
            <v>64150200</v>
          </cell>
          <cell r="B288" t="str">
            <v>Prime sur objectifs</v>
          </cell>
          <cell r="C288" t="str">
            <v>641502</v>
          </cell>
          <cell r="D288" t="str">
            <v>6MO</v>
          </cell>
        </row>
        <row r="289">
          <cell r="A289">
            <v>64180000</v>
          </cell>
          <cell r="B289" t="str">
            <v>Prov. CP C/NC</v>
          </cell>
          <cell r="C289" t="str">
            <v>641800</v>
          </cell>
          <cell r="D289" t="str">
            <v>6MO</v>
          </cell>
        </row>
        <row r="290">
          <cell r="A290">
            <v>64180100</v>
          </cell>
          <cell r="B290" t="str">
            <v>Prov. CP JRS EN COURS</v>
          </cell>
          <cell r="C290" t="str">
            <v>641801</v>
          </cell>
          <cell r="D290" t="str">
            <v>6MO</v>
          </cell>
        </row>
        <row r="291">
          <cell r="A291">
            <v>64180300</v>
          </cell>
          <cell r="B291" t="str">
            <v>Prov. CP Hrs recup</v>
          </cell>
          <cell r="C291" t="str">
            <v>641803</v>
          </cell>
          <cell r="D291" t="str">
            <v>6MO</v>
          </cell>
        </row>
        <row r="292">
          <cell r="A292">
            <v>64180500</v>
          </cell>
          <cell r="B292" t="str">
            <v>PROV CP JRS RELIQUAT RTT</v>
          </cell>
          <cell r="C292" t="str">
            <v>641805</v>
          </cell>
          <cell r="D292" t="str">
            <v>6MO</v>
          </cell>
        </row>
        <row r="293">
          <cell r="A293">
            <v>64511000</v>
          </cell>
          <cell r="B293" t="str">
            <v>URSSAF Permanent</v>
          </cell>
          <cell r="C293" t="str">
            <v>645110</v>
          </cell>
          <cell r="D293" t="str">
            <v>6MO</v>
          </cell>
        </row>
        <row r="294">
          <cell r="A294">
            <v>64511100</v>
          </cell>
          <cell r="B294" t="str">
            <v>URSSAF Extras</v>
          </cell>
          <cell r="C294" t="str">
            <v>645111</v>
          </cell>
          <cell r="D294" t="str">
            <v>6MO</v>
          </cell>
        </row>
        <row r="295">
          <cell r="A295">
            <v>64521000</v>
          </cell>
          <cell r="B295" t="str">
            <v>MEDERIC Permanent</v>
          </cell>
          <cell r="C295" t="str">
            <v>645210</v>
          </cell>
          <cell r="D295" t="str">
            <v>6MO</v>
          </cell>
        </row>
        <row r="296">
          <cell r="A296">
            <v>64521100</v>
          </cell>
          <cell r="B296" t="str">
            <v>MEDERIC Extras</v>
          </cell>
          <cell r="C296" t="str">
            <v>645211</v>
          </cell>
          <cell r="D296" t="str">
            <v>6INTERIM</v>
          </cell>
        </row>
        <row r="297">
          <cell r="A297">
            <v>64532000</v>
          </cell>
          <cell r="B297" t="str">
            <v>Mutuelle GAN</v>
          </cell>
          <cell r="C297" t="str">
            <v>645320</v>
          </cell>
          <cell r="D297" t="str">
            <v>6MO</v>
          </cell>
        </row>
        <row r="298">
          <cell r="A298">
            <v>64532100</v>
          </cell>
          <cell r="B298" t="str">
            <v>Mutuelle GAN Extras</v>
          </cell>
          <cell r="C298" t="str">
            <v>645321</v>
          </cell>
          <cell r="D298" t="str">
            <v>6INTERIM</v>
          </cell>
        </row>
        <row r="299">
          <cell r="A299">
            <v>64580000</v>
          </cell>
          <cell r="B299" t="str">
            <v>Charges/Prov.CP C/NC</v>
          </cell>
          <cell r="C299" t="str">
            <v>645800</v>
          </cell>
          <cell r="D299" t="str">
            <v>6MO</v>
          </cell>
        </row>
        <row r="300">
          <cell r="A300">
            <v>64580100</v>
          </cell>
          <cell r="B300" t="str">
            <v>CH/Prov.CP JRS COURS I.F.CONTRAT</v>
          </cell>
          <cell r="C300" t="str">
            <v>645801</v>
          </cell>
          <cell r="D300" t="str">
            <v>6MO</v>
          </cell>
        </row>
        <row r="301">
          <cell r="A301">
            <v>64580300</v>
          </cell>
          <cell r="B301" t="str">
            <v>CH/Prov.CP Hrs recup</v>
          </cell>
          <cell r="C301" t="str">
            <v>645803</v>
          </cell>
          <cell r="D301" t="str">
            <v>6MO</v>
          </cell>
        </row>
        <row r="302">
          <cell r="A302">
            <v>64580500</v>
          </cell>
          <cell r="B302" t="str">
            <v>CH/PROV CP JRS RELIQUAT RTT</v>
          </cell>
          <cell r="C302" t="str">
            <v>645805</v>
          </cell>
          <cell r="D302" t="str">
            <v>6MO</v>
          </cell>
        </row>
        <row r="303">
          <cell r="A303">
            <v>64585000</v>
          </cell>
          <cell r="B303" t="str">
            <v>Prov. ch sales/primes</v>
          </cell>
          <cell r="C303" t="str">
            <v>645850</v>
          </cell>
          <cell r="D303" t="str">
            <v>6MO</v>
          </cell>
        </row>
        <row r="304">
          <cell r="A304">
            <v>64751000</v>
          </cell>
          <cell r="B304" t="str">
            <v>Médecine du travail</v>
          </cell>
          <cell r="C304" t="str">
            <v>647510</v>
          </cell>
          <cell r="D304" t="str">
            <v>6MO</v>
          </cell>
        </row>
        <row r="305">
          <cell r="A305">
            <v>64800000</v>
          </cell>
          <cell r="B305" t="str">
            <v>Autres charges de personnel</v>
          </cell>
          <cell r="C305" t="str">
            <v>648000</v>
          </cell>
          <cell r="D305" t="str">
            <v>6MO</v>
          </cell>
        </row>
        <row r="306">
          <cell r="A306">
            <v>64900000</v>
          </cell>
          <cell r="B306" t="str">
            <v>Crédit impôt compétitivité</v>
          </cell>
          <cell r="C306" t="str">
            <v>649000</v>
          </cell>
          <cell r="D306" t="str">
            <v>6CH_DIVERS</v>
          </cell>
        </row>
        <row r="307">
          <cell r="A307">
            <v>65811000</v>
          </cell>
          <cell r="B307" t="str">
            <v>DIFFERENCE DE REGLT</v>
          </cell>
          <cell r="C307" t="str">
            <v>658110</v>
          </cell>
          <cell r="D307" t="str">
            <v>6CH_DIVERS</v>
          </cell>
        </row>
        <row r="308">
          <cell r="A308">
            <v>65830000</v>
          </cell>
          <cell r="B308" t="str">
            <v>Charges diverses</v>
          </cell>
          <cell r="C308" t="str">
            <v>658300</v>
          </cell>
          <cell r="D308" t="str">
            <v>6CH_DIVERS</v>
          </cell>
        </row>
        <row r="309">
          <cell r="A309">
            <v>65890000</v>
          </cell>
          <cell r="B309" t="str">
            <v>Pouboire</v>
          </cell>
          <cell r="C309" t="str">
            <v>658900</v>
          </cell>
          <cell r="D309" t="str">
            <v>6CH_DIVERS</v>
          </cell>
        </row>
        <row r="310">
          <cell r="A310">
            <v>66115000</v>
          </cell>
          <cell r="B310" t="str">
            <v>Intérêts courus CC LSC</v>
          </cell>
          <cell r="C310" t="str">
            <v>661150</v>
          </cell>
          <cell r="D310" t="str">
            <v>6CHFICC</v>
          </cell>
        </row>
        <row r="311">
          <cell r="A311">
            <v>66116100</v>
          </cell>
          <cell r="B311" t="str">
            <v>INTERETS EMPRUNT CA 76717 ACHAT FDC</v>
          </cell>
          <cell r="C311" t="str">
            <v>661161</v>
          </cell>
          <cell r="D311" t="str">
            <v>6CHFIBQ</v>
          </cell>
        </row>
        <row r="312">
          <cell r="A312">
            <v>67121000</v>
          </cell>
          <cell r="B312" t="str">
            <v>Amendes et pénalitées</v>
          </cell>
          <cell r="C312" t="str">
            <v>671210</v>
          </cell>
          <cell r="D312" t="str">
            <v>6CHEX</v>
          </cell>
        </row>
        <row r="313">
          <cell r="A313">
            <v>67180000</v>
          </cell>
          <cell r="B313" t="str">
            <v>Autres charges except./ opér. de gestion</v>
          </cell>
          <cell r="C313" t="str">
            <v>671800</v>
          </cell>
          <cell r="D313" t="str">
            <v>6CHEX</v>
          </cell>
        </row>
        <row r="314">
          <cell r="A314">
            <v>67500000</v>
          </cell>
          <cell r="B314" t="str">
            <v>Valeurs compt. éléments actif cédés</v>
          </cell>
          <cell r="C314" t="str">
            <v>675000</v>
          </cell>
          <cell r="D314" t="str">
            <v>6VNC</v>
          </cell>
        </row>
        <row r="315">
          <cell r="A315">
            <v>68111000</v>
          </cell>
          <cell r="B315" t="str">
            <v>Dot. amort. s/immobilisations</v>
          </cell>
          <cell r="C315" t="str">
            <v>681110</v>
          </cell>
          <cell r="D315" t="str">
            <v>6DAP</v>
          </cell>
        </row>
        <row r="316">
          <cell r="A316">
            <v>68112100</v>
          </cell>
          <cell r="B316" t="str">
            <v>Amortissement</v>
          </cell>
          <cell r="C316" t="str">
            <v>681121</v>
          </cell>
          <cell r="D316" t="str">
            <v>6DAP</v>
          </cell>
        </row>
        <row r="317">
          <cell r="A317">
            <v>68173000</v>
          </cell>
          <cell r="B317" t="str">
            <v>Dot. prov. dépréc. actif circult</v>
          </cell>
          <cell r="C317" t="str">
            <v>681730</v>
          </cell>
          <cell r="D317" t="str">
            <v>6DAP</v>
          </cell>
        </row>
        <row r="318">
          <cell r="A318">
            <v>69500000</v>
          </cell>
          <cell r="B318" t="str">
            <v>Impôts sur les bénéfices</v>
          </cell>
          <cell r="C318" t="str">
            <v>695000</v>
          </cell>
          <cell r="D318" t="str">
            <v>6IS_PART</v>
          </cell>
        </row>
        <row r="319">
          <cell r="A319">
            <v>70120000</v>
          </cell>
          <cell r="B319" t="str">
            <v>Ventes produits finis TR</v>
          </cell>
          <cell r="C319" t="str">
            <v>701200</v>
          </cell>
          <cell r="D319" t="str">
            <v>7CA</v>
          </cell>
        </row>
        <row r="320">
          <cell r="A320">
            <v>70130000</v>
          </cell>
          <cell r="B320" t="str">
            <v>Ventes produits finis TI</v>
          </cell>
          <cell r="C320" t="str">
            <v>701300</v>
          </cell>
          <cell r="D320" t="str">
            <v>7CA</v>
          </cell>
        </row>
        <row r="321">
          <cell r="A321">
            <v>70611000</v>
          </cell>
          <cell r="B321" t="str">
            <v>Prestations de service TN</v>
          </cell>
          <cell r="C321" t="str">
            <v>706110</v>
          </cell>
          <cell r="D321" t="str">
            <v>7PRO_DIVERS</v>
          </cell>
        </row>
        <row r="322">
          <cell r="A322">
            <v>70631000</v>
          </cell>
          <cell r="B322" t="str">
            <v>Prestations de service TI</v>
          </cell>
          <cell r="C322" t="str">
            <v>706310</v>
          </cell>
          <cell r="D322" t="str">
            <v>7PRO_DIVERS</v>
          </cell>
        </row>
        <row r="323">
          <cell r="A323">
            <v>70640000</v>
          </cell>
          <cell r="B323" t="str">
            <v>RECETTES HOTEL 10%</v>
          </cell>
          <cell r="C323" t="str">
            <v>706400</v>
          </cell>
          <cell r="D323" t="str">
            <v>7CA</v>
          </cell>
        </row>
        <row r="324">
          <cell r="A324">
            <v>70641000</v>
          </cell>
          <cell r="B324" t="str">
            <v>RECETTES HOTEL 0% TAXE SEJOUR</v>
          </cell>
          <cell r="C324" t="str">
            <v>706410</v>
          </cell>
          <cell r="D324" t="str">
            <v>7CA</v>
          </cell>
        </row>
        <row r="325">
          <cell r="A325">
            <v>70710000</v>
          </cell>
          <cell r="B325" t="str">
            <v>Ventes marchandises TN</v>
          </cell>
          <cell r="C325" t="str">
            <v>707100</v>
          </cell>
          <cell r="D325" t="str">
            <v>7CA</v>
          </cell>
        </row>
        <row r="326">
          <cell r="A326">
            <v>70720000</v>
          </cell>
          <cell r="B326" t="str">
            <v>Ventes marchandises TR</v>
          </cell>
          <cell r="C326" t="str">
            <v>707200</v>
          </cell>
          <cell r="D326" t="str">
            <v>7CA</v>
          </cell>
        </row>
        <row r="327">
          <cell r="A327">
            <v>70730000</v>
          </cell>
          <cell r="B327" t="str">
            <v>Ventes marchandises TI</v>
          </cell>
          <cell r="C327" t="str">
            <v>707300</v>
          </cell>
          <cell r="D327" t="str">
            <v>7CA</v>
          </cell>
        </row>
        <row r="328">
          <cell r="A328">
            <v>70800000</v>
          </cell>
          <cell r="B328" t="str">
            <v xml:space="preserve"> REFACT FRAIS PERSONNEL</v>
          </cell>
          <cell r="C328" t="str">
            <v>708000</v>
          </cell>
          <cell r="D328" t="str">
            <v>7CA</v>
          </cell>
        </row>
        <row r="329">
          <cell r="A329">
            <v>70850000</v>
          </cell>
          <cell r="B329" t="str">
            <v>Ports et frais accessoires facturés</v>
          </cell>
          <cell r="C329" t="str">
            <v>708500</v>
          </cell>
          <cell r="D329" t="str">
            <v>7PRO_DIVERS</v>
          </cell>
        </row>
        <row r="330">
          <cell r="A330">
            <v>70851000</v>
          </cell>
          <cell r="B330" t="str">
            <v>Avantage en nature</v>
          </cell>
          <cell r="C330" t="str">
            <v>708510</v>
          </cell>
          <cell r="D330" t="str">
            <v>6MO</v>
          </cell>
        </row>
        <row r="331">
          <cell r="A331">
            <v>70851100</v>
          </cell>
          <cell r="B331" t="str">
            <v>Avantage en nature Extras</v>
          </cell>
          <cell r="C331" t="str">
            <v>708511</v>
          </cell>
          <cell r="D331" t="str">
            <v>6INTERIM</v>
          </cell>
        </row>
        <row r="332">
          <cell r="A332">
            <v>74100000</v>
          </cell>
          <cell r="B332" t="str">
            <v>Subventions d'exploitation</v>
          </cell>
          <cell r="C332" t="str">
            <v>741000</v>
          </cell>
          <cell r="D332" t="str">
            <v>7SUBV_EXPLOIT</v>
          </cell>
        </row>
        <row r="333">
          <cell r="A333">
            <v>75810000</v>
          </cell>
          <cell r="B333" t="str">
            <v>Produits divers</v>
          </cell>
          <cell r="C333" t="str">
            <v>758100</v>
          </cell>
          <cell r="D333" t="str">
            <v>7PRO_DIVERS</v>
          </cell>
        </row>
        <row r="334">
          <cell r="A334">
            <v>75890000</v>
          </cell>
          <cell r="B334" t="str">
            <v>Service garcon</v>
          </cell>
          <cell r="C334" t="str">
            <v>758900</v>
          </cell>
          <cell r="D334" t="str">
            <v>7PRO_DIVERS</v>
          </cell>
        </row>
        <row r="335">
          <cell r="A335">
            <v>76880000</v>
          </cell>
          <cell r="B335" t="str">
            <v>INT C/C AU CROCODILE</v>
          </cell>
          <cell r="C335" t="str">
            <v>768800</v>
          </cell>
          <cell r="D335" t="str">
            <v>7PROFICC</v>
          </cell>
        </row>
        <row r="336">
          <cell r="A336">
            <v>76880100</v>
          </cell>
          <cell r="B336" t="str">
            <v>INT C/C C GUET</v>
          </cell>
          <cell r="C336" t="str">
            <v>768801</v>
          </cell>
          <cell r="D336" t="str">
            <v>7PROFICC</v>
          </cell>
        </row>
        <row r="337">
          <cell r="A337">
            <v>76881000</v>
          </cell>
          <cell r="B337" t="str">
            <v>Autres produits financiers</v>
          </cell>
          <cell r="C337" t="str">
            <v>768810</v>
          </cell>
          <cell r="D337" t="str">
            <v>7PROFIBQ</v>
          </cell>
        </row>
        <row r="338">
          <cell r="A338">
            <v>77200000</v>
          </cell>
          <cell r="B338" t="str">
            <v>Produits exceptionnels/ EX Ant</v>
          </cell>
          <cell r="C338" t="str">
            <v>772000</v>
          </cell>
          <cell r="D338" t="str">
            <v>7PROEX</v>
          </cell>
        </row>
        <row r="339">
          <cell r="A339">
            <v>77500000</v>
          </cell>
          <cell r="B339" t="str">
            <v>Produits cessions éléments d'actif</v>
          </cell>
          <cell r="C339" t="str">
            <v>775000</v>
          </cell>
          <cell r="D339" t="str">
            <v>7PROCESSION</v>
          </cell>
        </row>
        <row r="340">
          <cell r="A340">
            <v>78173000</v>
          </cell>
          <cell r="B340" t="str">
            <v>Stock et en cours</v>
          </cell>
          <cell r="C340" t="str">
            <v>781730</v>
          </cell>
          <cell r="D340" t="str">
            <v>7PROEX</v>
          </cell>
        </row>
        <row r="341">
          <cell r="A341">
            <v>79100000</v>
          </cell>
          <cell r="B341" t="str">
            <v>Transfert de charges</v>
          </cell>
          <cell r="C341" t="str">
            <v>791000</v>
          </cell>
          <cell r="D341" t="str">
            <v>7TRANS_CH</v>
          </cell>
        </row>
        <row r="342">
          <cell r="A342">
            <v>79100200</v>
          </cell>
          <cell r="B342" t="str">
            <v>Transfert de charges 20% LSC</v>
          </cell>
          <cell r="C342" t="str">
            <v>791002</v>
          </cell>
          <cell r="D342" t="str">
            <v>7TRANS_CH</v>
          </cell>
        </row>
        <row r="343">
          <cell r="A343">
            <v>79100300</v>
          </cell>
          <cell r="B343" t="str">
            <v>Transfert de charges 20% SALPA</v>
          </cell>
          <cell r="C343" t="str">
            <v>791003</v>
          </cell>
          <cell r="D343" t="str">
            <v>7TRANS_CH</v>
          </cell>
        </row>
        <row r="344">
          <cell r="A344">
            <v>79101000</v>
          </cell>
          <cell r="B344" t="str">
            <v>Transfert de charges-RBT ASSURANCE</v>
          </cell>
          <cell r="C344" t="str">
            <v>791010</v>
          </cell>
          <cell r="D344" t="str">
            <v>7TRANS_CH</v>
          </cell>
        </row>
        <row r="345">
          <cell r="A345">
            <v>62261400</v>
          </cell>
          <cell r="B345" t="str">
            <v>Honoraires Management Fees</v>
          </cell>
          <cell r="C345" t="str">
            <v>622614</v>
          </cell>
          <cell r="D345" t="str">
            <v>6HONO_SALPA</v>
          </cell>
        </row>
        <row r="346">
          <cell r="A346">
            <v>70623010</v>
          </cell>
          <cell r="B346" t="str">
            <v>Loyer CM</v>
          </cell>
          <cell r="C346" t="str">
            <v>706230</v>
          </cell>
          <cell r="D346" t="str">
            <v>7PRO_DIVERS</v>
          </cell>
        </row>
        <row r="347">
          <cell r="A347">
            <v>70623110</v>
          </cell>
          <cell r="B347" t="str">
            <v>Charges CM</v>
          </cell>
          <cell r="C347" t="str">
            <v>706231</v>
          </cell>
          <cell r="D347" t="str">
            <v>7PRO_DIVERS</v>
          </cell>
        </row>
        <row r="348">
          <cell r="A348">
            <v>45550000</v>
          </cell>
          <cell r="B348" t="str">
            <v>C/C CHEZ YVONNE</v>
          </cell>
          <cell r="C348" t="str">
            <v>455500</v>
          </cell>
          <cell r="D348" t="str">
            <v>CC_F</v>
          </cell>
        </row>
        <row r="349">
          <cell r="A349">
            <v>13110000</v>
          </cell>
          <cell r="B349" t="str">
            <v>Etat - Subventions d'équipement</v>
          </cell>
          <cell r="C349" t="str">
            <v>131100</v>
          </cell>
          <cell r="D349" t="str">
            <v>RESERVE</v>
          </cell>
        </row>
        <row r="350">
          <cell r="A350">
            <v>45584000</v>
          </cell>
          <cell r="B350" t="str">
            <v>Int courus HOLDING CM</v>
          </cell>
          <cell r="C350" t="str">
            <v>455840</v>
          </cell>
          <cell r="D350" t="str">
            <v>CC_F</v>
          </cell>
        </row>
        <row r="351">
          <cell r="A351">
            <v>45585000</v>
          </cell>
          <cell r="B351" t="str">
            <v>Int courus CHEZ YVONNE</v>
          </cell>
          <cell r="C351" t="str">
            <v>455850</v>
          </cell>
          <cell r="D351" t="str">
            <v>CC_F</v>
          </cell>
        </row>
        <row r="352">
          <cell r="A352">
            <v>66115500</v>
          </cell>
          <cell r="B352" t="str">
            <v>Intérêts courus CC CHEZ YVONNE</v>
          </cell>
          <cell r="C352" t="str">
            <v>661155</v>
          </cell>
          <cell r="D352" t="str">
            <v>6CHFICC</v>
          </cell>
        </row>
        <row r="353">
          <cell r="A353">
            <v>76880200</v>
          </cell>
          <cell r="B353" t="str">
            <v>INT C/C HOLDING CM</v>
          </cell>
          <cell r="C353" t="str">
            <v>768802</v>
          </cell>
          <cell r="D353" t="str">
            <v>7PROFICC</v>
          </cell>
        </row>
        <row r="354">
          <cell r="A354">
            <v>20720000</v>
          </cell>
          <cell r="B354" t="str">
            <v>Fonds commercial CM</v>
          </cell>
          <cell r="C354" t="str">
            <v>207200</v>
          </cell>
          <cell r="D354" t="str">
            <v>IMMO</v>
          </cell>
        </row>
        <row r="355">
          <cell r="A355">
            <v>79100400</v>
          </cell>
          <cell r="B355" t="str">
            <v>Transferts de charges 20% CHEZ YVONNE</v>
          </cell>
          <cell r="C355" t="str">
            <v>791004</v>
          </cell>
          <cell r="D355" t="str">
            <v>7TRANS_CH</v>
          </cell>
        </row>
        <row r="356">
          <cell r="A356">
            <v>62230000</v>
          </cell>
          <cell r="B356" t="str">
            <v>Honoraires QEAT</v>
          </cell>
          <cell r="C356" t="str">
            <v>622300</v>
          </cell>
          <cell r="D356" t="str">
            <v>6HONORAIRES</v>
          </cell>
        </row>
        <row r="357">
          <cell r="A357">
            <v>70121000</v>
          </cell>
          <cell r="B357" t="str">
            <v>Ventes produits finis TR ARTZNER BOUT.</v>
          </cell>
          <cell r="C357" t="str">
            <v>701210</v>
          </cell>
          <cell r="D357" t="str">
            <v>7CA</v>
          </cell>
        </row>
        <row r="358">
          <cell r="A358">
            <v>70131000</v>
          </cell>
          <cell r="B358" t="str">
            <v>Ventes produits finis TI ARTZNER BOUT.</v>
          </cell>
          <cell r="C358" t="str">
            <v>701310</v>
          </cell>
          <cell r="D358" t="str">
            <v>7CA</v>
          </cell>
        </row>
        <row r="359">
          <cell r="A359">
            <v>70711000</v>
          </cell>
          <cell r="B359" t="str">
            <v>Ventes marchandises TN ARTZNER BOUT.</v>
          </cell>
          <cell r="C359" t="str">
            <v>707110</v>
          </cell>
          <cell r="D359" t="str">
            <v>7CA</v>
          </cell>
        </row>
        <row r="360">
          <cell r="A360">
            <v>70721000</v>
          </cell>
          <cell r="B360" t="str">
            <v>Ventes marchandises TR ARTZNER BOUT.</v>
          </cell>
          <cell r="C360" t="str">
            <v>707210</v>
          </cell>
          <cell r="D360" t="str">
            <v>7CA</v>
          </cell>
        </row>
        <row r="361">
          <cell r="A361">
            <v>48700000</v>
          </cell>
          <cell r="B361" t="str">
            <v>Produits constatés d'avance</v>
          </cell>
          <cell r="C361" t="str">
            <v>487000</v>
          </cell>
          <cell r="D361" t="str">
            <v>DIV</v>
          </cell>
        </row>
      </sheetData>
      <sheetData sheetId="3"/>
      <sheetData sheetId="4"/>
      <sheetData sheetId="5"/>
      <sheetData sheetId="6"/>
      <sheetData sheetId="7"/>
      <sheetData sheetId="8">
        <row r="2">
          <cell r="A2">
            <v>44682</v>
          </cell>
        </row>
        <row r="13">
          <cell r="M13">
            <v>54524.23</v>
          </cell>
          <cell r="N13">
            <v>52426.959999999985</v>
          </cell>
          <cell r="O13">
            <v>54660.200000000026</v>
          </cell>
          <cell r="P13">
            <v>63426.419999999984</v>
          </cell>
          <cell r="Q13">
            <v>0</v>
          </cell>
          <cell r="R13">
            <v>-225037.81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30">
          <cell r="M30">
            <v>34730.350000000006</v>
          </cell>
          <cell r="N30">
            <v>33553.00999999998</v>
          </cell>
          <cell r="O30">
            <v>21358.500000000036</v>
          </cell>
          <cell r="P30">
            <v>43159.709999999977</v>
          </cell>
          <cell r="Q30">
            <v>0</v>
          </cell>
          <cell r="R30">
            <v>-132801.57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</sheetData>
      <sheetData sheetId="9"/>
      <sheetData sheetId="10">
        <row r="2">
          <cell r="A2">
            <v>44682</v>
          </cell>
        </row>
        <row r="13">
          <cell r="M13">
            <v>12299.5</v>
          </cell>
          <cell r="N13">
            <v>73214.25</v>
          </cell>
          <cell r="O13">
            <v>92360.34</v>
          </cell>
          <cell r="P13">
            <v>102357.98000000001</v>
          </cell>
          <cell r="Q13">
            <v>0</v>
          </cell>
          <cell r="R13">
            <v>-280232.06999999995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30">
          <cell r="M30">
            <v>8122.3200000000088</v>
          </cell>
          <cell r="N30">
            <v>53446.879999999976</v>
          </cell>
          <cell r="O30">
            <v>70355.070000000007</v>
          </cell>
          <cell r="P30">
            <v>74925.969999999958</v>
          </cell>
          <cell r="Q30">
            <v>-113373</v>
          </cell>
          <cell r="R30">
            <v>-93477.239999999903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</sheetData>
      <sheetData sheetId="11"/>
      <sheetData sheetId="12">
        <row r="2">
          <cell r="A2">
            <v>44682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AO652"/>
  <sheetViews>
    <sheetView topLeftCell="V1" workbookViewId="0">
      <selection activeCell="AE18" sqref="AE18:AJ27"/>
    </sheetView>
  </sheetViews>
  <sheetFormatPr baseColWidth="10" defaultColWidth="11.42578125" defaultRowHeight="15" x14ac:dyDescent="0.25"/>
  <cols>
    <col min="1" max="1" width="5.42578125" style="1" customWidth="1"/>
    <col min="2" max="2" width="9.42578125" style="1" customWidth="1"/>
    <col min="3" max="3" width="7.5703125" style="1" bestFit="1" customWidth="1"/>
    <col min="4" max="4" width="7.140625" style="1" customWidth="1"/>
    <col min="5" max="5" width="40" customWidth="1"/>
    <col min="6" max="6" width="42" customWidth="1"/>
    <col min="7" max="7" width="19" customWidth="1"/>
    <col min="8" max="8" width="20" customWidth="1"/>
    <col min="9" max="9" width="18" customWidth="1"/>
    <col min="10" max="11" width="19" customWidth="1"/>
    <col min="12" max="12" width="20" customWidth="1"/>
    <col min="13" max="13" width="9.5703125" style="1" bestFit="1" customWidth="1"/>
    <col min="14" max="14" width="16.42578125" style="1" bestFit="1" customWidth="1"/>
    <col min="15" max="15" width="7.5703125" style="1" customWidth="1"/>
    <col min="21" max="21" width="9.42578125" style="1" customWidth="1"/>
    <col min="22" max="25" width="11.42578125" style="7"/>
    <col min="26" max="26" width="20" style="7" customWidth="1"/>
    <col min="27" max="27" width="43.140625" style="7" bestFit="1" customWidth="1"/>
    <col min="28" max="28" width="15.85546875" style="10" bestFit="1" customWidth="1"/>
    <col min="29" max="31" width="11.42578125" style="7"/>
    <col min="32" max="32" width="12.5703125" style="7" customWidth="1"/>
    <col min="33" max="33" width="29" style="7" customWidth="1"/>
    <col min="34" max="34" width="11.42578125" style="7"/>
    <col min="35" max="35" width="14.85546875" style="7" bestFit="1" customWidth="1"/>
    <col min="36" max="36" width="23.5703125" style="7" customWidth="1"/>
    <col min="37" max="37" width="11.140625" style="7" customWidth="1"/>
    <col min="38" max="39" width="11.42578125" style="7"/>
    <col min="40" max="40" width="7.5703125" style="7" customWidth="1"/>
    <col min="41" max="41" width="12.140625" style="7" bestFit="1" customWidth="1"/>
    <col min="42" max="16384" width="11.42578125" style="7"/>
  </cols>
  <sheetData>
    <row r="1" spans="1:41" ht="20.25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/>
      <c r="I1" s="3" t="s">
        <v>5</v>
      </c>
      <c r="J1" s="4">
        <v>44562</v>
      </c>
      <c r="M1" s="5">
        <f>IF((R1-S1+T1)=0,0,1)</f>
        <v>1</v>
      </c>
      <c r="N1" s="6" t="s">
        <v>6</v>
      </c>
      <c r="O1" s="1" t="s">
        <v>7</v>
      </c>
      <c r="P1">
        <v>10100000</v>
      </c>
      <c r="R1">
        <v>1451156</v>
      </c>
      <c r="S1">
        <v>5066636</v>
      </c>
      <c r="T1">
        <v>-505000</v>
      </c>
      <c r="W1" s="8" t="s">
        <v>8</v>
      </c>
      <c r="AA1" s="9">
        <v>2000</v>
      </c>
    </row>
    <row r="2" spans="1:41" ht="18.75" x14ac:dyDescent="0.3">
      <c r="A2" s="1">
        <f>+AA1-1</f>
        <v>1999</v>
      </c>
      <c r="B2" s="1" t="str">
        <f>IF(A2=A1,"",IF(LEFT(E2,1)="-",IF(+VALUE(RIGHT(LEFT(E2,3),1))&lt;6,"",RIGHT(E2,LEN(E2)-2)),""))</f>
        <v/>
      </c>
      <c r="C2" s="1" t="str">
        <f>IF(A2="","",IFERROR(VLOOKUP(E2,'[1]Mapping '!$I$2:$J$19,2,FALSE),C1))</f>
        <v>Section</v>
      </c>
      <c r="D2" s="1">
        <f>IF(B2="",0,+K2-L2)</f>
        <v>0</v>
      </c>
      <c r="I2" s="3" t="s">
        <v>9</v>
      </c>
      <c r="J2" s="4">
        <v>44562</v>
      </c>
      <c r="M2" s="5">
        <f>IF(VALUE(LEFT(P2,1))&gt;=6,"",IF((R2-S2+T2)=0,+M1,+M1+1))</f>
        <v>1</v>
      </c>
      <c r="N2" s="6">
        <f>IFERROR(IF(VALUE(LEFT(P2,1))&gt;=6,+R2-S2+T2-SUMIF(B:B,P2,D:D),0),"")</f>
        <v>0</v>
      </c>
      <c r="O2" s="1">
        <v>0</v>
      </c>
      <c r="P2">
        <v>10610000</v>
      </c>
      <c r="R2">
        <v>14101.54</v>
      </c>
      <c r="S2">
        <v>0</v>
      </c>
      <c r="T2">
        <v>-14101.54</v>
      </c>
    </row>
    <row r="3" spans="1:41" ht="18.75" x14ac:dyDescent="0.3">
      <c r="A3" s="1">
        <f t="shared" ref="A3:A8" si="0">IF(LEFT(E3,1)="-",IF(+VALUE(RIGHT(LEFT(E3,3),1))&lt;6,+A2,+A2+1),+A2)</f>
        <v>1999</v>
      </c>
      <c r="B3" s="1" t="str">
        <f>IF(A3=A2,"",IF(LEFT(E3,1)="-",IF(+VALUE(RIGHT(LEFT(E3,3),1))&lt;6,"",RIGHT(E3,LEN(E3)-2)),""))</f>
        <v/>
      </c>
      <c r="C3" s="1" t="str">
        <f>IF(A3="","",IFERROR(VLOOKUP(E3,'[1]Mapping '!$I$2:$J$19,2,FALSE),C2))</f>
        <v>Section</v>
      </c>
      <c r="D3" s="1">
        <f>IF(B3="",0,+K3-L3)</f>
        <v>0</v>
      </c>
      <c r="I3" s="3" t="s">
        <v>10</v>
      </c>
      <c r="J3" s="4">
        <v>44681</v>
      </c>
      <c r="M3" s="5">
        <f t="shared" ref="M3:M66" si="1">IF(VALUE(LEFT(P3,1))&gt;=6,"",IF((R3-S3+T3)=0,+M2,+M2+1))</f>
        <v>1</v>
      </c>
      <c r="N3" s="6">
        <f t="shared" ref="N3:N66" si="2">IFERROR(IF(VALUE(LEFT(P3,1))&gt;=6,+R3-S3+T3-SUMIF(B:B,P3,D:D),0),"")</f>
        <v>0</v>
      </c>
      <c r="O3" s="1">
        <f t="shared" ref="O3:O66" si="3">IF(ROUND(N3,0)=0,+O2,+O2+1)</f>
        <v>0</v>
      </c>
      <c r="P3">
        <v>10680000</v>
      </c>
      <c r="R3">
        <v>267929.23</v>
      </c>
      <c r="S3">
        <v>0</v>
      </c>
      <c r="T3">
        <v>-267929.23</v>
      </c>
    </row>
    <row r="4" spans="1:41" ht="15.75" thickBot="1" x14ac:dyDescent="0.3">
      <c r="A4" s="1">
        <f t="shared" si="0"/>
        <v>1999</v>
      </c>
      <c r="B4" s="1" t="str">
        <f>IF(A4=A3,"",IF(LEFT(E4,1)="-",IF(+VALUE(RIGHT(LEFT(E4,3),1))&lt;6,"",RIGHT(E4,LEN(E4)-2)),""))</f>
        <v/>
      </c>
      <c r="C4" s="1" t="str">
        <f>IF(A4="","",IFERROR(VLOOKUP(E4,'[1]Mapping '!$I$2:$J$19,2,FALSE),C3))</f>
        <v>Section</v>
      </c>
      <c r="D4" s="1">
        <f>IF(B4="",0,+K4-L4)</f>
        <v>0</v>
      </c>
      <c r="M4" s="5">
        <f t="shared" si="1"/>
        <v>1</v>
      </c>
      <c r="N4" s="6">
        <f t="shared" si="2"/>
        <v>0</v>
      </c>
      <c r="O4" s="1">
        <f t="shared" si="3"/>
        <v>0</v>
      </c>
      <c r="P4">
        <v>11910000</v>
      </c>
      <c r="R4">
        <v>1108054.31</v>
      </c>
      <c r="S4">
        <v>1733186.81</v>
      </c>
      <c r="T4">
        <v>625132.5</v>
      </c>
      <c r="W4" s="12"/>
      <c r="X4" s="12"/>
      <c r="Y4" s="12"/>
      <c r="Z4" s="12"/>
      <c r="AA4" s="12"/>
      <c r="AB4" s="13"/>
      <c r="AE4" s="14"/>
      <c r="AF4" s="14"/>
      <c r="AG4" s="14"/>
      <c r="AH4" s="14"/>
      <c r="AI4" s="14"/>
      <c r="AJ4" s="14"/>
      <c r="AM4" s="11"/>
      <c r="AN4" s="11"/>
      <c r="AO4" s="11"/>
    </row>
    <row r="5" spans="1:41" ht="16.5" thickBot="1" x14ac:dyDescent="0.3">
      <c r="A5" s="1">
        <f t="shared" si="0"/>
        <v>1999</v>
      </c>
      <c r="B5" s="1" t="str">
        <f>IF(A5=A4,"",IF(LEFT(E5,1)="-",IF(+VALUE(RIGHT(LEFT(E5,3),1))&lt;6,"",RIGHT(E5,LEN(E5)-2)),""))</f>
        <v/>
      </c>
      <c r="C5" s="1" t="str">
        <f>IF(A5="","",IFERROR(VLOOKUP(E5,'[1]Mapping '!$I$2:$J$19,2,FALSE),C4))</f>
        <v>Section</v>
      </c>
      <c r="D5" s="1">
        <f>IF(B5="",0,+K5-L5)</f>
        <v>0</v>
      </c>
      <c r="E5" s="15" t="s">
        <v>11</v>
      </c>
      <c r="F5" s="15"/>
      <c r="G5" s="15" t="s">
        <v>13</v>
      </c>
      <c r="H5" s="15" t="s">
        <v>14</v>
      </c>
      <c r="I5" s="15" t="s">
        <v>15</v>
      </c>
      <c r="J5" s="15" t="s">
        <v>16</v>
      </c>
      <c r="K5" s="15" t="s">
        <v>17</v>
      </c>
      <c r="L5" s="15" t="s">
        <v>18</v>
      </c>
      <c r="M5" s="5">
        <f t="shared" si="1"/>
        <v>1</v>
      </c>
      <c r="N5" s="6">
        <f t="shared" si="2"/>
        <v>0</v>
      </c>
      <c r="O5" s="1">
        <f t="shared" si="3"/>
        <v>0</v>
      </c>
      <c r="P5">
        <v>12000000</v>
      </c>
      <c r="R5">
        <v>0</v>
      </c>
      <c r="S5">
        <v>0</v>
      </c>
      <c r="T5">
        <v>0</v>
      </c>
      <c r="AB5" s="16"/>
      <c r="AO5" s="10"/>
    </row>
    <row r="6" spans="1:41" ht="15.75" thickBot="1" x14ac:dyDescent="0.3">
      <c r="A6" s="1">
        <f t="shared" si="0"/>
        <v>1999</v>
      </c>
      <c r="B6" s="1" t="str">
        <f>IF(A6=A5,"",IF(LEFT(E6,1)="-",IF(+VALUE(RIGHT(LEFT(E6,3),1))&lt;6,"",RIGHT(E6,LEN(E6)-2)),""))</f>
        <v/>
      </c>
      <c r="C6" s="1">
        <f>IF(A6="","",IFERROR(VLOOKUP(E6,'[1]Mapping '!$I$2:$J$19,2,FALSE),C5))</f>
        <v>4000</v>
      </c>
      <c r="D6" s="1">
        <f>IF(B6="",0,+K6-L6)</f>
        <v>0</v>
      </c>
      <c r="E6" s="17" t="s">
        <v>19</v>
      </c>
      <c r="F6" s="18"/>
      <c r="G6" s="19">
        <v>-1255.42</v>
      </c>
      <c r="H6" s="19">
        <v>-1255.42</v>
      </c>
      <c r="I6" s="19">
        <v>-7853.58</v>
      </c>
      <c r="J6" s="19">
        <v>0</v>
      </c>
      <c r="K6" s="19">
        <v>1255.42</v>
      </c>
      <c r="L6" s="19">
        <v>0</v>
      </c>
      <c r="M6" s="5">
        <f t="shared" si="1"/>
        <v>1</v>
      </c>
      <c r="N6" s="6">
        <f t="shared" si="2"/>
        <v>0</v>
      </c>
      <c r="O6" s="1">
        <f t="shared" si="3"/>
        <v>0</v>
      </c>
      <c r="P6">
        <v>12900000</v>
      </c>
      <c r="R6">
        <v>0</v>
      </c>
      <c r="S6">
        <v>1108054.31</v>
      </c>
      <c r="T6">
        <v>1108054.31</v>
      </c>
      <c r="AO6" s="10"/>
    </row>
    <row r="7" spans="1:41" ht="15.75" thickBot="1" x14ac:dyDescent="0.3">
      <c r="A7" s="1">
        <f t="shared" si="0"/>
        <v>2000</v>
      </c>
      <c r="B7" s="1">
        <f>IF(A7=A6,"",IF(LEFT(E7,1)="-",IF(+VALUE(RIGHT(LEFT(E7,3),1))&lt;6,"",VALUE(RIGHT(E7,LEN(E7)-2))),""))</f>
        <v>62261300</v>
      </c>
      <c r="C7" s="1">
        <f>IF(A7="","",IFERROR(VLOOKUP(E7,'[1]Mapping '!$I$2:$J$19,2,FALSE),C6))</f>
        <v>4000</v>
      </c>
      <c r="D7" s="1">
        <f t="shared" ref="D7:D70" si="4">IF(B7="",0,+K7-L7)</f>
        <v>1255.42</v>
      </c>
      <c r="E7" s="18" t="s">
        <v>20</v>
      </c>
      <c r="F7" s="18"/>
      <c r="G7" s="19">
        <v>-1255.42</v>
      </c>
      <c r="H7" s="19">
        <v>-1255.42</v>
      </c>
      <c r="I7" s="19">
        <v>179920.39</v>
      </c>
      <c r="J7" s="19">
        <v>0</v>
      </c>
      <c r="K7" s="19">
        <v>1255.42</v>
      </c>
      <c r="L7" s="19">
        <v>0</v>
      </c>
      <c r="M7" s="5">
        <f t="shared" si="1"/>
        <v>2</v>
      </c>
      <c r="N7" s="6">
        <f t="shared" si="2"/>
        <v>0</v>
      </c>
      <c r="O7" s="1">
        <f t="shared" si="3"/>
        <v>0</v>
      </c>
      <c r="P7">
        <v>13110000</v>
      </c>
      <c r="R7">
        <v>0</v>
      </c>
      <c r="S7">
        <v>0</v>
      </c>
      <c r="T7">
        <v>-12079</v>
      </c>
      <c r="AC7" s="10"/>
      <c r="AD7" s="10"/>
      <c r="AE7" s="20"/>
      <c r="AF7" s="21"/>
      <c r="AG7" s="21"/>
      <c r="AH7" s="21"/>
      <c r="AI7" s="21"/>
      <c r="AJ7" s="22"/>
      <c r="AO7" s="10"/>
    </row>
    <row r="8" spans="1:41" x14ac:dyDescent="0.25">
      <c r="A8" s="1">
        <f t="shared" si="0"/>
        <v>2000</v>
      </c>
      <c r="B8" s="1" t="str">
        <f t="shared" ref="B8:B71" si="5">IF(A8=A7,"",IF(LEFT(E8,1)="-",IF(+VALUE(RIGHT(LEFT(E8,3),1))&lt;6,"",VALUE(RIGHT(E8,LEN(E8)-2))),""))</f>
        <v/>
      </c>
      <c r="C8" s="1">
        <f>IF(A8="","",IFERROR(VLOOKUP(E8,'[1]Mapping '!$I$2:$J$19,2,FALSE),C7))</f>
        <v>4000</v>
      </c>
      <c r="D8" s="1">
        <f t="shared" si="4"/>
        <v>0</v>
      </c>
      <c r="E8" s="17" t="s">
        <v>19</v>
      </c>
      <c r="F8" s="18"/>
      <c r="G8" s="19">
        <v>-402</v>
      </c>
      <c r="H8" s="19">
        <v>-402</v>
      </c>
      <c r="I8" s="19">
        <v>-3339</v>
      </c>
      <c r="J8" s="19">
        <v>0</v>
      </c>
      <c r="K8" s="19">
        <v>402</v>
      </c>
      <c r="L8" s="19">
        <v>0</v>
      </c>
      <c r="M8" s="5">
        <f t="shared" si="1"/>
        <v>3</v>
      </c>
      <c r="N8" s="6">
        <f t="shared" si="2"/>
        <v>0</v>
      </c>
      <c r="O8" s="1">
        <f t="shared" si="3"/>
        <v>0</v>
      </c>
      <c r="P8">
        <v>13910000</v>
      </c>
      <c r="R8">
        <v>0</v>
      </c>
      <c r="S8">
        <v>0</v>
      </c>
      <c r="T8">
        <v>1092.07</v>
      </c>
      <c r="AE8" s="23"/>
      <c r="AF8" s="24"/>
      <c r="AG8" s="24"/>
      <c r="AH8" s="25"/>
      <c r="AI8" s="25"/>
      <c r="AJ8" s="26"/>
      <c r="AM8" s="27"/>
      <c r="AN8" s="27"/>
      <c r="AO8" s="28"/>
    </row>
    <row r="9" spans="1:41" x14ac:dyDescent="0.25">
      <c r="A9" s="1">
        <f>IF(E9="","",IF(LEFT(E9,1)="-",IF(+VALUE(RIGHT(LEFT(E9,3),1))&lt;6,+A8,+A8+1),+A8))</f>
        <v>2001</v>
      </c>
      <c r="B9" s="1">
        <f t="shared" si="5"/>
        <v>60630000</v>
      </c>
      <c r="C9" s="1">
        <f>IF(A9="","",IFERROR(VLOOKUP(E9,'[1]Mapping '!$I$2:$J$19,2,FALSE),C8))</f>
        <v>4000</v>
      </c>
      <c r="D9" s="1">
        <f t="shared" si="4"/>
        <v>7.58</v>
      </c>
      <c r="E9" s="18" t="s">
        <v>23</v>
      </c>
      <c r="F9" s="18"/>
      <c r="G9" s="19">
        <v>-7.58</v>
      </c>
      <c r="H9" s="19">
        <v>-7.58</v>
      </c>
      <c r="I9" s="19">
        <v>12483.04</v>
      </c>
      <c r="J9" s="19">
        <v>0</v>
      </c>
      <c r="K9" s="19">
        <v>7.58</v>
      </c>
      <c r="L9" s="19">
        <v>0</v>
      </c>
      <c r="M9" s="5">
        <f t="shared" si="1"/>
        <v>4</v>
      </c>
      <c r="N9" s="6">
        <f t="shared" si="2"/>
        <v>0</v>
      </c>
      <c r="O9" s="1">
        <f t="shared" si="3"/>
        <v>0</v>
      </c>
      <c r="P9">
        <v>16410000</v>
      </c>
      <c r="R9">
        <v>18849.439999999999</v>
      </c>
      <c r="S9">
        <v>0</v>
      </c>
      <c r="T9">
        <v>-268516.07</v>
      </c>
      <c r="AE9" s="29"/>
      <c r="AF9" s="30"/>
      <c r="AG9" s="30"/>
      <c r="AH9" s="31"/>
      <c r="AI9" s="31"/>
      <c r="AJ9" s="32"/>
      <c r="AM9" s="11"/>
      <c r="AN9" s="11"/>
      <c r="AO9" s="33"/>
    </row>
    <row r="10" spans="1:41" ht="15.75" thickBot="1" x14ac:dyDescent="0.3">
      <c r="A10" s="1">
        <f t="shared" ref="A10:A73" si="6">IF(E10="","",IF(LEFT(E10,1)="-",IF(+VALUE(RIGHT(LEFT(E10,3),1))&lt;6,+A9,+A9+1),+A9))</f>
        <v>2002</v>
      </c>
      <c r="B10" s="1">
        <f t="shared" si="5"/>
        <v>62261300</v>
      </c>
      <c r="C10" s="1">
        <f>IF(A10="","",IFERROR(VLOOKUP(E10,'[1]Mapping '!$I$2:$J$19,2,FALSE),C9))</f>
        <v>4000</v>
      </c>
      <c r="D10" s="1">
        <f t="shared" si="4"/>
        <v>394.42</v>
      </c>
      <c r="E10" s="18" t="s">
        <v>20</v>
      </c>
      <c r="F10" s="18"/>
      <c r="G10" s="19">
        <v>-394.42</v>
      </c>
      <c r="H10" s="19">
        <v>-394.42</v>
      </c>
      <c r="I10" s="19">
        <v>179920.39</v>
      </c>
      <c r="J10" s="19">
        <v>0</v>
      </c>
      <c r="K10" s="19">
        <v>394.42</v>
      </c>
      <c r="L10" s="19">
        <v>0</v>
      </c>
      <c r="M10" s="5">
        <f t="shared" si="1"/>
        <v>5</v>
      </c>
      <c r="N10" s="6">
        <f t="shared" si="2"/>
        <v>0</v>
      </c>
      <c r="O10" s="1">
        <f t="shared" si="3"/>
        <v>0</v>
      </c>
      <c r="P10">
        <v>16419000</v>
      </c>
      <c r="R10">
        <v>0</v>
      </c>
      <c r="S10">
        <v>0</v>
      </c>
      <c r="T10">
        <v>-414000</v>
      </c>
      <c r="AE10" s="29"/>
      <c r="AF10" s="30"/>
      <c r="AG10" s="30"/>
      <c r="AH10" s="31"/>
      <c r="AI10" s="31"/>
      <c r="AJ10" s="32"/>
      <c r="AM10" s="11"/>
      <c r="AN10" s="11"/>
      <c r="AO10" s="33"/>
    </row>
    <row r="11" spans="1:41" ht="15.75" thickBot="1" x14ac:dyDescent="0.3">
      <c r="A11" s="1">
        <f t="shared" si="6"/>
        <v>2002</v>
      </c>
      <c r="B11" s="1" t="str">
        <f t="shared" si="5"/>
        <v/>
      </c>
      <c r="C11" s="1">
        <f>IF(A11="","",IFERROR(VLOOKUP(E11,'[1]Mapping '!$I$2:$J$19,2,FALSE),C10))</f>
        <v>4000</v>
      </c>
      <c r="D11" s="1">
        <f t="shared" si="4"/>
        <v>0</v>
      </c>
      <c r="E11" s="17" t="s">
        <v>19</v>
      </c>
      <c r="F11" s="18"/>
      <c r="G11" s="19">
        <v>-137102.31</v>
      </c>
      <c r="H11" s="19">
        <v>-137102.31</v>
      </c>
      <c r="I11" s="19">
        <v>138681.68</v>
      </c>
      <c r="J11" s="19">
        <v>0</v>
      </c>
      <c r="K11" s="19">
        <v>552760.16</v>
      </c>
      <c r="L11" s="19">
        <v>415657.85</v>
      </c>
      <c r="M11" s="5">
        <f t="shared" si="1"/>
        <v>6</v>
      </c>
      <c r="N11" s="6">
        <f t="shared" si="2"/>
        <v>0</v>
      </c>
      <c r="O11" s="1">
        <f t="shared" si="3"/>
        <v>0</v>
      </c>
      <c r="P11">
        <v>16419100</v>
      </c>
      <c r="R11">
        <v>32250</v>
      </c>
      <c r="S11">
        <v>0</v>
      </c>
      <c r="T11">
        <v>-364000</v>
      </c>
      <c r="AB11" s="16"/>
      <c r="AE11" s="29"/>
      <c r="AF11" s="30"/>
      <c r="AG11" s="30"/>
      <c r="AH11" s="31"/>
      <c r="AI11" s="31"/>
      <c r="AJ11" s="32"/>
      <c r="AM11" s="11"/>
      <c r="AN11" s="11"/>
      <c r="AO11" s="33"/>
    </row>
    <row r="12" spans="1:41" x14ac:dyDescent="0.25">
      <c r="A12" s="1">
        <f t="shared" si="6"/>
        <v>2003</v>
      </c>
      <c r="B12" s="1">
        <f t="shared" si="5"/>
        <v>60613000</v>
      </c>
      <c r="C12" s="1">
        <f>IF(A12="","",IFERROR(VLOOKUP(E12,'[1]Mapping '!$I$2:$J$19,2,FALSE),C11))</f>
        <v>4000</v>
      </c>
      <c r="D12" s="1">
        <f t="shared" si="4"/>
        <v>266.70999999999998</v>
      </c>
      <c r="E12" s="18" t="s">
        <v>24</v>
      </c>
      <c r="F12" s="18"/>
      <c r="G12" s="19">
        <v>-266.70999999999998</v>
      </c>
      <c r="H12" s="19">
        <v>-266.70999999999998</v>
      </c>
      <c r="I12" s="19">
        <v>7223.14</v>
      </c>
      <c r="J12" s="19">
        <v>0</v>
      </c>
      <c r="K12" s="19">
        <v>266.70999999999998</v>
      </c>
      <c r="L12" s="19">
        <v>0</v>
      </c>
      <c r="M12" s="5">
        <f t="shared" si="1"/>
        <v>7</v>
      </c>
      <c r="N12" s="6">
        <f t="shared" si="2"/>
        <v>0</v>
      </c>
      <c r="O12" s="1">
        <f t="shared" si="3"/>
        <v>0</v>
      </c>
      <c r="P12">
        <v>16710000</v>
      </c>
      <c r="R12">
        <v>0</v>
      </c>
      <c r="S12">
        <v>0</v>
      </c>
      <c r="T12">
        <v>-9900000</v>
      </c>
      <c r="AE12" s="29"/>
      <c r="AF12" s="30"/>
      <c r="AG12" s="30"/>
      <c r="AH12" s="31"/>
      <c r="AI12" s="31"/>
      <c r="AJ12" s="32"/>
    </row>
    <row r="13" spans="1:41" x14ac:dyDescent="0.25">
      <c r="A13" s="1">
        <f t="shared" si="6"/>
        <v>2004</v>
      </c>
      <c r="B13" s="1">
        <f t="shared" si="5"/>
        <v>60630000</v>
      </c>
      <c r="C13" s="1">
        <f>IF(A13="","",IFERROR(VLOOKUP(E13,'[1]Mapping '!$I$2:$J$19,2,FALSE),C12))</f>
        <v>4000</v>
      </c>
      <c r="D13" s="1">
        <f t="shared" si="4"/>
        <v>1316.47</v>
      </c>
      <c r="E13" s="18" t="s">
        <v>23</v>
      </c>
      <c r="F13" s="18"/>
      <c r="G13" s="19">
        <v>-1316.47</v>
      </c>
      <c r="H13" s="19">
        <v>-1316.47</v>
      </c>
      <c r="I13" s="19">
        <v>12483.04</v>
      </c>
      <c r="J13" s="19">
        <v>0</v>
      </c>
      <c r="K13" s="19">
        <v>1480.47</v>
      </c>
      <c r="L13" s="19">
        <v>164</v>
      </c>
      <c r="M13" s="5">
        <f t="shared" si="1"/>
        <v>8</v>
      </c>
      <c r="N13" s="6">
        <f t="shared" si="2"/>
        <v>0</v>
      </c>
      <c r="O13" s="1">
        <f t="shared" si="3"/>
        <v>0</v>
      </c>
      <c r="P13">
        <v>16810000</v>
      </c>
      <c r="R13">
        <v>120000</v>
      </c>
      <c r="S13">
        <v>0</v>
      </c>
      <c r="T13">
        <v>-600000</v>
      </c>
      <c r="AE13" s="29"/>
      <c r="AF13" s="30"/>
      <c r="AG13" s="30"/>
      <c r="AH13" s="31"/>
      <c r="AI13" s="31"/>
      <c r="AJ13" s="32"/>
    </row>
    <row r="14" spans="1:41" x14ac:dyDescent="0.25">
      <c r="A14" s="1">
        <f t="shared" si="6"/>
        <v>2005</v>
      </c>
      <c r="B14" s="1">
        <f t="shared" si="5"/>
        <v>60640000</v>
      </c>
      <c r="C14" s="1">
        <f>IF(A14="","",IFERROR(VLOOKUP(E14,'[1]Mapping '!$I$2:$J$19,2,FALSE),C13))</f>
        <v>4000</v>
      </c>
      <c r="D14" s="1">
        <f t="shared" si="4"/>
        <v>1274.07</v>
      </c>
      <c r="E14" s="18" t="s">
        <v>25</v>
      </c>
      <c r="F14" s="18"/>
      <c r="G14" s="19">
        <v>-1274.07</v>
      </c>
      <c r="H14" s="19">
        <v>-1274.07</v>
      </c>
      <c r="I14" s="19">
        <v>3689.15</v>
      </c>
      <c r="J14" s="19">
        <v>0</v>
      </c>
      <c r="K14" s="19">
        <v>1274.07</v>
      </c>
      <c r="L14" s="19">
        <v>0</v>
      </c>
      <c r="M14" s="5">
        <f t="shared" si="1"/>
        <v>9</v>
      </c>
      <c r="N14" s="6">
        <f t="shared" si="2"/>
        <v>0</v>
      </c>
      <c r="O14" s="1">
        <f t="shared" si="3"/>
        <v>0</v>
      </c>
      <c r="P14">
        <v>16820000</v>
      </c>
      <c r="R14">
        <v>0</v>
      </c>
      <c r="S14">
        <v>0</v>
      </c>
      <c r="T14">
        <v>-220000</v>
      </c>
      <c r="AE14" s="29"/>
      <c r="AF14" s="30"/>
      <c r="AG14" s="30"/>
      <c r="AH14" s="31"/>
      <c r="AI14" s="31"/>
      <c r="AJ14" s="32"/>
    </row>
    <row r="15" spans="1:41" x14ac:dyDescent="0.25">
      <c r="A15" s="1">
        <f t="shared" si="6"/>
        <v>2006</v>
      </c>
      <c r="B15" s="1">
        <f t="shared" si="5"/>
        <v>60641000</v>
      </c>
      <c r="C15" s="1">
        <f>IF(A15="","",IFERROR(VLOOKUP(E15,'[1]Mapping '!$I$2:$J$19,2,FALSE),C14))</f>
        <v>4000</v>
      </c>
      <c r="D15" s="1">
        <f t="shared" si="4"/>
        <v>9.17</v>
      </c>
      <c r="E15" s="18" t="s">
        <v>26</v>
      </c>
      <c r="F15" s="18"/>
      <c r="G15" s="19">
        <v>-9.17</v>
      </c>
      <c r="H15" s="19">
        <v>-9.17</v>
      </c>
      <c r="I15" s="19">
        <v>68.91</v>
      </c>
      <c r="J15" s="19">
        <v>0</v>
      </c>
      <c r="K15" s="19">
        <v>9.17</v>
      </c>
      <c r="L15" s="19">
        <v>0</v>
      </c>
      <c r="M15" s="5">
        <f t="shared" si="1"/>
        <v>9</v>
      </c>
      <c r="N15" s="6">
        <f t="shared" si="2"/>
        <v>0</v>
      </c>
      <c r="O15" s="1">
        <f t="shared" si="3"/>
        <v>0</v>
      </c>
      <c r="P15">
        <v>16884100</v>
      </c>
      <c r="R15">
        <v>0</v>
      </c>
      <c r="S15">
        <v>0</v>
      </c>
      <c r="T15">
        <v>0</v>
      </c>
      <c r="W15" s="12" t="s">
        <v>27</v>
      </c>
      <c r="X15" s="12" t="s">
        <v>22</v>
      </c>
      <c r="Y15" s="12" t="s">
        <v>28</v>
      </c>
      <c r="Z15" s="12" t="s">
        <v>29</v>
      </c>
      <c r="AA15" s="12" t="s">
        <v>12</v>
      </c>
      <c r="AB15" s="13" t="s">
        <v>30</v>
      </c>
      <c r="AC15" s="11"/>
      <c r="AD15" s="11"/>
      <c r="AE15" s="29"/>
      <c r="AF15" s="30"/>
      <c r="AG15" s="30"/>
      <c r="AH15" s="31"/>
      <c r="AI15" s="31"/>
      <c r="AJ15" s="32"/>
    </row>
    <row r="16" spans="1:41" x14ac:dyDescent="0.25">
      <c r="A16" s="1">
        <f t="shared" si="6"/>
        <v>2007</v>
      </c>
      <c r="B16" s="1">
        <f t="shared" si="5"/>
        <v>60710000</v>
      </c>
      <c r="C16" s="1">
        <f>IF(A16="","",IFERROR(VLOOKUP(E16,'[1]Mapping '!$I$2:$J$19,2,FALSE),C15))</f>
        <v>4000</v>
      </c>
      <c r="D16" s="1">
        <f t="shared" si="4"/>
        <v>840</v>
      </c>
      <c r="E16" s="18" t="s">
        <v>31</v>
      </c>
      <c r="F16" s="18"/>
      <c r="G16" s="19">
        <v>-840</v>
      </c>
      <c r="H16" s="19">
        <v>-840</v>
      </c>
      <c r="I16" s="19">
        <v>11890.73</v>
      </c>
      <c r="J16" s="19">
        <v>0</v>
      </c>
      <c r="K16" s="19">
        <v>840</v>
      </c>
      <c r="L16" s="19">
        <v>0</v>
      </c>
      <c r="M16" s="5">
        <f t="shared" si="1"/>
        <v>10</v>
      </c>
      <c r="N16" s="6">
        <f t="shared" si="2"/>
        <v>0</v>
      </c>
      <c r="O16" s="1">
        <f t="shared" si="3"/>
        <v>0</v>
      </c>
      <c r="P16">
        <v>20501000</v>
      </c>
      <c r="R16">
        <v>0</v>
      </c>
      <c r="S16">
        <v>0</v>
      </c>
      <c r="T16">
        <v>15042.88</v>
      </c>
      <c r="U16" s="1">
        <f>IF(ISNA(VLOOKUP(Z16,'Balance SIEGE'!$C$14:$E$205,3,FALSE))=FALSE,U15,U15+1)</f>
        <v>0</v>
      </c>
      <c r="W16" s="34">
        <v>1</v>
      </c>
      <c r="X16" s="34">
        <f>IF(W16&lt;$AA$1,VLOOKUP(W16,M:P,4,FALSE),VLOOKUP(W16,A:B,2,FALSE))</f>
        <v>10100000</v>
      </c>
      <c r="Y16" s="34" t="str">
        <f t="shared" ref="Y16:Y79" si="7">IF(W16&lt;$AA$1,"",VLOOKUP(W16,A:C,3,FALSE))</f>
        <v/>
      </c>
      <c r="Z16" s="34" t="str">
        <f>CONCATENATE(X16,"_",Y16)</f>
        <v>10100000_</v>
      </c>
      <c r="AA16" s="34">
        <f>IF(W16&lt;$AA$1,VLOOKUP(W16,M:Q,5,FALSE),VLOOKUP(W16,A:F,6,FALSE))</f>
        <v>0</v>
      </c>
      <c r="AB16" s="35">
        <f>IF(W16&lt;$AA$1,SUMIF(P:P,$X16,R:R)-SUMIF(P:P,$X16,S:S)+SUMIF(P:P,$X16,T:T),SUMIF(A:A,$W16,D:D))</f>
        <v>-4120480</v>
      </c>
      <c r="AC16" s="7" t="str">
        <f>LEFT(X16,1)</f>
        <v>1</v>
      </c>
      <c r="AD16" s="7" t="str">
        <f>LEFT(Y16,2)</f>
        <v/>
      </c>
      <c r="AE16" s="29"/>
      <c r="AF16" s="30"/>
      <c r="AG16" s="30"/>
      <c r="AH16" s="31"/>
      <c r="AI16" s="31"/>
      <c r="AJ16" s="32"/>
    </row>
    <row r="17" spans="1:38" x14ac:dyDescent="0.25">
      <c r="A17" s="1">
        <f t="shared" si="6"/>
        <v>2008</v>
      </c>
      <c r="B17" s="1">
        <f t="shared" si="5"/>
        <v>61100000</v>
      </c>
      <c r="C17" s="1">
        <f>IF(A17="","",IFERROR(VLOOKUP(E17,'[1]Mapping '!$I$2:$J$19,2,FALSE),C16))</f>
        <v>4000</v>
      </c>
      <c r="D17" s="1">
        <f t="shared" si="4"/>
        <v>37</v>
      </c>
      <c r="E17" s="18" t="s">
        <v>32</v>
      </c>
      <c r="F17" s="18"/>
      <c r="G17" s="19">
        <v>-37</v>
      </c>
      <c r="H17" s="19">
        <v>-37</v>
      </c>
      <c r="I17" s="19">
        <v>1079.1500000000001</v>
      </c>
      <c r="J17" s="19">
        <v>0</v>
      </c>
      <c r="K17" s="19">
        <v>37</v>
      </c>
      <c r="L17" s="19">
        <v>0</v>
      </c>
      <c r="M17" s="5">
        <f t="shared" si="1"/>
        <v>11</v>
      </c>
      <c r="N17" s="6">
        <f t="shared" si="2"/>
        <v>0</v>
      </c>
      <c r="O17" s="1">
        <f t="shared" si="3"/>
        <v>0</v>
      </c>
      <c r="P17">
        <v>20502000</v>
      </c>
      <c r="R17">
        <v>2868</v>
      </c>
      <c r="S17">
        <v>0</v>
      </c>
      <c r="T17">
        <v>1199.76</v>
      </c>
      <c r="U17" s="1">
        <f>IF(ISNA(VLOOKUP(Z17,'Balance SIEGE'!$C$14:$E$205,3,FALSE))=FALSE,U16,U16+1)</f>
        <v>0</v>
      </c>
      <c r="W17" s="34">
        <f t="shared" ref="W17:W80" si="8">IFERROR(IF(W16+1&gt;MAX(A:A),"",IF(+W16+1&lt;=MAX(M:M),+W16+1,IF(W16=MAX(M:M),$AA$1,+W16+1))),"")</f>
        <v>2</v>
      </c>
      <c r="X17" s="34">
        <f t="shared" ref="X17:X80" si="9">IF(W17&lt;$AA$1,VLOOKUP(W17,M:P,4,FALSE),VLOOKUP(W17,A:B,2,FALSE))</f>
        <v>13110000</v>
      </c>
      <c r="Y17" s="34" t="str">
        <f t="shared" si="7"/>
        <v/>
      </c>
      <c r="Z17" s="34" t="str">
        <f t="shared" ref="Z17:Z80" si="10">CONCATENATE(X17,"_",Y17)</f>
        <v>13110000_</v>
      </c>
      <c r="AA17" s="34">
        <f t="shared" ref="AA17:AA80" si="11">IF(W17&lt;$AA$1,VLOOKUP(W17,M:Q,5,FALSE),VLOOKUP(W17,A:F,6,FALSE))</f>
        <v>0</v>
      </c>
      <c r="AB17" s="35">
        <f t="shared" ref="AB17:AB80" si="12">IF(W17&lt;$AA$1,SUMIF(P:P,$X17,R:R)-SUMIF(P:P,$X17,S:S)+SUMIF(P:P,$X17,T:T),SUMIF(A:A,$W17,D:D))</f>
        <v>-12079</v>
      </c>
      <c r="AC17" s="7" t="str">
        <f t="shared" ref="AC17:AC80" si="13">LEFT(X17,1)</f>
        <v>1</v>
      </c>
      <c r="AD17" s="7" t="str">
        <f t="shared" ref="AD17:AD80" si="14">LEFT(Y17,2)</f>
        <v/>
      </c>
      <c r="AE17" s="29"/>
      <c r="AF17" s="30"/>
      <c r="AG17" s="30"/>
      <c r="AH17" s="31"/>
      <c r="AI17" s="31"/>
      <c r="AJ17" s="32"/>
    </row>
    <row r="18" spans="1:38" x14ac:dyDescent="0.25">
      <c r="A18" s="1">
        <f t="shared" si="6"/>
        <v>2009</v>
      </c>
      <c r="B18" s="1">
        <f t="shared" si="5"/>
        <v>61320000</v>
      </c>
      <c r="C18" s="1">
        <f>IF(A18="","",IFERROR(VLOOKUP(E18,'[1]Mapping '!$I$2:$J$19,2,FALSE),C17))</f>
        <v>4000</v>
      </c>
      <c r="D18" s="1">
        <f t="shared" si="4"/>
        <v>4732.3100000000004</v>
      </c>
      <c r="E18" s="18" t="s">
        <v>33</v>
      </c>
      <c r="F18" s="18"/>
      <c r="G18" s="19">
        <v>-4732.3100000000004</v>
      </c>
      <c r="H18" s="19">
        <v>-4732.3100000000004</v>
      </c>
      <c r="I18" s="19">
        <v>7098.46</v>
      </c>
      <c r="J18" s="19">
        <v>0</v>
      </c>
      <c r="K18" s="19">
        <v>10647.69</v>
      </c>
      <c r="L18" s="19">
        <v>5915.38</v>
      </c>
      <c r="M18" s="5">
        <f t="shared" si="1"/>
        <v>12</v>
      </c>
      <c r="N18" s="6">
        <f t="shared" si="2"/>
        <v>0</v>
      </c>
      <c r="O18" s="1">
        <f t="shared" si="3"/>
        <v>0</v>
      </c>
      <c r="P18">
        <v>20700000</v>
      </c>
      <c r="R18">
        <v>0</v>
      </c>
      <c r="S18">
        <v>0</v>
      </c>
      <c r="T18">
        <v>347888.57</v>
      </c>
      <c r="U18" s="1">
        <f>IF(ISNA(VLOOKUP(Z18,'Balance SIEGE'!$C$14:$E$205,3,FALSE))=FALSE,U17,U17+1)</f>
        <v>0</v>
      </c>
      <c r="W18" s="34">
        <f t="shared" si="8"/>
        <v>3</v>
      </c>
      <c r="X18" s="34">
        <f t="shared" si="9"/>
        <v>13910000</v>
      </c>
      <c r="Y18" s="34" t="str">
        <f t="shared" si="7"/>
        <v/>
      </c>
      <c r="Z18" s="34" t="str">
        <f t="shared" si="10"/>
        <v>13910000_</v>
      </c>
      <c r="AA18" s="34">
        <f t="shared" si="11"/>
        <v>0</v>
      </c>
      <c r="AB18" s="35">
        <f t="shared" si="12"/>
        <v>1092.07</v>
      </c>
      <c r="AC18" s="7" t="str">
        <f t="shared" si="13"/>
        <v>1</v>
      </c>
      <c r="AD18" s="7" t="str">
        <f t="shared" si="14"/>
        <v/>
      </c>
      <c r="AE18" s="29"/>
      <c r="AF18" s="30"/>
      <c r="AG18" s="30"/>
      <c r="AH18" s="31"/>
      <c r="AI18" s="31"/>
      <c r="AJ18" s="32"/>
    </row>
    <row r="19" spans="1:38" x14ac:dyDescent="0.25">
      <c r="A19" s="1">
        <f t="shared" si="6"/>
        <v>2010</v>
      </c>
      <c r="B19" s="1">
        <f t="shared" si="5"/>
        <v>61400000</v>
      </c>
      <c r="C19" s="1">
        <f>IF(A19="","",IFERROR(VLOOKUP(E19,'[1]Mapping '!$I$2:$J$19,2,FALSE),C18))</f>
        <v>4000</v>
      </c>
      <c r="D19" s="1">
        <f t="shared" si="4"/>
        <v>2085.33</v>
      </c>
      <c r="E19" s="18" t="s">
        <v>34</v>
      </c>
      <c r="F19" s="18"/>
      <c r="G19" s="19">
        <v>-2085.33</v>
      </c>
      <c r="H19" s="19">
        <v>-2085.33</v>
      </c>
      <c r="I19" s="19">
        <v>3128</v>
      </c>
      <c r="J19" s="19">
        <v>0</v>
      </c>
      <c r="K19" s="19">
        <v>4692</v>
      </c>
      <c r="L19" s="19">
        <v>2606.67</v>
      </c>
      <c r="M19" s="5">
        <f t="shared" si="1"/>
        <v>13</v>
      </c>
      <c r="N19" s="6">
        <f t="shared" si="2"/>
        <v>0</v>
      </c>
      <c r="O19" s="1">
        <f t="shared" si="3"/>
        <v>0</v>
      </c>
      <c r="P19">
        <v>20710000</v>
      </c>
      <c r="R19">
        <v>0</v>
      </c>
      <c r="S19">
        <v>0</v>
      </c>
      <c r="T19">
        <v>1028562</v>
      </c>
      <c r="U19" s="1">
        <f>IF(ISNA(VLOOKUP(Z19,'Balance SIEGE'!$C$14:$E$205,3,FALSE))=FALSE,U18,U18+1)</f>
        <v>0</v>
      </c>
      <c r="W19" s="34">
        <f t="shared" si="8"/>
        <v>4</v>
      </c>
      <c r="X19" s="34">
        <f t="shared" si="9"/>
        <v>16410000</v>
      </c>
      <c r="Y19" s="34" t="str">
        <f t="shared" si="7"/>
        <v/>
      </c>
      <c r="Z19" s="34" t="str">
        <f t="shared" si="10"/>
        <v>16410000_</v>
      </c>
      <c r="AA19" s="34">
        <f t="shared" si="11"/>
        <v>0</v>
      </c>
      <c r="AB19" s="35">
        <f t="shared" si="12"/>
        <v>-249666.63</v>
      </c>
      <c r="AC19" s="7" t="str">
        <f t="shared" si="13"/>
        <v>1</v>
      </c>
      <c r="AD19" s="7" t="str">
        <f t="shared" si="14"/>
        <v/>
      </c>
      <c r="AE19" s="29"/>
      <c r="AF19" s="30"/>
      <c r="AG19" s="30"/>
      <c r="AH19" s="31"/>
      <c r="AI19" s="31"/>
      <c r="AJ19" s="32"/>
    </row>
    <row r="20" spans="1:38" x14ac:dyDescent="0.25">
      <c r="A20" s="1">
        <f t="shared" si="6"/>
        <v>2011</v>
      </c>
      <c r="B20" s="1">
        <f t="shared" si="5"/>
        <v>61510000</v>
      </c>
      <c r="C20" s="1">
        <f>IF(A20="","",IFERROR(VLOOKUP(E20,'[1]Mapping '!$I$2:$J$19,2,FALSE),C19))</f>
        <v>4000</v>
      </c>
      <c r="D20" s="1">
        <f t="shared" si="4"/>
        <v>2547.66</v>
      </c>
      <c r="E20" s="18" t="s">
        <v>35</v>
      </c>
      <c r="F20" s="18"/>
      <c r="G20" s="19">
        <v>-2547.66</v>
      </c>
      <c r="H20" s="19">
        <v>-2547.66</v>
      </c>
      <c r="I20" s="19">
        <v>9904.9500000000007</v>
      </c>
      <c r="J20" s="19">
        <v>0</v>
      </c>
      <c r="K20" s="19">
        <v>3901.66</v>
      </c>
      <c r="L20" s="19">
        <v>1354</v>
      </c>
      <c r="M20" s="5">
        <f t="shared" si="1"/>
        <v>13</v>
      </c>
      <c r="N20" s="6">
        <f t="shared" si="2"/>
        <v>0</v>
      </c>
      <c r="O20" s="1">
        <f t="shared" si="3"/>
        <v>0</v>
      </c>
      <c r="P20">
        <v>20720000</v>
      </c>
      <c r="R20">
        <v>0</v>
      </c>
      <c r="S20">
        <v>0</v>
      </c>
      <c r="T20">
        <v>0</v>
      </c>
      <c r="U20" s="1">
        <f>IF(ISNA(VLOOKUP(Z20,'Balance SIEGE'!$C$14:$E$205,3,FALSE))=FALSE,U19,U19+1)</f>
        <v>0</v>
      </c>
      <c r="W20" s="34">
        <f t="shared" si="8"/>
        <v>5</v>
      </c>
      <c r="X20" s="34">
        <f t="shared" si="9"/>
        <v>16419000</v>
      </c>
      <c r="Y20" s="34" t="str">
        <f t="shared" si="7"/>
        <v/>
      </c>
      <c r="Z20" s="34" t="str">
        <f t="shared" si="10"/>
        <v>16419000_</v>
      </c>
      <c r="AA20" s="34">
        <f t="shared" si="11"/>
        <v>0</v>
      </c>
      <c r="AB20" s="35">
        <f t="shared" si="12"/>
        <v>-414000</v>
      </c>
      <c r="AC20" s="7" t="str">
        <f t="shared" si="13"/>
        <v>1</v>
      </c>
      <c r="AD20" s="7" t="str">
        <f t="shared" si="14"/>
        <v/>
      </c>
      <c r="AE20" s="29"/>
      <c r="AF20" s="30"/>
      <c r="AG20" s="30"/>
      <c r="AH20" s="31"/>
      <c r="AI20" s="31"/>
      <c r="AJ20" s="32"/>
    </row>
    <row r="21" spans="1:38" x14ac:dyDescent="0.25">
      <c r="A21" s="1">
        <f t="shared" si="6"/>
        <v>2012</v>
      </c>
      <c r="B21" s="1">
        <f t="shared" si="5"/>
        <v>61561000</v>
      </c>
      <c r="C21" s="1">
        <f>IF(A21="","",IFERROR(VLOOKUP(E21,'[1]Mapping '!$I$2:$J$19,2,FALSE),C20))</f>
        <v>4000</v>
      </c>
      <c r="D21" s="1">
        <f t="shared" si="4"/>
        <v>1124.0599999999997</v>
      </c>
      <c r="E21" s="18" t="s">
        <v>36</v>
      </c>
      <c r="F21" s="18"/>
      <c r="G21" s="19">
        <v>-1124.06</v>
      </c>
      <c r="H21" s="19">
        <v>-1124.06</v>
      </c>
      <c r="I21" s="19">
        <v>6936.79</v>
      </c>
      <c r="J21" s="19">
        <v>0</v>
      </c>
      <c r="K21" s="19">
        <v>2650.49</v>
      </c>
      <c r="L21" s="19">
        <v>1526.43</v>
      </c>
      <c r="M21" s="5">
        <f t="shared" si="1"/>
        <v>14</v>
      </c>
      <c r="N21" s="6">
        <f t="shared" si="2"/>
        <v>0</v>
      </c>
      <c r="O21" s="1">
        <f t="shared" si="3"/>
        <v>0</v>
      </c>
      <c r="P21">
        <v>21310000</v>
      </c>
      <c r="R21">
        <v>0</v>
      </c>
      <c r="S21">
        <v>0</v>
      </c>
      <c r="T21">
        <v>1909493.87</v>
      </c>
      <c r="U21" s="1">
        <f>IF(ISNA(VLOOKUP(Z21,'Balance SIEGE'!$C$14:$E$205,3,FALSE))=FALSE,U20,U20+1)</f>
        <v>0</v>
      </c>
      <c r="W21" s="34">
        <f t="shared" si="8"/>
        <v>6</v>
      </c>
      <c r="X21" s="34">
        <f t="shared" si="9"/>
        <v>16419100</v>
      </c>
      <c r="Y21" s="34" t="str">
        <f t="shared" si="7"/>
        <v/>
      </c>
      <c r="Z21" s="34" t="str">
        <f t="shared" si="10"/>
        <v>16419100_</v>
      </c>
      <c r="AA21" s="34">
        <f t="shared" si="11"/>
        <v>0</v>
      </c>
      <c r="AB21" s="35">
        <f t="shared" si="12"/>
        <v>-331750</v>
      </c>
      <c r="AC21" s="7" t="str">
        <f t="shared" si="13"/>
        <v>1</v>
      </c>
      <c r="AD21" s="7" t="str">
        <f t="shared" si="14"/>
        <v/>
      </c>
      <c r="AE21" s="29"/>
      <c r="AF21" s="30"/>
      <c r="AG21" s="30"/>
      <c r="AH21" s="31"/>
      <c r="AI21" s="31"/>
      <c r="AJ21" s="32"/>
    </row>
    <row r="22" spans="1:38" x14ac:dyDescent="0.25">
      <c r="A22" s="1">
        <f t="shared" si="6"/>
        <v>2013</v>
      </c>
      <c r="B22" s="1">
        <f t="shared" si="5"/>
        <v>61610000</v>
      </c>
      <c r="C22" s="1">
        <f>IF(A22="","",IFERROR(VLOOKUP(E22,'[1]Mapping '!$I$2:$J$19,2,FALSE),C21))</f>
        <v>4000</v>
      </c>
      <c r="D22" s="1">
        <f t="shared" si="4"/>
        <v>585.37</v>
      </c>
      <c r="E22" s="18" t="s">
        <v>37</v>
      </c>
      <c r="F22" s="18"/>
      <c r="G22" s="19">
        <v>-585.37</v>
      </c>
      <c r="H22" s="19">
        <v>-585.37</v>
      </c>
      <c r="I22" s="19">
        <v>20215.25</v>
      </c>
      <c r="J22" s="19">
        <v>0</v>
      </c>
      <c r="K22" s="19">
        <v>585.37</v>
      </c>
      <c r="L22" s="19">
        <v>0</v>
      </c>
      <c r="M22" s="5">
        <f t="shared" si="1"/>
        <v>15</v>
      </c>
      <c r="N22" s="6">
        <f t="shared" si="2"/>
        <v>0</v>
      </c>
      <c r="O22" s="1">
        <f t="shared" si="3"/>
        <v>0</v>
      </c>
      <c r="P22">
        <v>21551000</v>
      </c>
      <c r="R22">
        <v>2744</v>
      </c>
      <c r="S22">
        <v>0</v>
      </c>
      <c r="T22">
        <v>91216.75</v>
      </c>
      <c r="U22" s="1">
        <f>IF(ISNA(VLOOKUP(Z22,'Balance SIEGE'!$C$14:$E$205,3,FALSE))=FALSE,U21,U21+1)</f>
        <v>0</v>
      </c>
      <c r="W22" s="34">
        <f t="shared" si="8"/>
        <v>7</v>
      </c>
      <c r="X22" s="34">
        <f t="shared" si="9"/>
        <v>16710000</v>
      </c>
      <c r="Y22" s="34" t="str">
        <f t="shared" si="7"/>
        <v/>
      </c>
      <c r="Z22" s="34" t="str">
        <f t="shared" si="10"/>
        <v>16710000_</v>
      </c>
      <c r="AA22" s="34">
        <f t="shared" si="11"/>
        <v>0</v>
      </c>
      <c r="AB22" s="35">
        <f t="shared" si="12"/>
        <v>-9900000</v>
      </c>
      <c r="AC22" s="7" t="str">
        <f t="shared" si="13"/>
        <v>1</v>
      </c>
      <c r="AD22" s="7" t="str">
        <f t="shared" si="14"/>
        <v/>
      </c>
      <c r="AE22" s="29"/>
      <c r="AF22" s="30"/>
      <c r="AG22" s="30"/>
      <c r="AH22" s="31"/>
      <c r="AI22" s="31"/>
      <c r="AJ22" s="32"/>
    </row>
    <row r="23" spans="1:38" x14ac:dyDescent="0.25">
      <c r="A23" s="1">
        <f t="shared" si="6"/>
        <v>2014</v>
      </c>
      <c r="B23" s="1">
        <f t="shared" si="5"/>
        <v>61612000</v>
      </c>
      <c r="C23" s="1">
        <f>IF(A23="","",IFERROR(VLOOKUP(E23,'[1]Mapping '!$I$2:$J$19,2,FALSE),C22))</f>
        <v>4000</v>
      </c>
      <c r="D23" s="1">
        <f t="shared" si="4"/>
        <v>540</v>
      </c>
      <c r="E23" s="18" t="s">
        <v>38</v>
      </c>
      <c r="F23" s="18"/>
      <c r="G23" s="19">
        <v>-540</v>
      </c>
      <c r="H23" s="19">
        <v>-540</v>
      </c>
      <c r="I23" s="19">
        <v>205</v>
      </c>
      <c r="J23" s="19">
        <v>0</v>
      </c>
      <c r="K23" s="19">
        <v>1822.5</v>
      </c>
      <c r="L23" s="19">
        <v>1282.5</v>
      </c>
      <c r="M23" s="5">
        <f t="shared" si="1"/>
        <v>16</v>
      </c>
      <c r="N23" s="6">
        <f t="shared" si="2"/>
        <v>0</v>
      </c>
      <c r="O23" s="1">
        <f t="shared" si="3"/>
        <v>0</v>
      </c>
      <c r="P23">
        <v>21811000</v>
      </c>
      <c r="R23">
        <v>5894.98</v>
      </c>
      <c r="S23">
        <v>0</v>
      </c>
      <c r="T23">
        <v>1768772.46</v>
      </c>
      <c r="U23" s="1">
        <f>IF(ISNA(VLOOKUP(Z23,'Balance SIEGE'!$C$14:$E$205,3,FALSE))=FALSE,U22,U22+1)</f>
        <v>0</v>
      </c>
      <c r="W23" s="34">
        <f t="shared" si="8"/>
        <v>8</v>
      </c>
      <c r="X23" s="34">
        <f t="shared" si="9"/>
        <v>16810000</v>
      </c>
      <c r="Y23" s="34" t="str">
        <f t="shared" si="7"/>
        <v/>
      </c>
      <c r="Z23" s="34" t="str">
        <f t="shared" si="10"/>
        <v>16810000_</v>
      </c>
      <c r="AA23" s="34">
        <f t="shared" si="11"/>
        <v>0</v>
      </c>
      <c r="AB23" s="35">
        <f t="shared" si="12"/>
        <v>-480000</v>
      </c>
      <c r="AC23" s="7" t="str">
        <f t="shared" si="13"/>
        <v>1</v>
      </c>
      <c r="AD23" s="7" t="str">
        <f t="shared" si="14"/>
        <v/>
      </c>
      <c r="AE23" s="29"/>
      <c r="AF23" s="30"/>
      <c r="AG23" s="30"/>
      <c r="AH23" s="31"/>
      <c r="AI23" s="31"/>
      <c r="AJ23" s="32"/>
    </row>
    <row r="24" spans="1:38" x14ac:dyDescent="0.25">
      <c r="A24" s="1">
        <f t="shared" si="6"/>
        <v>2015</v>
      </c>
      <c r="B24" s="1">
        <f t="shared" si="5"/>
        <v>62261000</v>
      </c>
      <c r="C24" s="1">
        <f>IF(A24="","",IFERROR(VLOOKUP(E24,'[1]Mapping '!$I$2:$J$19,2,FALSE),C23))</f>
        <v>4000</v>
      </c>
      <c r="D24" s="1">
        <f t="shared" si="4"/>
        <v>46949.5</v>
      </c>
      <c r="E24" s="18" t="s">
        <v>39</v>
      </c>
      <c r="F24" s="18"/>
      <c r="G24" s="19">
        <v>-46949.5</v>
      </c>
      <c r="H24" s="19">
        <v>-46949.5</v>
      </c>
      <c r="I24" s="19">
        <v>46949.5</v>
      </c>
      <c r="J24" s="19">
        <v>0</v>
      </c>
      <c r="K24" s="19">
        <v>53558.78</v>
      </c>
      <c r="L24" s="19">
        <v>6609.28</v>
      </c>
      <c r="M24" s="5">
        <f t="shared" si="1"/>
        <v>17</v>
      </c>
      <c r="N24" s="6">
        <f t="shared" si="2"/>
        <v>0</v>
      </c>
      <c r="O24" s="1">
        <f t="shared" si="3"/>
        <v>0</v>
      </c>
      <c r="P24">
        <v>21830000</v>
      </c>
      <c r="R24">
        <v>1278.17</v>
      </c>
      <c r="S24">
        <v>0</v>
      </c>
      <c r="T24">
        <v>26702.9</v>
      </c>
      <c r="U24" s="1">
        <f>IF(ISNA(VLOOKUP(Z24,'Balance SIEGE'!$C$14:$E$205,3,FALSE))=FALSE,U23,U23+1)</f>
        <v>0</v>
      </c>
      <c r="W24" s="34">
        <f t="shared" si="8"/>
        <v>9</v>
      </c>
      <c r="X24" s="34">
        <f t="shared" si="9"/>
        <v>16820000</v>
      </c>
      <c r="Y24" s="34" t="str">
        <f t="shared" si="7"/>
        <v/>
      </c>
      <c r="Z24" s="34" t="str">
        <f t="shared" si="10"/>
        <v>16820000_</v>
      </c>
      <c r="AA24" s="34">
        <f t="shared" si="11"/>
        <v>0</v>
      </c>
      <c r="AB24" s="35">
        <f t="shared" si="12"/>
        <v>-220000</v>
      </c>
      <c r="AC24" s="7" t="str">
        <f t="shared" si="13"/>
        <v>1</v>
      </c>
      <c r="AD24" s="7" t="str">
        <f t="shared" si="14"/>
        <v/>
      </c>
      <c r="AE24" s="29"/>
      <c r="AF24" s="30"/>
      <c r="AG24" s="30"/>
      <c r="AH24" s="31"/>
      <c r="AI24" s="31"/>
      <c r="AJ24" s="32"/>
    </row>
    <row r="25" spans="1:38" x14ac:dyDescent="0.25">
      <c r="A25" s="1">
        <f t="shared" si="6"/>
        <v>2016</v>
      </c>
      <c r="B25" s="1">
        <f t="shared" si="5"/>
        <v>62261300</v>
      </c>
      <c r="C25" s="1">
        <f>IF(A25="","",IFERROR(VLOOKUP(E25,'[1]Mapping '!$I$2:$J$19,2,FALSE),C24))</f>
        <v>4000</v>
      </c>
      <c r="D25" s="1">
        <f t="shared" si="4"/>
        <v>173687.57</v>
      </c>
      <c r="E25" s="18" t="s">
        <v>20</v>
      </c>
      <c r="F25" s="18"/>
      <c r="G25" s="19">
        <v>-173687.57</v>
      </c>
      <c r="H25" s="19">
        <v>-173687.57</v>
      </c>
      <c r="I25" s="19">
        <v>179920.39</v>
      </c>
      <c r="J25" s="19">
        <v>0</v>
      </c>
      <c r="K25" s="19">
        <v>257972.56</v>
      </c>
      <c r="L25" s="19">
        <v>84284.99</v>
      </c>
      <c r="M25" s="5">
        <f t="shared" si="1"/>
        <v>18</v>
      </c>
      <c r="N25" s="6">
        <f t="shared" si="2"/>
        <v>0</v>
      </c>
      <c r="O25" s="1">
        <f t="shared" si="3"/>
        <v>0</v>
      </c>
      <c r="P25">
        <v>21840000</v>
      </c>
      <c r="R25">
        <v>0</v>
      </c>
      <c r="S25">
        <v>0</v>
      </c>
      <c r="T25">
        <v>87539.91</v>
      </c>
      <c r="U25" s="1">
        <f>IF(ISNA(VLOOKUP(Z25,'Balance SIEGE'!$C$14:$E$205,3,FALSE))=FALSE,U24,U24+1)</f>
        <v>0</v>
      </c>
      <c r="W25" s="34">
        <f t="shared" si="8"/>
        <v>10</v>
      </c>
      <c r="X25" s="34">
        <f t="shared" si="9"/>
        <v>20501000</v>
      </c>
      <c r="Y25" s="34" t="str">
        <f t="shared" si="7"/>
        <v/>
      </c>
      <c r="Z25" s="34" t="str">
        <f t="shared" si="10"/>
        <v>20501000_</v>
      </c>
      <c r="AA25" s="34">
        <f t="shared" si="11"/>
        <v>0</v>
      </c>
      <c r="AB25" s="35">
        <f t="shared" si="12"/>
        <v>15042.88</v>
      </c>
      <c r="AC25" s="7" t="str">
        <f t="shared" si="13"/>
        <v>2</v>
      </c>
      <c r="AD25" s="7" t="str">
        <f t="shared" si="14"/>
        <v/>
      </c>
      <c r="AE25" s="29"/>
      <c r="AF25" s="30"/>
      <c r="AG25" s="30"/>
      <c r="AH25" s="31"/>
      <c r="AI25" s="31"/>
      <c r="AJ25" s="32"/>
    </row>
    <row r="26" spans="1:38" x14ac:dyDescent="0.25">
      <c r="A26" s="1">
        <f t="shared" si="6"/>
        <v>2017</v>
      </c>
      <c r="B26" s="1">
        <f t="shared" si="5"/>
        <v>62261400</v>
      </c>
      <c r="C26" s="1">
        <f>IF(A26="","",IFERROR(VLOOKUP(E26,'[1]Mapping '!$I$2:$J$19,2,FALSE),C25))</f>
        <v>4000</v>
      </c>
      <c r="D26" s="1">
        <f t="shared" si="4"/>
        <v>76000</v>
      </c>
      <c r="E26" s="18" t="s">
        <v>40</v>
      </c>
      <c r="F26" s="18"/>
      <c r="G26" s="19">
        <v>-76000</v>
      </c>
      <c r="H26" s="19">
        <v>-76000</v>
      </c>
      <c r="I26" s="19">
        <v>76000</v>
      </c>
      <c r="J26" s="19">
        <v>0</v>
      </c>
      <c r="K26" s="19">
        <v>76000</v>
      </c>
      <c r="L26" s="19">
        <v>0</v>
      </c>
      <c r="M26" s="5">
        <f t="shared" si="1"/>
        <v>19</v>
      </c>
      <c r="N26" s="6">
        <f t="shared" si="2"/>
        <v>0</v>
      </c>
      <c r="O26" s="1">
        <f t="shared" si="3"/>
        <v>0</v>
      </c>
      <c r="P26">
        <v>23130000</v>
      </c>
      <c r="R26">
        <v>51928.03</v>
      </c>
      <c r="S26">
        <v>44370.25</v>
      </c>
      <c r="T26">
        <v>17863.61</v>
      </c>
      <c r="U26" s="1">
        <f>IF(ISNA(VLOOKUP(Z26,'Balance SIEGE'!$C$14:$E$205,3,FALSE))=FALSE,U25,U25+1)</f>
        <v>0</v>
      </c>
      <c r="W26" s="34">
        <f t="shared" si="8"/>
        <v>11</v>
      </c>
      <c r="X26" s="34">
        <f t="shared" si="9"/>
        <v>20502000</v>
      </c>
      <c r="Y26" s="34" t="str">
        <f t="shared" si="7"/>
        <v/>
      </c>
      <c r="Z26" s="34" t="str">
        <f t="shared" si="10"/>
        <v>20502000_</v>
      </c>
      <c r="AA26" s="34">
        <f t="shared" si="11"/>
        <v>0</v>
      </c>
      <c r="AB26" s="35">
        <f t="shared" si="12"/>
        <v>4067.76</v>
      </c>
      <c r="AC26" s="7" t="str">
        <f t="shared" si="13"/>
        <v>2</v>
      </c>
      <c r="AD26" s="7" t="str">
        <f t="shared" si="14"/>
        <v/>
      </c>
      <c r="AE26" s="29"/>
      <c r="AF26" s="30"/>
      <c r="AG26" s="30"/>
      <c r="AH26" s="31"/>
      <c r="AI26" s="31"/>
      <c r="AJ26" s="32"/>
    </row>
    <row r="27" spans="1:38" ht="15.75" thickBot="1" x14ac:dyDescent="0.3">
      <c r="A27" s="1">
        <f t="shared" si="6"/>
        <v>2018</v>
      </c>
      <c r="B27" s="1">
        <f t="shared" si="5"/>
        <v>62311000</v>
      </c>
      <c r="C27" s="1">
        <f>IF(A27="","",IFERROR(VLOOKUP(E27,'[1]Mapping '!$I$2:$J$19,2,FALSE),C26))</f>
        <v>4000</v>
      </c>
      <c r="D27" s="1">
        <f t="shared" si="4"/>
        <v>480</v>
      </c>
      <c r="E27" s="18" t="s">
        <v>41</v>
      </c>
      <c r="F27" s="18"/>
      <c r="G27" s="19">
        <v>-480</v>
      </c>
      <c r="H27" s="19">
        <v>-480</v>
      </c>
      <c r="I27" s="19">
        <v>480</v>
      </c>
      <c r="J27" s="19">
        <v>0</v>
      </c>
      <c r="K27" s="19">
        <v>480</v>
      </c>
      <c r="L27" s="19">
        <v>0</v>
      </c>
      <c r="M27" s="5">
        <f t="shared" si="1"/>
        <v>19</v>
      </c>
      <c r="N27" s="6">
        <f t="shared" si="2"/>
        <v>0</v>
      </c>
      <c r="O27" s="1">
        <f t="shared" si="3"/>
        <v>0</v>
      </c>
      <c r="P27">
        <v>23140000</v>
      </c>
      <c r="R27">
        <v>0</v>
      </c>
      <c r="S27">
        <v>0</v>
      </c>
      <c r="T27">
        <v>0</v>
      </c>
      <c r="U27" s="1">
        <f>IF(ISNA(VLOOKUP(Z27,'Balance SIEGE'!$C$14:$E$205,3,FALSE))=FALSE,U26,U26+1)</f>
        <v>0</v>
      </c>
      <c r="W27" s="34">
        <f t="shared" si="8"/>
        <v>12</v>
      </c>
      <c r="X27" s="34">
        <f t="shared" si="9"/>
        <v>20700000</v>
      </c>
      <c r="Y27" s="34" t="str">
        <f t="shared" si="7"/>
        <v/>
      </c>
      <c r="Z27" s="34" t="str">
        <f t="shared" si="10"/>
        <v>20700000_</v>
      </c>
      <c r="AA27" s="34">
        <f t="shared" si="11"/>
        <v>0</v>
      </c>
      <c r="AB27" s="35">
        <f t="shared" si="12"/>
        <v>347888.57</v>
      </c>
      <c r="AC27" s="7" t="str">
        <f t="shared" si="13"/>
        <v>2</v>
      </c>
      <c r="AD27" s="7" t="str">
        <f t="shared" si="14"/>
        <v/>
      </c>
      <c r="AE27" s="36"/>
      <c r="AF27" s="37"/>
      <c r="AG27" s="37"/>
      <c r="AH27" s="38"/>
      <c r="AI27" s="38"/>
      <c r="AJ27" s="39"/>
    </row>
    <row r="28" spans="1:38" ht="15.75" thickBot="1" x14ac:dyDescent="0.3">
      <c r="A28" s="1">
        <f t="shared" si="6"/>
        <v>2019</v>
      </c>
      <c r="B28" s="1">
        <f t="shared" si="5"/>
        <v>62311100</v>
      </c>
      <c r="C28" s="1">
        <f>IF(A28="","",IFERROR(VLOOKUP(E28,'[1]Mapping '!$I$2:$J$19,2,FALSE),C27))</f>
        <v>4000</v>
      </c>
      <c r="D28" s="1">
        <f t="shared" si="4"/>
        <v>1938.75</v>
      </c>
      <c r="E28" s="18" t="s">
        <v>42</v>
      </c>
      <c r="F28" s="18"/>
      <c r="G28" s="19">
        <v>-1938.75</v>
      </c>
      <c r="H28" s="19">
        <v>-1938.75</v>
      </c>
      <c r="I28" s="19">
        <v>1938.75</v>
      </c>
      <c r="J28" s="19">
        <v>0</v>
      </c>
      <c r="K28" s="19">
        <v>1938.75</v>
      </c>
      <c r="L28" s="19">
        <v>0</v>
      </c>
      <c r="M28" s="5">
        <f t="shared" si="1"/>
        <v>20</v>
      </c>
      <c r="N28" s="6">
        <f t="shared" si="2"/>
        <v>0</v>
      </c>
      <c r="O28" s="1">
        <f t="shared" si="3"/>
        <v>0</v>
      </c>
      <c r="P28">
        <v>26110000</v>
      </c>
      <c r="R28">
        <v>0</v>
      </c>
      <c r="S28">
        <v>0</v>
      </c>
      <c r="T28">
        <v>807513.72</v>
      </c>
      <c r="U28" s="1">
        <f>IF(ISNA(VLOOKUP(Z28,'Balance SIEGE'!$C$14:$E$205,3,FALSE))=FALSE,U27,U27+1)</f>
        <v>0</v>
      </c>
      <c r="W28" s="34">
        <f t="shared" si="8"/>
        <v>13</v>
      </c>
      <c r="X28" s="34">
        <f t="shared" si="9"/>
        <v>20710000</v>
      </c>
      <c r="Y28" s="34" t="str">
        <f t="shared" si="7"/>
        <v/>
      </c>
      <c r="Z28" s="34" t="str">
        <f t="shared" si="10"/>
        <v>20710000_</v>
      </c>
      <c r="AA28" s="34">
        <f t="shared" si="11"/>
        <v>0</v>
      </c>
      <c r="AB28" s="35">
        <f t="shared" si="12"/>
        <v>1028562</v>
      </c>
      <c r="AC28" s="7" t="str">
        <f t="shared" si="13"/>
        <v>2</v>
      </c>
      <c r="AD28" s="7" t="str">
        <f t="shared" si="14"/>
        <v/>
      </c>
      <c r="AH28" s="10"/>
      <c r="AI28" s="10"/>
      <c r="AJ28" s="16">
        <f>SUM(AJ8:AJ27)</f>
        <v>0</v>
      </c>
    </row>
    <row r="29" spans="1:38" x14ac:dyDescent="0.25">
      <c r="A29" s="1">
        <f t="shared" si="6"/>
        <v>2020</v>
      </c>
      <c r="B29" s="1">
        <f t="shared" si="5"/>
        <v>62320000</v>
      </c>
      <c r="C29" s="1">
        <f>IF(A29="","",IFERROR(VLOOKUP(E29,'[1]Mapping '!$I$2:$J$19,2,FALSE),C28))</f>
        <v>4000</v>
      </c>
      <c r="D29" s="1">
        <f t="shared" si="4"/>
        <v>13960</v>
      </c>
      <c r="E29" s="18" t="s">
        <v>43</v>
      </c>
      <c r="F29" s="18"/>
      <c r="G29" s="19">
        <v>-13960</v>
      </c>
      <c r="H29" s="19">
        <v>-13960</v>
      </c>
      <c r="I29" s="19">
        <v>13960</v>
      </c>
      <c r="J29" s="19">
        <v>0</v>
      </c>
      <c r="K29" s="19">
        <v>13960</v>
      </c>
      <c r="L29" s="19">
        <v>0</v>
      </c>
      <c r="M29" s="5">
        <f t="shared" si="1"/>
        <v>21</v>
      </c>
      <c r="N29" s="6">
        <f t="shared" si="2"/>
        <v>0</v>
      </c>
      <c r="O29" s="1">
        <f t="shared" si="3"/>
        <v>0</v>
      </c>
      <c r="P29">
        <v>26120000</v>
      </c>
      <c r="R29">
        <v>0</v>
      </c>
      <c r="S29">
        <v>0</v>
      </c>
      <c r="T29">
        <v>291228</v>
      </c>
      <c r="U29" s="1">
        <f>IF(ISNA(VLOOKUP(Z29,'Balance SIEGE'!$C$14:$E$205,3,FALSE))=FALSE,U28,U28+1)</f>
        <v>0</v>
      </c>
      <c r="W29" s="34">
        <f t="shared" si="8"/>
        <v>14</v>
      </c>
      <c r="X29" s="34">
        <f t="shared" si="9"/>
        <v>21310000</v>
      </c>
      <c r="Y29" s="34" t="str">
        <f t="shared" si="7"/>
        <v/>
      </c>
      <c r="Z29" s="34" t="str">
        <f t="shared" si="10"/>
        <v>21310000_</v>
      </c>
      <c r="AA29" s="34">
        <f t="shared" si="11"/>
        <v>0</v>
      </c>
      <c r="AB29" s="35">
        <f t="shared" si="12"/>
        <v>1909493.87</v>
      </c>
      <c r="AC29" s="7" t="str">
        <f t="shared" si="13"/>
        <v>2</v>
      </c>
      <c r="AD29" s="7" t="str">
        <f t="shared" si="14"/>
        <v/>
      </c>
    </row>
    <row r="30" spans="1:38" ht="15.75" thickBot="1" x14ac:dyDescent="0.3">
      <c r="A30" s="1">
        <f t="shared" si="6"/>
        <v>2021</v>
      </c>
      <c r="B30" s="1">
        <f t="shared" si="5"/>
        <v>62333000</v>
      </c>
      <c r="C30" s="1">
        <f>IF(A30="","",IFERROR(VLOOKUP(E30,'[1]Mapping '!$I$2:$J$19,2,FALSE),C29))</f>
        <v>4000</v>
      </c>
      <c r="D30" s="1">
        <f t="shared" si="4"/>
        <v>2500</v>
      </c>
      <c r="E30" s="18" t="s">
        <v>44</v>
      </c>
      <c r="F30" s="18"/>
      <c r="G30" s="19">
        <v>-2500</v>
      </c>
      <c r="H30" s="19">
        <v>-2500</v>
      </c>
      <c r="I30" s="19">
        <v>2500</v>
      </c>
      <c r="J30" s="19">
        <v>0</v>
      </c>
      <c r="K30" s="19">
        <v>2500</v>
      </c>
      <c r="L30" s="19">
        <v>0</v>
      </c>
      <c r="M30" s="5">
        <f t="shared" si="1"/>
        <v>22</v>
      </c>
      <c r="N30" s="6">
        <f t="shared" si="2"/>
        <v>0</v>
      </c>
      <c r="O30" s="1">
        <f t="shared" si="3"/>
        <v>0</v>
      </c>
      <c r="P30">
        <v>26130000</v>
      </c>
      <c r="R30">
        <v>0</v>
      </c>
      <c r="S30">
        <v>0</v>
      </c>
      <c r="T30">
        <v>1014821.45</v>
      </c>
      <c r="U30" s="1">
        <f>IF(ISNA(VLOOKUP(Z30,'Balance SIEGE'!$C$14:$E$205,3,FALSE))=FALSE,U29,U29+1)</f>
        <v>0</v>
      </c>
      <c r="W30" s="34">
        <f t="shared" si="8"/>
        <v>15</v>
      </c>
      <c r="X30" s="34">
        <f t="shared" si="9"/>
        <v>21551000</v>
      </c>
      <c r="Y30" s="34" t="str">
        <f t="shared" si="7"/>
        <v/>
      </c>
      <c r="Z30" s="34" t="str">
        <f t="shared" si="10"/>
        <v>21551000_</v>
      </c>
      <c r="AA30" s="34">
        <f t="shared" si="11"/>
        <v>0</v>
      </c>
      <c r="AB30" s="35">
        <f t="shared" si="12"/>
        <v>93960.75</v>
      </c>
      <c r="AC30" s="7" t="str">
        <f t="shared" si="13"/>
        <v>2</v>
      </c>
      <c r="AD30" s="7" t="str">
        <f t="shared" si="14"/>
        <v/>
      </c>
    </row>
    <row r="31" spans="1:38" ht="15.75" thickBot="1" x14ac:dyDescent="0.3">
      <c r="A31" s="1">
        <f t="shared" si="6"/>
        <v>2022</v>
      </c>
      <c r="B31" s="1">
        <f t="shared" si="5"/>
        <v>62411100</v>
      </c>
      <c r="C31" s="1">
        <f>IF(A31="","",IFERROR(VLOOKUP(E31,'[1]Mapping '!$I$2:$J$19,2,FALSE),C30))</f>
        <v>4000</v>
      </c>
      <c r="D31" s="1">
        <f t="shared" si="4"/>
        <v>160</v>
      </c>
      <c r="E31" s="18" t="s">
        <v>45</v>
      </c>
      <c r="F31" s="18"/>
      <c r="G31" s="19">
        <v>-160</v>
      </c>
      <c r="H31" s="19">
        <v>-160</v>
      </c>
      <c r="I31" s="19">
        <v>709.13</v>
      </c>
      <c r="J31" s="19">
        <v>0</v>
      </c>
      <c r="K31" s="19">
        <v>160</v>
      </c>
      <c r="L31" s="19">
        <v>0</v>
      </c>
      <c r="M31" s="5">
        <f t="shared" si="1"/>
        <v>23</v>
      </c>
      <c r="N31" s="6">
        <f t="shared" si="2"/>
        <v>0</v>
      </c>
      <c r="O31" s="1">
        <f t="shared" si="3"/>
        <v>0</v>
      </c>
      <c r="P31">
        <v>26140000</v>
      </c>
      <c r="R31">
        <v>0</v>
      </c>
      <c r="S31">
        <v>0</v>
      </c>
      <c r="T31">
        <v>330001</v>
      </c>
      <c r="U31" s="1">
        <f>IF(ISNA(VLOOKUP(Z31,'Balance SIEGE'!$C$14:$E$205,3,FALSE))=FALSE,U30,U30+1)</f>
        <v>0</v>
      </c>
      <c r="W31" s="34">
        <f t="shared" si="8"/>
        <v>16</v>
      </c>
      <c r="X31" s="34">
        <f t="shared" si="9"/>
        <v>21811000</v>
      </c>
      <c r="Y31" s="34" t="str">
        <f t="shared" si="7"/>
        <v/>
      </c>
      <c r="Z31" s="34" t="str">
        <f t="shared" si="10"/>
        <v>21811000_</v>
      </c>
      <c r="AA31" s="34">
        <f t="shared" si="11"/>
        <v>0</v>
      </c>
      <c r="AB31" s="35">
        <f t="shared" si="12"/>
        <v>1774667.44</v>
      </c>
      <c r="AC31" s="7" t="str">
        <f t="shared" si="13"/>
        <v>2</v>
      </c>
      <c r="AD31" s="7" t="str">
        <f t="shared" si="14"/>
        <v/>
      </c>
      <c r="AE31" s="20" t="s">
        <v>21</v>
      </c>
      <c r="AF31" s="21" t="s">
        <v>46</v>
      </c>
      <c r="AG31" s="21" t="s">
        <v>22</v>
      </c>
      <c r="AH31" s="21" t="s">
        <v>47</v>
      </c>
      <c r="AI31" s="21" t="s">
        <v>48</v>
      </c>
      <c r="AJ31" s="21" t="s">
        <v>12</v>
      </c>
      <c r="AK31" s="21"/>
      <c r="AL31" s="21" t="s">
        <v>49</v>
      </c>
    </row>
    <row r="32" spans="1:38" ht="15.75" thickBot="1" x14ac:dyDescent="0.3">
      <c r="A32" s="1">
        <f t="shared" si="6"/>
        <v>2023</v>
      </c>
      <c r="B32" s="1">
        <f t="shared" si="5"/>
        <v>62512000</v>
      </c>
      <c r="C32" s="1">
        <f>IF(A32="","",IFERROR(VLOOKUP(E32,'[1]Mapping '!$I$2:$J$19,2,FALSE),C31))</f>
        <v>4000</v>
      </c>
      <c r="D32" s="1">
        <f t="shared" si="4"/>
        <v>6079.83</v>
      </c>
      <c r="E32" s="18" t="s">
        <v>50</v>
      </c>
      <c r="F32" s="18"/>
      <c r="G32" s="19">
        <v>-6079.83</v>
      </c>
      <c r="H32" s="19">
        <v>-6079.83</v>
      </c>
      <c r="I32" s="19">
        <v>6187.97</v>
      </c>
      <c r="J32" s="19">
        <v>0</v>
      </c>
      <c r="K32" s="19">
        <v>6082.83</v>
      </c>
      <c r="L32" s="19">
        <v>3</v>
      </c>
      <c r="M32" s="5">
        <f t="shared" si="1"/>
        <v>24</v>
      </c>
      <c r="N32" s="6">
        <f t="shared" si="2"/>
        <v>0</v>
      </c>
      <c r="O32" s="1">
        <f t="shared" si="3"/>
        <v>0</v>
      </c>
      <c r="P32">
        <v>26150000</v>
      </c>
      <c r="R32">
        <v>0</v>
      </c>
      <c r="S32">
        <v>0</v>
      </c>
      <c r="T32">
        <v>2295146</v>
      </c>
      <c r="U32" s="1">
        <f>IF(ISNA(VLOOKUP(Z32,'Balance SIEGE'!$C$14:$E$205,3,FALSE))=FALSE,U31,U31+1)</f>
        <v>0</v>
      </c>
      <c r="W32" s="34">
        <f t="shared" si="8"/>
        <v>17</v>
      </c>
      <c r="X32" s="34">
        <f t="shared" si="9"/>
        <v>21830000</v>
      </c>
      <c r="Y32" s="34" t="str">
        <f t="shared" si="7"/>
        <v/>
      </c>
      <c r="Z32" s="34" t="str">
        <f t="shared" si="10"/>
        <v>21830000_</v>
      </c>
      <c r="AA32" s="34">
        <f t="shared" si="11"/>
        <v>0</v>
      </c>
      <c r="AB32" s="35">
        <f t="shared" si="12"/>
        <v>27981.07</v>
      </c>
      <c r="AC32" s="7" t="str">
        <f t="shared" si="13"/>
        <v>2</v>
      </c>
      <c r="AD32" s="7" t="str">
        <f t="shared" si="14"/>
        <v/>
      </c>
      <c r="AE32" s="14" t="s">
        <v>51</v>
      </c>
      <c r="AF32" s="14"/>
      <c r="AG32" s="14"/>
      <c r="AH32" s="14"/>
      <c r="AI32" s="14"/>
      <c r="AJ32" s="14"/>
      <c r="AK32" s="14"/>
      <c r="AL32" s="14"/>
    </row>
    <row r="33" spans="1:38" x14ac:dyDescent="0.25">
      <c r="A33" s="1">
        <f t="shared" si="6"/>
        <v>2024</v>
      </c>
      <c r="B33" s="1">
        <f t="shared" si="5"/>
        <v>62515000</v>
      </c>
      <c r="C33" s="1">
        <f>IF(A33="","",IFERROR(VLOOKUP(E33,'[1]Mapping '!$I$2:$J$19,2,FALSE),C32))</f>
        <v>4000</v>
      </c>
      <c r="D33" s="1">
        <f t="shared" si="4"/>
        <v>52.15</v>
      </c>
      <c r="E33" s="18" t="s">
        <v>52</v>
      </c>
      <c r="F33" s="18"/>
      <c r="G33" s="19">
        <v>-52.15</v>
      </c>
      <c r="H33" s="19">
        <v>-52.15</v>
      </c>
      <c r="I33" s="19">
        <v>521.95000000000005</v>
      </c>
      <c r="J33" s="19">
        <v>0</v>
      </c>
      <c r="K33" s="19">
        <v>52.15</v>
      </c>
      <c r="L33" s="19">
        <v>0</v>
      </c>
      <c r="M33" s="5">
        <f t="shared" si="1"/>
        <v>25</v>
      </c>
      <c r="N33" s="6">
        <f t="shared" si="2"/>
        <v>0</v>
      </c>
      <c r="O33" s="1">
        <f t="shared" si="3"/>
        <v>0</v>
      </c>
      <c r="P33">
        <v>27210000</v>
      </c>
      <c r="R33">
        <v>0</v>
      </c>
      <c r="S33">
        <v>0</v>
      </c>
      <c r="T33">
        <v>500000</v>
      </c>
      <c r="U33" s="1">
        <f>IF(ISNA(VLOOKUP(Z33,'Balance SIEGE'!$C$14:$E$205,3,FALSE))=FALSE,U32,U32+1)</f>
        <v>0</v>
      </c>
      <c r="W33" s="34">
        <f t="shared" si="8"/>
        <v>18</v>
      </c>
      <c r="X33" s="34">
        <f t="shared" si="9"/>
        <v>21840000</v>
      </c>
      <c r="Y33" s="34" t="str">
        <f t="shared" si="7"/>
        <v/>
      </c>
      <c r="Z33" s="34" t="str">
        <f t="shared" si="10"/>
        <v>21840000_</v>
      </c>
      <c r="AA33" s="34">
        <f t="shared" si="11"/>
        <v>0</v>
      </c>
      <c r="AB33" s="35">
        <f t="shared" si="12"/>
        <v>87539.91</v>
      </c>
      <c r="AC33" s="7" t="str">
        <f t="shared" si="13"/>
        <v>2</v>
      </c>
      <c r="AD33" s="7" t="str">
        <f t="shared" si="14"/>
        <v/>
      </c>
      <c r="AE33" s="40">
        <v>1</v>
      </c>
      <c r="AF33" s="24" t="str">
        <f>IFERROR(VLOOKUP(VALUE(LEFT(AG33,6)),'[1]Mapping '!A:D,4,TRUE),"")</f>
        <v/>
      </c>
      <c r="AG33" s="24">
        <f t="shared" ref="AG33:AG56" si="15">IFERROR(VLOOKUP(AE33,U:Z,4,FALSE),"")</f>
        <v>58330000</v>
      </c>
      <c r="AH33" s="24" t="str">
        <f t="shared" ref="AH33:AH56" si="16">IFERROR(VLOOKUP(AE33,U:Z,5,FALSE),"")</f>
        <v/>
      </c>
      <c r="AI33" s="24" t="str">
        <f t="shared" ref="AI33:AI56" si="17">IFERROR(VLOOKUP(AE33,U:Z,6,FALSE),"")</f>
        <v>58330000_</v>
      </c>
      <c r="AJ33" s="24">
        <f t="shared" ref="AJ33:AJ56" si="18">IFERROR(VLOOKUP(AI33,Z:AA,2,FALSE),"")</f>
        <v>0</v>
      </c>
      <c r="AK33" s="24"/>
      <c r="AL33" s="41">
        <f t="shared" ref="AL33:AL56" si="19">IFERROR(VLOOKUP(AI33,Z:AB,3,FALSE),"")</f>
        <v>1.3642420526593924E-12</v>
      </c>
    </row>
    <row r="34" spans="1:38" x14ac:dyDescent="0.25">
      <c r="A34" s="1">
        <f t="shared" si="6"/>
        <v>2025</v>
      </c>
      <c r="B34" s="1">
        <f t="shared" si="5"/>
        <v>62573000</v>
      </c>
      <c r="C34" s="1">
        <f>IF(A34="","",IFERROR(VLOOKUP(E34,'[1]Mapping '!$I$2:$J$19,2,FALSE),C33))</f>
        <v>4000</v>
      </c>
      <c r="D34" s="1">
        <f t="shared" si="4"/>
        <v>1131.5</v>
      </c>
      <c r="E34" s="18" t="s">
        <v>53</v>
      </c>
      <c r="F34" s="18"/>
      <c r="G34" s="19">
        <v>-1131.5</v>
      </c>
      <c r="H34" s="19">
        <v>-1131.5</v>
      </c>
      <c r="I34" s="19">
        <v>1220.28</v>
      </c>
      <c r="J34" s="19">
        <v>0</v>
      </c>
      <c r="K34" s="19">
        <v>1259.68</v>
      </c>
      <c r="L34" s="19">
        <v>128.18</v>
      </c>
      <c r="M34" s="5">
        <f t="shared" si="1"/>
        <v>26</v>
      </c>
      <c r="N34" s="6">
        <f t="shared" si="2"/>
        <v>0</v>
      </c>
      <c r="O34" s="1">
        <f t="shared" si="3"/>
        <v>0</v>
      </c>
      <c r="P34">
        <v>27511000</v>
      </c>
      <c r="R34">
        <v>64.91</v>
      </c>
      <c r="S34">
        <v>0</v>
      </c>
      <c r="T34">
        <v>22192.38</v>
      </c>
      <c r="U34" s="1">
        <f>IF(ISNA(VLOOKUP(Z34,'Balance SIEGE'!$C$14:$E$205,3,FALSE))=FALSE,U33,U33+1)</f>
        <v>0</v>
      </c>
      <c r="W34" s="34">
        <f t="shared" si="8"/>
        <v>19</v>
      </c>
      <c r="X34" s="34">
        <f t="shared" si="9"/>
        <v>23130000</v>
      </c>
      <c r="Y34" s="34" t="str">
        <f t="shared" si="7"/>
        <v/>
      </c>
      <c r="Z34" s="34" t="str">
        <f t="shared" si="10"/>
        <v>23130000_</v>
      </c>
      <c r="AA34" s="34">
        <f t="shared" si="11"/>
        <v>0</v>
      </c>
      <c r="AB34" s="35">
        <f t="shared" si="12"/>
        <v>25421.39</v>
      </c>
      <c r="AC34" s="7" t="str">
        <f t="shared" si="13"/>
        <v>2</v>
      </c>
      <c r="AD34" s="7" t="str">
        <f t="shared" si="14"/>
        <v/>
      </c>
      <c r="AE34" s="42">
        <f>+AE33+1</f>
        <v>2</v>
      </c>
      <c r="AF34" s="30" t="str">
        <f>IFERROR(VLOOKUP(VALUE(LEFT(AG34,6)),'[1]Mapping '!A:D,4,TRUE),"")</f>
        <v/>
      </c>
      <c r="AG34" s="30">
        <f t="shared" si="15"/>
        <v>65830000</v>
      </c>
      <c r="AH34" s="30">
        <f t="shared" si="16"/>
        <v>4000</v>
      </c>
      <c r="AI34" s="30" t="str">
        <f t="shared" si="17"/>
        <v>65830000_4000</v>
      </c>
      <c r="AJ34" s="30">
        <f t="shared" si="18"/>
        <v>0</v>
      </c>
      <c r="AK34" s="30"/>
      <c r="AL34" s="43">
        <f t="shared" si="19"/>
        <v>0.04</v>
      </c>
    </row>
    <row r="35" spans="1:38" x14ac:dyDescent="0.25">
      <c r="A35" s="1">
        <f t="shared" si="6"/>
        <v>2026</v>
      </c>
      <c r="B35" s="1">
        <f t="shared" si="5"/>
        <v>62610010</v>
      </c>
      <c r="C35" s="1">
        <f>IF(A35="","",IFERROR(VLOOKUP(E35,'[1]Mapping '!$I$2:$J$19,2,FALSE),C34))</f>
        <v>4000</v>
      </c>
      <c r="D35" s="1">
        <f t="shared" si="4"/>
        <v>434.14</v>
      </c>
      <c r="E35" s="18" t="s">
        <v>54</v>
      </c>
      <c r="F35" s="18"/>
      <c r="G35" s="19">
        <v>-434.14</v>
      </c>
      <c r="H35" s="19">
        <v>-434.14</v>
      </c>
      <c r="I35" s="19">
        <v>4951.22</v>
      </c>
      <c r="J35" s="19">
        <v>0</v>
      </c>
      <c r="K35" s="19">
        <v>434.14</v>
      </c>
      <c r="L35" s="19">
        <v>0</v>
      </c>
      <c r="M35" s="5">
        <f t="shared" si="1"/>
        <v>26</v>
      </c>
      <c r="N35" s="6">
        <f t="shared" si="2"/>
        <v>0</v>
      </c>
      <c r="O35" s="1">
        <f t="shared" si="3"/>
        <v>0</v>
      </c>
      <c r="P35">
        <v>28050000</v>
      </c>
      <c r="R35">
        <v>0</v>
      </c>
      <c r="S35">
        <v>0</v>
      </c>
      <c r="T35">
        <v>0</v>
      </c>
      <c r="U35" s="1">
        <f>IF(ISNA(VLOOKUP(Z35,'Balance SIEGE'!$C$14:$E$205,3,FALSE))=FALSE,U34,U34+1)</f>
        <v>0</v>
      </c>
      <c r="W35" s="34">
        <f t="shared" si="8"/>
        <v>20</v>
      </c>
      <c r="X35" s="34">
        <f t="shared" si="9"/>
        <v>26110000</v>
      </c>
      <c r="Y35" s="34" t="str">
        <f t="shared" si="7"/>
        <v/>
      </c>
      <c r="Z35" s="34" t="str">
        <f t="shared" si="10"/>
        <v>26110000_</v>
      </c>
      <c r="AA35" s="34">
        <f t="shared" si="11"/>
        <v>0</v>
      </c>
      <c r="AB35" s="35">
        <f t="shared" si="12"/>
        <v>807513.72</v>
      </c>
      <c r="AC35" s="7" t="str">
        <f t="shared" si="13"/>
        <v>2</v>
      </c>
      <c r="AD35" s="7" t="str">
        <f t="shared" si="14"/>
        <v/>
      </c>
      <c r="AE35" s="42">
        <f t="shared" ref="AE35:AE56" si="20">+AE34+1</f>
        <v>3</v>
      </c>
      <c r="AF35" s="30" t="str">
        <f>IFERROR(VLOOKUP(VALUE(LEFT(AG35,6)),'[1]Mapping '!A:D,4,TRUE),"")</f>
        <v/>
      </c>
      <c r="AG35" s="30" t="str">
        <f t="shared" si="15"/>
        <v/>
      </c>
      <c r="AH35" s="30" t="str">
        <f t="shared" si="16"/>
        <v/>
      </c>
      <c r="AI35" s="30" t="str">
        <f t="shared" si="17"/>
        <v>_</v>
      </c>
      <c r="AJ35" s="30">
        <f t="shared" si="18"/>
        <v>0</v>
      </c>
      <c r="AK35" s="30"/>
      <c r="AL35" s="43">
        <f t="shared" si="19"/>
        <v>0</v>
      </c>
    </row>
    <row r="36" spans="1:38" x14ac:dyDescent="0.25">
      <c r="A36" s="1">
        <f t="shared" si="6"/>
        <v>2027</v>
      </c>
      <c r="B36" s="1">
        <f t="shared" si="5"/>
        <v>62783000</v>
      </c>
      <c r="C36" s="1">
        <f>IF(A36="","",IFERROR(VLOOKUP(E36,'[1]Mapping '!$I$2:$J$19,2,FALSE),C35))</f>
        <v>4000</v>
      </c>
      <c r="D36" s="1">
        <f t="shared" si="4"/>
        <v>300.86</v>
      </c>
      <c r="E36" s="18" t="s">
        <v>55</v>
      </c>
      <c r="F36" s="18"/>
      <c r="G36" s="19">
        <v>-300.86</v>
      </c>
      <c r="H36" s="19">
        <v>-300.86</v>
      </c>
      <c r="I36" s="19">
        <v>5157.96</v>
      </c>
      <c r="J36" s="19">
        <v>0</v>
      </c>
      <c r="K36" s="19">
        <v>300.86</v>
      </c>
      <c r="L36" s="19">
        <v>0</v>
      </c>
      <c r="M36" s="5">
        <f t="shared" si="1"/>
        <v>27</v>
      </c>
      <c r="N36" s="6">
        <f t="shared" si="2"/>
        <v>0</v>
      </c>
      <c r="O36" s="1">
        <f t="shared" si="3"/>
        <v>0</v>
      </c>
      <c r="P36">
        <v>28050100</v>
      </c>
      <c r="R36">
        <v>0</v>
      </c>
      <c r="S36">
        <v>1383.02</v>
      </c>
      <c r="T36">
        <v>-5276.28</v>
      </c>
      <c r="U36" s="1">
        <f>IF(ISNA(VLOOKUP(Z36,'Balance SIEGE'!$C$14:$E$205,3,FALSE))=FALSE,U35,U35+1)</f>
        <v>0</v>
      </c>
      <c r="W36" s="34">
        <f t="shared" si="8"/>
        <v>21</v>
      </c>
      <c r="X36" s="34">
        <f t="shared" si="9"/>
        <v>26120000</v>
      </c>
      <c r="Y36" s="34" t="str">
        <f t="shared" si="7"/>
        <v/>
      </c>
      <c r="Z36" s="34" t="str">
        <f t="shared" si="10"/>
        <v>26120000_</v>
      </c>
      <c r="AA36" s="34">
        <f t="shared" si="11"/>
        <v>0</v>
      </c>
      <c r="AB36" s="35">
        <f t="shared" si="12"/>
        <v>291228</v>
      </c>
      <c r="AC36" s="7" t="str">
        <f t="shared" si="13"/>
        <v>2</v>
      </c>
      <c r="AD36" s="7" t="str">
        <f t="shared" si="14"/>
        <v/>
      </c>
      <c r="AE36" s="42">
        <f t="shared" si="20"/>
        <v>4</v>
      </c>
      <c r="AF36" s="30" t="str">
        <f>IFERROR(VLOOKUP(VALUE(LEFT(AG36,6)),'[1]Mapping '!A:D,4,TRUE),"")</f>
        <v/>
      </c>
      <c r="AG36" s="30" t="str">
        <f t="shared" si="15"/>
        <v/>
      </c>
      <c r="AH36" s="30" t="str">
        <f t="shared" si="16"/>
        <v/>
      </c>
      <c r="AI36" s="30" t="str">
        <f t="shared" si="17"/>
        <v>_</v>
      </c>
      <c r="AJ36" s="30">
        <f t="shared" si="18"/>
        <v>0</v>
      </c>
      <c r="AK36" s="30"/>
      <c r="AL36" s="43">
        <f t="shared" si="19"/>
        <v>0</v>
      </c>
    </row>
    <row r="37" spans="1:38" x14ac:dyDescent="0.25">
      <c r="A37" s="1">
        <f t="shared" si="6"/>
        <v>2028</v>
      </c>
      <c r="B37" s="1">
        <f t="shared" si="5"/>
        <v>62784000</v>
      </c>
      <c r="C37" s="1">
        <f>IF(A37="","",IFERROR(VLOOKUP(E37,'[1]Mapping '!$I$2:$J$19,2,FALSE),C36))</f>
        <v>4000</v>
      </c>
      <c r="D37" s="1">
        <f t="shared" si="4"/>
        <v>1249.6099999999999</v>
      </c>
      <c r="E37" s="18" t="s">
        <v>56</v>
      </c>
      <c r="F37" s="18"/>
      <c r="G37" s="19">
        <v>-1249.6099999999999</v>
      </c>
      <c r="H37" s="19">
        <v>-1249.6099999999999</v>
      </c>
      <c r="I37" s="19">
        <v>2827.89</v>
      </c>
      <c r="J37" s="19">
        <v>0</v>
      </c>
      <c r="K37" s="19">
        <v>1249.6099999999999</v>
      </c>
      <c r="L37" s="19">
        <v>0</v>
      </c>
      <c r="M37" s="5">
        <f t="shared" si="1"/>
        <v>28</v>
      </c>
      <c r="N37" s="6">
        <f t="shared" si="2"/>
        <v>0</v>
      </c>
      <c r="O37" s="1">
        <f t="shared" si="3"/>
        <v>0</v>
      </c>
      <c r="P37">
        <v>28050200</v>
      </c>
      <c r="R37">
        <v>0</v>
      </c>
      <c r="S37">
        <v>288.63</v>
      </c>
      <c r="T37">
        <v>-30.47</v>
      </c>
      <c r="U37" s="1">
        <f>IF(ISNA(VLOOKUP(Z37,'Balance SIEGE'!$C$14:$E$205,3,FALSE))=FALSE,U36,U36+1)</f>
        <v>0</v>
      </c>
      <c r="W37" s="34">
        <f t="shared" si="8"/>
        <v>22</v>
      </c>
      <c r="X37" s="34">
        <f t="shared" si="9"/>
        <v>26130000</v>
      </c>
      <c r="Y37" s="34" t="str">
        <f t="shared" si="7"/>
        <v/>
      </c>
      <c r="Z37" s="34" t="str">
        <f t="shared" si="10"/>
        <v>26130000_</v>
      </c>
      <c r="AA37" s="34">
        <f t="shared" si="11"/>
        <v>0</v>
      </c>
      <c r="AB37" s="35">
        <f t="shared" si="12"/>
        <v>1014821.45</v>
      </c>
      <c r="AC37" s="7" t="str">
        <f t="shared" si="13"/>
        <v>2</v>
      </c>
      <c r="AD37" s="7" t="str">
        <f t="shared" si="14"/>
        <v/>
      </c>
      <c r="AE37" s="42">
        <f t="shared" si="20"/>
        <v>5</v>
      </c>
      <c r="AF37" s="30" t="str">
        <f>IFERROR(VLOOKUP(VALUE(LEFT(AG37,6)),'[1]Mapping '!A:D,4,TRUE),"")</f>
        <v/>
      </c>
      <c r="AG37" s="30" t="str">
        <f t="shared" si="15"/>
        <v/>
      </c>
      <c r="AH37" s="30" t="str">
        <f t="shared" si="16"/>
        <v/>
      </c>
      <c r="AI37" s="30" t="str">
        <f t="shared" si="17"/>
        <v>_</v>
      </c>
      <c r="AJ37" s="30">
        <f t="shared" si="18"/>
        <v>0</v>
      </c>
      <c r="AK37" s="30"/>
      <c r="AL37" s="43">
        <f t="shared" si="19"/>
        <v>0</v>
      </c>
    </row>
    <row r="38" spans="1:38" x14ac:dyDescent="0.25">
      <c r="A38" s="1">
        <f t="shared" si="6"/>
        <v>2029</v>
      </c>
      <c r="B38" s="1">
        <f t="shared" si="5"/>
        <v>63121000</v>
      </c>
      <c r="C38" s="1">
        <f>IF(A38="","",IFERROR(VLOOKUP(E38,'[1]Mapping '!$I$2:$J$19,2,FALSE),C37))</f>
        <v>4000</v>
      </c>
      <c r="D38" s="1">
        <f t="shared" si="4"/>
        <v>114.99</v>
      </c>
      <c r="E38" s="18" t="s">
        <v>57</v>
      </c>
      <c r="F38" s="18"/>
      <c r="G38" s="19">
        <v>-114.99</v>
      </c>
      <c r="H38" s="19">
        <v>-114.99</v>
      </c>
      <c r="I38" s="19">
        <v>1527.31</v>
      </c>
      <c r="J38" s="19">
        <v>0</v>
      </c>
      <c r="K38" s="19">
        <v>114.99</v>
      </c>
      <c r="L38" s="19">
        <v>0</v>
      </c>
      <c r="M38" s="5">
        <f t="shared" si="1"/>
        <v>29</v>
      </c>
      <c r="N38" s="6">
        <f t="shared" si="2"/>
        <v>0</v>
      </c>
      <c r="O38" s="1">
        <f t="shared" si="3"/>
        <v>0</v>
      </c>
      <c r="P38">
        <v>28130000</v>
      </c>
      <c r="R38">
        <v>0</v>
      </c>
      <c r="S38">
        <v>25111.15</v>
      </c>
      <c r="T38">
        <v>-190949.38</v>
      </c>
      <c r="U38" s="1">
        <f>IF(ISNA(VLOOKUP(Z38,'Balance SIEGE'!$C$14:$E$205,3,FALSE))=FALSE,U37,U37+1)</f>
        <v>0</v>
      </c>
      <c r="W38" s="34">
        <f t="shared" si="8"/>
        <v>23</v>
      </c>
      <c r="X38" s="34">
        <f t="shared" si="9"/>
        <v>26140000</v>
      </c>
      <c r="Y38" s="34" t="str">
        <f t="shared" si="7"/>
        <v/>
      </c>
      <c r="Z38" s="34" t="str">
        <f t="shared" si="10"/>
        <v>26140000_</v>
      </c>
      <c r="AA38" s="34">
        <f t="shared" si="11"/>
        <v>0</v>
      </c>
      <c r="AB38" s="35">
        <f t="shared" si="12"/>
        <v>330001</v>
      </c>
      <c r="AC38" s="7" t="str">
        <f t="shared" si="13"/>
        <v>2</v>
      </c>
      <c r="AD38" s="7" t="str">
        <f t="shared" si="14"/>
        <v/>
      </c>
      <c r="AE38" s="42">
        <f t="shared" si="20"/>
        <v>6</v>
      </c>
      <c r="AF38" s="30" t="str">
        <f>IFERROR(VLOOKUP(VALUE(LEFT(AG38,6)),'[1]Mapping '!A:D,4,TRUE),"")</f>
        <v/>
      </c>
      <c r="AG38" s="30" t="str">
        <f t="shared" si="15"/>
        <v/>
      </c>
      <c r="AH38" s="30" t="str">
        <f t="shared" si="16"/>
        <v/>
      </c>
      <c r="AI38" s="30" t="str">
        <f t="shared" si="17"/>
        <v>_</v>
      </c>
      <c r="AJ38" s="30">
        <f t="shared" si="18"/>
        <v>0</v>
      </c>
      <c r="AK38" s="30"/>
      <c r="AL38" s="43">
        <f t="shared" si="19"/>
        <v>0</v>
      </c>
    </row>
    <row r="39" spans="1:38" x14ac:dyDescent="0.25">
      <c r="A39" s="1">
        <f t="shared" si="6"/>
        <v>2030</v>
      </c>
      <c r="B39" s="1">
        <f t="shared" si="5"/>
        <v>63333000</v>
      </c>
      <c r="C39" s="1">
        <f>IF(A39="","",IFERROR(VLOOKUP(E39,'[1]Mapping '!$I$2:$J$19,2,FALSE),C38))</f>
        <v>4000</v>
      </c>
      <c r="D39" s="1">
        <f t="shared" si="4"/>
        <v>270.51</v>
      </c>
      <c r="E39" s="18" t="s">
        <v>58</v>
      </c>
      <c r="F39" s="18"/>
      <c r="G39" s="19">
        <v>-270.51</v>
      </c>
      <c r="H39" s="19">
        <v>-270.51</v>
      </c>
      <c r="I39" s="19">
        <v>3535.86</v>
      </c>
      <c r="J39" s="19">
        <v>0</v>
      </c>
      <c r="K39" s="19">
        <v>270.51</v>
      </c>
      <c r="L39" s="19">
        <v>0</v>
      </c>
      <c r="M39" s="5">
        <f t="shared" si="1"/>
        <v>29</v>
      </c>
      <c r="N39" s="6">
        <f t="shared" si="2"/>
        <v>0</v>
      </c>
      <c r="O39" s="1">
        <f t="shared" si="3"/>
        <v>0</v>
      </c>
      <c r="P39">
        <v>28155000</v>
      </c>
      <c r="R39">
        <v>0</v>
      </c>
      <c r="S39">
        <v>0</v>
      </c>
      <c r="T39">
        <v>0</v>
      </c>
      <c r="U39" s="1">
        <f>IF(ISNA(VLOOKUP(Z39,'Balance SIEGE'!$C$14:$E$205,3,FALSE))=FALSE,U38,U38+1)</f>
        <v>0</v>
      </c>
      <c r="W39" s="34">
        <f t="shared" si="8"/>
        <v>24</v>
      </c>
      <c r="X39" s="34">
        <f t="shared" si="9"/>
        <v>26150000</v>
      </c>
      <c r="Y39" s="34" t="str">
        <f t="shared" si="7"/>
        <v/>
      </c>
      <c r="Z39" s="34" t="str">
        <f t="shared" si="10"/>
        <v>26150000_</v>
      </c>
      <c r="AA39" s="34">
        <f t="shared" si="11"/>
        <v>0</v>
      </c>
      <c r="AB39" s="35">
        <f t="shared" si="12"/>
        <v>2295146</v>
      </c>
      <c r="AC39" s="7" t="str">
        <f t="shared" si="13"/>
        <v>2</v>
      </c>
      <c r="AD39" s="7" t="str">
        <f t="shared" si="14"/>
        <v/>
      </c>
      <c r="AE39" s="42">
        <f t="shared" si="20"/>
        <v>7</v>
      </c>
      <c r="AF39" s="30" t="str">
        <f>IFERROR(VLOOKUP(VALUE(LEFT(AG39,6)),'[1]Mapping '!A:D,4,TRUE),"")</f>
        <v/>
      </c>
      <c r="AG39" s="30" t="str">
        <f t="shared" si="15"/>
        <v/>
      </c>
      <c r="AH39" s="30" t="str">
        <f t="shared" si="16"/>
        <v/>
      </c>
      <c r="AI39" s="30" t="str">
        <f t="shared" si="17"/>
        <v>_</v>
      </c>
      <c r="AJ39" s="30">
        <f t="shared" si="18"/>
        <v>0</v>
      </c>
      <c r="AK39" s="30"/>
      <c r="AL39" s="43">
        <f t="shared" si="19"/>
        <v>0</v>
      </c>
    </row>
    <row r="40" spans="1:38" x14ac:dyDescent="0.25">
      <c r="A40" s="1">
        <f t="shared" si="6"/>
        <v>2031</v>
      </c>
      <c r="B40" s="1">
        <f t="shared" si="5"/>
        <v>63513000</v>
      </c>
      <c r="C40" s="1">
        <f>IF(A40="","",IFERROR(VLOOKUP(E40,'[1]Mapping '!$I$2:$J$19,2,FALSE),C39))</f>
        <v>4000</v>
      </c>
      <c r="D40" s="1">
        <f t="shared" si="4"/>
        <v>280</v>
      </c>
      <c r="E40" s="18" t="s">
        <v>59</v>
      </c>
      <c r="F40" s="18"/>
      <c r="G40" s="19">
        <v>-280</v>
      </c>
      <c r="H40" s="19">
        <v>-280</v>
      </c>
      <c r="I40" s="19">
        <v>280</v>
      </c>
      <c r="J40" s="19">
        <v>0</v>
      </c>
      <c r="K40" s="19">
        <v>280</v>
      </c>
      <c r="L40" s="19">
        <v>0</v>
      </c>
      <c r="M40" s="5">
        <f t="shared" si="1"/>
        <v>30</v>
      </c>
      <c r="N40" s="6">
        <f t="shared" si="2"/>
        <v>0</v>
      </c>
      <c r="O40" s="1">
        <f t="shared" si="3"/>
        <v>0</v>
      </c>
      <c r="P40">
        <v>28155100</v>
      </c>
      <c r="R40">
        <v>0</v>
      </c>
      <c r="S40">
        <v>5787.22</v>
      </c>
      <c r="T40">
        <v>-43170.89</v>
      </c>
      <c r="U40" s="1">
        <f>IF(ISNA(VLOOKUP(Z40,'Balance SIEGE'!$C$14:$E$205,3,FALSE))=FALSE,U39,U39+1)</f>
        <v>0</v>
      </c>
      <c r="W40" s="34">
        <f t="shared" si="8"/>
        <v>25</v>
      </c>
      <c r="X40" s="34">
        <f t="shared" si="9"/>
        <v>27210000</v>
      </c>
      <c r="Y40" s="34" t="str">
        <f t="shared" si="7"/>
        <v/>
      </c>
      <c r="Z40" s="34" t="str">
        <f t="shared" si="10"/>
        <v>27210000_</v>
      </c>
      <c r="AA40" s="34">
        <f t="shared" si="11"/>
        <v>0</v>
      </c>
      <c r="AB40" s="35">
        <f t="shared" si="12"/>
        <v>500000</v>
      </c>
      <c r="AC40" s="7" t="str">
        <f t="shared" si="13"/>
        <v>2</v>
      </c>
      <c r="AD40" s="7" t="str">
        <f t="shared" si="14"/>
        <v/>
      </c>
      <c r="AE40" s="42">
        <f t="shared" si="20"/>
        <v>8</v>
      </c>
      <c r="AF40" s="30" t="str">
        <f>IFERROR(VLOOKUP(VALUE(LEFT(AG40,6)),'[1]Mapping '!A:D,4,TRUE),"")</f>
        <v/>
      </c>
      <c r="AG40" s="30" t="str">
        <f t="shared" si="15"/>
        <v/>
      </c>
      <c r="AH40" s="30" t="str">
        <f t="shared" si="16"/>
        <v/>
      </c>
      <c r="AI40" s="30" t="str">
        <f t="shared" si="17"/>
        <v>_</v>
      </c>
      <c r="AJ40" s="30">
        <f t="shared" si="18"/>
        <v>0</v>
      </c>
      <c r="AK40" s="30"/>
      <c r="AL40" s="43">
        <f t="shared" si="19"/>
        <v>0</v>
      </c>
    </row>
    <row r="41" spans="1:38" x14ac:dyDescent="0.25">
      <c r="A41" s="1">
        <f t="shared" si="6"/>
        <v>2032</v>
      </c>
      <c r="B41" s="1">
        <f t="shared" si="5"/>
        <v>63541000</v>
      </c>
      <c r="C41" s="1">
        <f>IF(A41="","",IFERROR(VLOOKUP(E41,'[1]Mapping '!$I$2:$J$19,2,FALSE),C40))</f>
        <v>4000</v>
      </c>
      <c r="D41" s="1">
        <f t="shared" si="4"/>
        <v>2818.16</v>
      </c>
      <c r="E41" s="18" t="s">
        <v>60</v>
      </c>
      <c r="F41" s="18"/>
      <c r="G41" s="19">
        <v>-2818.16</v>
      </c>
      <c r="H41" s="19">
        <v>-2818.16</v>
      </c>
      <c r="I41" s="19">
        <v>2818.16</v>
      </c>
      <c r="J41" s="19">
        <v>0</v>
      </c>
      <c r="K41" s="19">
        <v>3339.27</v>
      </c>
      <c r="L41" s="19">
        <v>521.11</v>
      </c>
      <c r="M41" s="5">
        <f t="shared" si="1"/>
        <v>30</v>
      </c>
      <c r="N41" s="6">
        <f t="shared" si="2"/>
        <v>0</v>
      </c>
      <c r="O41" s="1">
        <f t="shared" si="3"/>
        <v>0</v>
      </c>
      <c r="P41">
        <v>28181000</v>
      </c>
      <c r="R41">
        <v>0</v>
      </c>
      <c r="S41">
        <v>0</v>
      </c>
      <c r="T41">
        <v>0</v>
      </c>
      <c r="U41" s="1">
        <f>IF(ISNA(VLOOKUP(Z41,'Balance SIEGE'!$C$14:$E$205,3,FALSE))=FALSE,U40,U40+1)</f>
        <v>0</v>
      </c>
      <c r="W41" s="34">
        <f t="shared" si="8"/>
        <v>26</v>
      </c>
      <c r="X41" s="34">
        <f t="shared" si="9"/>
        <v>27511000</v>
      </c>
      <c r="Y41" s="34" t="str">
        <f t="shared" si="7"/>
        <v/>
      </c>
      <c r="Z41" s="34" t="str">
        <f t="shared" si="10"/>
        <v>27511000_</v>
      </c>
      <c r="AA41" s="34">
        <f t="shared" si="11"/>
        <v>0</v>
      </c>
      <c r="AB41" s="35">
        <f t="shared" si="12"/>
        <v>22257.29</v>
      </c>
      <c r="AC41" s="7" t="str">
        <f t="shared" si="13"/>
        <v>2</v>
      </c>
      <c r="AD41" s="7" t="str">
        <f t="shared" si="14"/>
        <v/>
      </c>
      <c r="AE41" s="42">
        <f t="shared" si="20"/>
        <v>9</v>
      </c>
      <c r="AF41" s="30" t="str">
        <f>IFERROR(VLOOKUP(VALUE(LEFT(AG41,6)),'[1]Mapping '!A:D,4,TRUE),"")</f>
        <v/>
      </c>
      <c r="AG41" s="30" t="str">
        <f t="shared" si="15"/>
        <v/>
      </c>
      <c r="AH41" s="30" t="str">
        <f t="shared" si="16"/>
        <v/>
      </c>
      <c r="AI41" s="30" t="str">
        <f t="shared" si="17"/>
        <v>_</v>
      </c>
      <c r="AJ41" s="30">
        <f t="shared" si="18"/>
        <v>0</v>
      </c>
      <c r="AK41" s="30"/>
      <c r="AL41" s="43">
        <f t="shared" si="19"/>
        <v>0</v>
      </c>
    </row>
    <row r="42" spans="1:38" x14ac:dyDescent="0.25">
      <c r="A42" s="1">
        <f t="shared" si="6"/>
        <v>2033</v>
      </c>
      <c r="B42" s="1">
        <f t="shared" si="5"/>
        <v>64111000</v>
      </c>
      <c r="C42" s="1">
        <f>IF(A42="","",IFERROR(VLOOKUP(E42,'[1]Mapping '!$I$2:$J$19,2,FALSE),C41))</f>
        <v>4000</v>
      </c>
      <c r="D42" s="1">
        <f t="shared" si="4"/>
        <v>25564.019999999997</v>
      </c>
      <c r="E42" s="18" t="s">
        <v>61</v>
      </c>
      <c r="F42" s="18"/>
      <c r="G42" s="19">
        <v>-25564.02</v>
      </c>
      <c r="H42" s="19">
        <v>-25564.02</v>
      </c>
      <c r="I42" s="19">
        <v>333914.82</v>
      </c>
      <c r="J42" s="19">
        <v>0</v>
      </c>
      <c r="K42" s="19">
        <v>29923.279999999999</v>
      </c>
      <c r="L42" s="19">
        <v>4359.26</v>
      </c>
      <c r="M42" s="5">
        <f t="shared" si="1"/>
        <v>31</v>
      </c>
      <c r="N42" s="6">
        <f t="shared" si="2"/>
        <v>0</v>
      </c>
      <c r="O42" s="1">
        <f t="shared" si="3"/>
        <v>0</v>
      </c>
      <c r="P42">
        <v>28181100</v>
      </c>
      <c r="R42">
        <v>0</v>
      </c>
      <c r="S42">
        <v>63373.01</v>
      </c>
      <c r="T42">
        <v>-190448.3</v>
      </c>
      <c r="U42" s="1">
        <f>IF(ISNA(VLOOKUP(Z42,'Balance SIEGE'!$C$14:$E$205,3,FALSE))=FALSE,U41,U41+1)</f>
        <v>0</v>
      </c>
      <c r="W42" s="34">
        <f t="shared" si="8"/>
        <v>27</v>
      </c>
      <c r="X42" s="34">
        <f t="shared" si="9"/>
        <v>28050100</v>
      </c>
      <c r="Y42" s="34" t="str">
        <f t="shared" si="7"/>
        <v/>
      </c>
      <c r="Z42" s="34" t="str">
        <f t="shared" si="10"/>
        <v>28050100_</v>
      </c>
      <c r="AA42" s="34">
        <f t="shared" si="11"/>
        <v>0</v>
      </c>
      <c r="AB42" s="35">
        <f t="shared" si="12"/>
        <v>-6659.2999999999993</v>
      </c>
      <c r="AC42" s="7" t="str">
        <f t="shared" si="13"/>
        <v>2</v>
      </c>
      <c r="AD42" s="7" t="str">
        <f t="shared" si="14"/>
        <v/>
      </c>
      <c r="AE42" s="42">
        <f t="shared" si="20"/>
        <v>10</v>
      </c>
      <c r="AF42" s="30" t="str">
        <f>IFERROR(VLOOKUP(VALUE(LEFT(AG42,6)),'[1]Mapping '!A:D,4,TRUE),"")</f>
        <v/>
      </c>
      <c r="AG42" s="30" t="str">
        <f t="shared" si="15"/>
        <v/>
      </c>
      <c r="AH42" s="30" t="str">
        <f t="shared" si="16"/>
        <v/>
      </c>
      <c r="AI42" s="30" t="str">
        <f t="shared" si="17"/>
        <v>_</v>
      </c>
      <c r="AJ42" s="30">
        <f t="shared" si="18"/>
        <v>0</v>
      </c>
      <c r="AK42" s="30"/>
      <c r="AL42" s="43">
        <f t="shared" si="19"/>
        <v>0</v>
      </c>
    </row>
    <row r="43" spans="1:38" x14ac:dyDescent="0.25">
      <c r="A43" s="1">
        <f t="shared" si="6"/>
        <v>2034</v>
      </c>
      <c r="B43" s="1">
        <f t="shared" si="5"/>
        <v>64141000</v>
      </c>
      <c r="C43" s="1">
        <f>IF(A43="","",IFERROR(VLOOKUP(E43,'[1]Mapping '!$I$2:$J$19,2,FALSE),C42))</f>
        <v>4000</v>
      </c>
      <c r="D43" s="1">
        <f t="shared" si="4"/>
        <v>-192.39</v>
      </c>
      <c r="E43" s="18" t="s">
        <v>62</v>
      </c>
      <c r="F43" s="18"/>
      <c r="G43" s="19">
        <v>192.39</v>
      </c>
      <c r="H43" s="19">
        <v>192.39</v>
      </c>
      <c r="I43" s="19">
        <v>13343.72</v>
      </c>
      <c r="J43" s="19">
        <v>0</v>
      </c>
      <c r="K43" s="19">
        <v>999.36</v>
      </c>
      <c r="L43" s="19">
        <v>1191.75</v>
      </c>
      <c r="M43" s="5">
        <f t="shared" si="1"/>
        <v>32</v>
      </c>
      <c r="N43" s="6">
        <f t="shared" si="2"/>
        <v>0</v>
      </c>
      <c r="O43" s="1">
        <f t="shared" si="3"/>
        <v>0</v>
      </c>
      <c r="P43">
        <v>28183000</v>
      </c>
      <c r="R43">
        <v>0</v>
      </c>
      <c r="S43">
        <v>2066.5700000000002</v>
      </c>
      <c r="T43">
        <v>-8890.68</v>
      </c>
      <c r="U43" s="1">
        <f>IF(ISNA(VLOOKUP(Z43,'Balance SIEGE'!$C$14:$E$205,3,FALSE))=FALSE,U42,U42+1)</f>
        <v>0</v>
      </c>
      <c r="W43" s="34">
        <f t="shared" si="8"/>
        <v>28</v>
      </c>
      <c r="X43" s="34">
        <f t="shared" si="9"/>
        <v>28050200</v>
      </c>
      <c r="Y43" s="34" t="str">
        <f t="shared" si="7"/>
        <v/>
      </c>
      <c r="Z43" s="34" t="str">
        <f t="shared" si="10"/>
        <v>28050200_</v>
      </c>
      <c r="AA43" s="34">
        <f t="shared" si="11"/>
        <v>0</v>
      </c>
      <c r="AB43" s="35">
        <f t="shared" si="12"/>
        <v>-319.10000000000002</v>
      </c>
      <c r="AC43" s="7" t="str">
        <f t="shared" si="13"/>
        <v>2</v>
      </c>
      <c r="AD43" s="7" t="str">
        <f t="shared" si="14"/>
        <v/>
      </c>
      <c r="AE43" s="42">
        <f t="shared" si="20"/>
        <v>11</v>
      </c>
      <c r="AF43" s="30" t="str">
        <f>IFERROR(VLOOKUP(VALUE(LEFT(AG43,6)),'[1]Mapping '!A:D,4,TRUE),"")</f>
        <v/>
      </c>
      <c r="AG43" s="30" t="str">
        <f t="shared" si="15"/>
        <v/>
      </c>
      <c r="AH43" s="30" t="str">
        <f t="shared" si="16"/>
        <v/>
      </c>
      <c r="AI43" s="30" t="str">
        <f t="shared" si="17"/>
        <v>_</v>
      </c>
      <c r="AJ43" s="30">
        <f t="shared" si="18"/>
        <v>0</v>
      </c>
      <c r="AK43" s="30"/>
      <c r="AL43" s="43">
        <f t="shared" si="19"/>
        <v>0</v>
      </c>
    </row>
    <row r="44" spans="1:38" x14ac:dyDescent="0.25">
      <c r="A44" s="1">
        <f t="shared" si="6"/>
        <v>2035</v>
      </c>
      <c r="B44" s="1">
        <f t="shared" si="5"/>
        <v>64180000</v>
      </c>
      <c r="C44" s="1">
        <f>IF(A44="","",IFERROR(VLOOKUP(E44,'[1]Mapping '!$I$2:$J$19,2,FALSE),C43))</f>
        <v>4000</v>
      </c>
      <c r="D44" s="1">
        <f t="shared" si="4"/>
        <v>2352.9000000000015</v>
      </c>
      <c r="E44" s="18" t="s">
        <v>63</v>
      </c>
      <c r="F44" s="18"/>
      <c r="G44" s="19">
        <v>-2352.9</v>
      </c>
      <c r="H44" s="19">
        <v>-2352.9</v>
      </c>
      <c r="I44" s="19">
        <v>-1880.88</v>
      </c>
      <c r="J44" s="19">
        <v>0</v>
      </c>
      <c r="K44" s="19">
        <v>21531.29</v>
      </c>
      <c r="L44" s="19">
        <v>19178.39</v>
      </c>
      <c r="M44" s="5">
        <f t="shared" si="1"/>
        <v>33</v>
      </c>
      <c r="N44" s="6">
        <f t="shared" si="2"/>
        <v>0</v>
      </c>
      <c r="O44" s="1">
        <f t="shared" si="3"/>
        <v>0</v>
      </c>
      <c r="P44">
        <v>28184000</v>
      </c>
      <c r="R44">
        <v>0</v>
      </c>
      <c r="S44">
        <v>2746.52</v>
      </c>
      <c r="T44">
        <v>-2773.29</v>
      </c>
      <c r="U44" s="1">
        <f>IF(ISNA(VLOOKUP(Z44,'Balance SIEGE'!$C$14:$E$205,3,FALSE))=FALSE,U43,U43+1)</f>
        <v>0</v>
      </c>
      <c r="W44" s="34">
        <f t="shared" si="8"/>
        <v>29</v>
      </c>
      <c r="X44" s="34">
        <f t="shared" si="9"/>
        <v>28130000</v>
      </c>
      <c r="Y44" s="34" t="str">
        <f t="shared" si="7"/>
        <v/>
      </c>
      <c r="Z44" s="34" t="str">
        <f t="shared" si="10"/>
        <v>28130000_</v>
      </c>
      <c r="AA44" s="34">
        <f t="shared" si="11"/>
        <v>0</v>
      </c>
      <c r="AB44" s="35">
        <f t="shared" si="12"/>
        <v>-216060.53</v>
      </c>
      <c r="AC44" s="7" t="str">
        <f t="shared" si="13"/>
        <v>2</v>
      </c>
      <c r="AD44" s="7" t="str">
        <f t="shared" si="14"/>
        <v/>
      </c>
      <c r="AE44" s="42">
        <f t="shared" si="20"/>
        <v>12</v>
      </c>
      <c r="AF44" s="30" t="str">
        <f>IFERROR(VLOOKUP(VALUE(LEFT(AG44,6)),'[1]Mapping '!A:D,4,TRUE),"")</f>
        <v/>
      </c>
      <c r="AG44" s="30" t="str">
        <f t="shared" si="15"/>
        <v/>
      </c>
      <c r="AH44" s="30" t="str">
        <f t="shared" si="16"/>
        <v/>
      </c>
      <c r="AI44" s="30" t="str">
        <f t="shared" si="17"/>
        <v>_</v>
      </c>
      <c r="AJ44" s="30">
        <f t="shared" si="18"/>
        <v>0</v>
      </c>
      <c r="AK44" s="30"/>
      <c r="AL44" s="43">
        <f t="shared" si="19"/>
        <v>0</v>
      </c>
    </row>
    <row r="45" spans="1:38" x14ac:dyDescent="0.25">
      <c r="A45" s="1">
        <f t="shared" si="6"/>
        <v>2036</v>
      </c>
      <c r="B45" s="1">
        <f t="shared" si="5"/>
        <v>64180100</v>
      </c>
      <c r="C45" s="1">
        <f>IF(A45="","",IFERROR(VLOOKUP(E45,'[1]Mapping '!$I$2:$J$19,2,FALSE),C44))</f>
        <v>4000</v>
      </c>
      <c r="D45" s="1">
        <f t="shared" si="4"/>
        <v>-600.31000000000006</v>
      </c>
      <c r="E45" s="18" t="s">
        <v>64</v>
      </c>
      <c r="F45" s="18"/>
      <c r="G45" s="19">
        <v>600.30999999999995</v>
      </c>
      <c r="H45" s="19">
        <v>600.30999999999995</v>
      </c>
      <c r="I45" s="19">
        <v>-43.86</v>
      </c>
      <c r="J45" s="19">
        <v>0</v>
      </c>
      <c r="K45" s="19">
        <v>91.54</v>
      </c>
      <c r="L45" s="19">
        <v>691.85</v>
      </c>
      <c r="M45" s="5">
        <f t="shared" si="1"/>
        <v>34</v>
      </c>
      <c r="N45" s="6">
        <f t="shared" si="2"/>
        <v>0</v>
      </c>
      <c r="O45" s="1">
        <f t="shared" si="3"/>
        <v>0</v>
      </c>
      <c r="P45">
        <v>29611000</v>
      </c>
      <c r="R45">
        <v>0</v>
      </c>
      <c r="S45">
        <v>0</v>
      </c>
      <c r="T45">
        <v>-87341</v>
      </c>
      <c r="U45" s="1">
        <f>IF(ISNA(VLOOKUP(Z45,'Balance SIEGE'!$C$14:$E$205,3,FALSE))=FALSE,U44,U44+1)</f>
        <v>0</v>
      </c>
      <c r="W45" s="34">
        <f t="shared" si="8"/>
        <v>30</v>
      </c>
      <c r="X45" s="34">
        <f t="shared" si="9"/>
        <v>28155100</v>
      </c>
      <c r="Y45" s="34" t="str">
        <f t="shared" si="7"/>
        <v/>
      </c>
      <c r="Z45" s="34" t="str">
        <f t="shared" si="10"/>
        <v>28155100_</v>
      </c>
      <c r="AA45" s="34">
        <f t="shared" si="11"/>
        <v>0</v>
      </c>
      <c r="AB45" s="35">
        <f t="shared" si="12"/>
        <v>-48958.11</v>
      </c>
      <c r="AC45" s="7" t="str">
        <f t="shared" si="13"/>
        <v>2</v>
      </c>
      <c r="AD45" s="7" t="str">
        <f t="shared" si="14"/>
        <v/>
      </c>
      <c r="AE45" s="42">
        <f t="shared" si="20"/>
        <v>13</v>
      </c>
      <c r="AF45" s="30" t="str">
        <f>IFERROR(VLOOKUP(VALUE(LEFT(AG45,6)),'[1]Mapping '!A:D,4,TRUE),"")</f>
        <v/>
      </c>
      <c r="AG45" s="30" t="str">
        <f t="shared" si="15"/>
        <v/>
      </c>
      <c r="AH45" s="30" t="str">
        <f t="shared" si="16"/>
        <v/>
      </c>
      <c r="AI45" s="30" t="str">
        <f t="shared" si="17"/>
        <v>_</v>
      </c>
      <c r="AJ45" s="30">
        <f t="shared" si="18"/>
        <v>0</v>
      </c>
      <c r="AK45" s="30"/>
      <c r="AL45" s="43">
        <f t="shared" si="19"/>
        <v>0</v>
      </c>
    </row>
    <row r="46" spans="1:38" x14ac:dyDescent="0.25">
      <c r="A46" s="1">
        <f t="shared" si="6"/>
        <v>2037</v>
      </c>
      <c r="B46" s="1">
        <f t="shared" si="5"/>
        <v>64180300</v>
      </c>
      <c r="C46" s="1">
        <f>IF(A46="","",IFERROR(VLOOKUP(E46,'[1]Mapping '!$I$2:$J$19,2,FALSE),C45))</f>
        <v>4000</v>
      </c>
      <c r="D46" s="1">
        <f t="shared" si="4"/>
        <v>-342.67000000000007</v>
      </c>
      <c r="E46" s="18" t="s">
        <v>65</v>
      </c>
      <c r="F46" s="18"/>
      <c r="G46" s="19">
        <v>342.67</v>
      </c>
      <c r="H46" s="19">
        <v>342.67</v>
      </c>
      <c r="I46" s="19">
        <v>2853.17</v>
      </c>
      <c r="J46" s="19">
        <v>0</v>
      </c>
      <c r="K46" s="19">
        <v>505.53</v>
      </c>
      <c r="L46" s="19">
        <v>848.2</v>
      </c>
      <c r="M46" s="5">
        <f t="shared" si="1"/>
        <v>35</v>
      </c>
      <c r="N46" s="6">
        <f t="shared" si="2"/>
        <v>0</v>
      </c>
      <c r="O46" s="1">
        <f t="shared" si="3"/>
        <v>0</v>
      </c>
      <c r="P46">
        <v>31100000</v>
      </c>
      <c r="R46">
        <v>25111.21</v>
      </c>
      <c r="S46">
        <v>29310.87</v>
      </c>
      <c r="T46">
        <v>11545.25</v>
      </c>
      <c r="U46" s="1">
        <f>IF(ISNA(VLOOKUP(Z46,'Balance SIEGE'!$C$14:$E$205,3,FALSE))=FALSE,U45,U45+1)</f>
        <v>0</v>
      </c>
      <c r="W46" s="34">
        <f t="shared" si="8"/>
        <v>31</v>
      </c>
      <c r="X46" s="34">
        <f t="shared" si="9"/>
        <v>28181100</v>
      </c>
      <c r="Y46" s="34" t="str">
        <f t="shared" si="7"/>
        <v/>
      </c>
      <c r="Z46" s="34" t="str">
        <f t="shared" si="10"/>
        <v>28181100_</v>
      </c>
      <c r="AA46" s="34">
        <f t="shared" si="11"/>
        <v>0</v>
      </c>
      <c r="AB46" s="35">
        <f t="shared" si="12"/>
        <v>-253821.31</v>
      </c>
      <c r="AC46" s="7" t="str">
        <f t="shared" si="13"/>
        <v>2</v>
      </c>
      <c r="AD46" s="7" t="str">
        <f t="shared" si="14"/>
        <v/>
      </c>
      <c r="AE46" s="42">
        <f t="shared" si="20"/>
        <v>14</v>
      </c>
      <c r="AF46" s="30" t="str">
        <f>IFERROR(VLOOKUP(VALUE(LEFT(AG46,6)),'[1]Mapping '!A:D,4,TRUE),"")</f>
        <v/>
      </c>
      <c r="AG46" s="30" t="str">
        <f t="shared" si="15"/>
        <v/>
      </c>
      <c r="AH46" s="30" t="str">
        <f t="shared" si="16"/>
        <v/>
      </c>
      <c r="AI46" s="30" t="str">
        <f t="shared" si="17"/>
        <v>_</v>
      </c>
      <c r="AJ46" s="30">
        <f t="shared" si="18"/>
        <v>0</v>
      </c>
      <c r="AK46" s="30"/>
      <c r="AL46" s="43">
        <f t="shared" si="19"/>
        <v>0</v>
      </c>
    </row>
    <row r="47" spans="1:38" x14ac:dyDescent="0.25">
      <c r="A47" s="1">
        <f t="shared" si="6"/>
        <v>2038</v>
      </c>
      <c r="B47" s="1">
        <f t="shared" si="5"/>
        <v>64511000</v>
      </c>
      <c r="C47" s="1">
        <f>IF(A47="","",IFERROR(VLOOKUP(E47,'[1]Mapping '!$I$2:$J$19,2,FALSE),C46))</f>
        <v>4000</v>
      </c>
      <c r="D47" s="1">
        <f t="shared" si="4"/>
        <v>6350.54</v>
      </c>
      <c r="E47" s="18" t="s">
        <v>66</v>
      </c>
      <c r="F47" s="18"/>
      <c r="G47" s="19">
        <v>-6350.54</v>
      </c>
      <c r="H47" s="19">
        <v>-6350.54</v>
      </c>
      <c r="I47" s="19">
        <v>73563.11</v>
      </c>
      <c r="J47" s="19">
        <v>0</v>
      </c>
      <c r="K47" s="19">
        <v>6350.54</v>
      </c>
      <c r="L47" s="19">
        <v>0</v>
      </c>
      <c r="M47" s="5">
        <f t="shared" si="1"/>
        <v>35</v>
      </c>
      <c r="N47" s="6">
        <f t="shared" si="2"/>
        <v>0</v>
      </c>
      <c r="O47" s="1">
        <f t="shared" si="3"/>
        <v>0</v>
      </c>
      <c r="P47">
        <v>31110000</v>
      </c>
      <c r="R47">
        <v>0</v>
      </c>
      <c r="S47">
        <v>0</v>
      </c>
      <c r="T47">
        <v>0</v>
      </c>
      <c r="U47" s="1">
        <f>IF(ISNA(VLOOKUP(Z47,'Balance SIEGE'!$C$14:$E$205,3,FALSE))=FALSE,U46,U46+1)</f>
        <v>0</v>
      </c>
      <c r="W47" s="34">
        <f t="shared" si="8"/>
        <v>32</v>
      </c>
      <c r="X47" s="34">
        <f t="shared" si="9"/>
        <v>28183000</v>
      </c>
      <c r="Y47" s="34" t="str">
        <f t="shared" si="7"/>
        <v/>
      </c>
      <c r="Z47" s="34" t="str">
        <f t="shared" si="10"/>
        <v>28183000_</v>
      </c>
      <c r="AA47" s="34">
        <f t="shared" si="11"/>
        <v>0</v>
      </c>
      <c r="AB47" s="35">
        <f t="shared" si="12"/>
        <v>-10957.25</v>
      </c>
      <c r="AC47" s="7" t="str">
        <f t="shared" si="13"/>
        <v>2</v>
      </c>
      <c r="AD47" s="7" t="str">
        <f t="shared" si="14"/>
        <v/>
      </c>
      <c r="AE47" s="42">
        <f t="shared" si="20"/>
        <v>15</v>
      </c>
      <c r="AF47" s="30" t="str">
        <f>IFERROR(VLOOKUP(VALUE(LEFT(AG47,6)),'[1]Mapping '!A:D,4,TRUE),"")</f>
        <v/>
      </c>
      <c r="AG47" s="30" t="str">
        <f t="shared" si="15"/>
        <v/>
      </c>
      <c r="AH47" s="30" t="str">
        <f t="shared" si="16"/>
        <v/>
      </c>
      <c r="AI47" s="30" t="str">
        <f t="shared" si="17"/>
        <v>_</v>
      </c>
      <c r="AJ47" s="30">
        <f t="shared" si="18"/>
        <v>0</v>
      </c>
      <c r="AK47" s="30"/>
      <c r="AL47" s="43">
        <f t="shared" si="19"/>
        <v>0</v>
      </c>
    </row>
    <row r="48" spans="1:38" x14ac:dyDescent="0.25">
      <c r="A48" s="1">
        <f t="shared" si="6"/>
        <v>2039</v>
      </c>
      <c r="B48" s="1">
        <f t="shared" si="5"/>
        <v>64521000</v>
      </c>
      <c r="C48" s="1">
        <f>IF(A48="","",IFERROR(VLOOKUP(E48,'[1]Mapping '!$I$2:$J$19,2,FALSE),C47))</f>
        <v>4000</v>
      </c>
      <c r="D48" s="1">
        <f t="shared" si="4"/>
        <v>1486.31</v>
      </c>
      <c r="E48" s="18" t="s">
        <v>67</v>
      </c>
      <c r="F48" s="18"/>
      <c r="G48" s="19">
        <v>-1486.31</v>
      </c>
      <c r="H48" s="19">
        <v>-1486.31</v>
      </c>
      <c r="I48" s="19">
        <v>17087.240000000002</v>
      </c>
      <c r="J48" s="19">
        <v>0</v>
      </c>
      <c r="K48" s="19">
        <v>1486.31</v>
      </c>
      <c r="L48" s="19">
        <v>0</v>
      </c>
      <c r="M48" s="5">
        <f t="shared" si="1"/>
        <v>35</v>
      </c>
      <c r="N48" s="6">
        <f t="shared" si="2"/>
        <v>0</v>
      </c>
      <c r="O48" s="1">
        <f t="shared" si="3"/>
        <v>0</v>
      </c>
      <c r="P48">
        <v>31120000</v>
      </c>
      <c r="R48">
        <v>0</v>
      </c>
      <c r="S48">
        <v>0</v>
      </c>
      <c r="T48">
        <v>0</v>
      </c>
      <c r="U48" s="1">
        <f>IF(ISNA(VLOOKUP(Z48,'Balance SIEGE'!$C$14:$E$205,3,FALSE))=FALSE,U47,U47+1)</f>
        <v>0</v>
      </c>
      <c r="W48" s="34">
        <f t="shared" si="8"/>
        <v>33</v>
      </c>
      <c r="X48" s="34">
        <f t="shared" si="9"/>
        <v>28184000</v>
      </c>
      <c r="Y48" s="34" t="str">
        <f t="shared" si="7"/>
        <v/>
      </c>
      <c r="Z48" s="34" t="str">
        <f t="shared" si="10"/>
        <v>28184000_</v>
      </c>
      <c r="AA48" s="34">
        <f t="shared" si="11"/>
        <v>0</v>
      </c>
      <c r="AB48" s="35">
        <f t="shared" si="12"/>
        <v>-5519.8099999999995</v>
      </c>
      <c r="AC48" s="7" t="str">
        <f t="shared" si="13"/>
        <v>2</v>
      </c>
      <c r="AD48" s="7" t="str">
        <f t="shared" si="14"/>
        <v/>
      </c>
      <c r="AE48" s="42">
        <f t="shared" si="20"/>
        <v>16</v>
      </c>
      <c r="AF48" s="30" t="str">
        <f>IFERROR(VLOOKUP(VALUE(LEFT(AG48,6)),'[1]Mapping '!A:D,4,TRUE),"")</f>
        <v/>
      </c>
      <c r="AG48" s="30" t="str">
        <f t="shared" si="15"/>
        <v/>
      </c>
      <c r="AH48" s="30" t="str">
        <f t="shared" si="16"/>
        <v/>
      </c>
      <c r="AI48" s="30" t="str">
        <f t="shared" si="17"/>
        <v>_</v>
      </c>
      <c r="AJ48" s="30">
        <f t="shared" si="18"/>
        <v>0</v>
      </c>
      <c r="AK48" s="30"/>
      <c r="AL48" s="43">
        <f t="shared" si="19"/>
        <v>0</v>
      </c>
    </row>
    <row r="49" spans="1:38" x14ac:dyDescent="0.25">
      <c r="A49" s="1">
        <f t="shared" si="6"/>
        <v>2040</v>
      </c>
      <c r="B49" s="1">
        <f t="shared" si="5"/>
        <v>64532000</v>
      </c>
      <c r="C49" s="1">
        <f>IF(A49="","",IFERROR(VLOOKUP(E49,'[1]Mapping '!$I$2:$J$19,2,FALSE),C48))</f>
        <v>4000</v>
      </c>
      <c r="D49" s="1">
        <f t="shared" si="4"/>
        <v>513.73</v>
      </c>
      <c r="E49" s="18" t="s">
        <v>68</v>
      </c>
      <c r="F49" s="18"/>
      <c r="G49" s="19">
        <v>-513.73</v>
      </c>
      <c r="H49" s="19">
        <v>-513.73</v>
      </c>
      <c r="I49" s="19">
        <v>5968.61</v>
      </c>
      <c r="J49" s="19">
        <v>0</v>
      </c>
      <c r="K49" s="19">
        <v>513.73</v>
      </c>
      <c r="L49" s="19">
        <v>0</v>
      </c>
      <c r="M49" s="5">
        <f t="shared" si="1"/>
        <v>35</v>
      </c>
      <c r="N49" s="6">
        <f t="shared" si="2"/>
        <v>0</v>
      </c>
      <c r="O49" s="1">
        <f t="shared" si="3"/>
        <v>0</v>
      </c>
      <c r="P49">
        <v>31130000</v>
      </c>
      <c r="R49">
        <v>0</v>
      </c>
      <c r="S49">
        <v>0</v>
      </c>
      <c r="T49">
        <v>0</v>
      </c>
      <c r="U49" s="1">
        <f>IF(ISNA(VLOOKUP(Z49,'Balance SIEGE'!$C$14:$E$205,3,FALSE))=FALSE,U48,U48+1)</f>
        <v>0</v>
      </c>
      <c r="W49" s="34">
        <f t="shared" si="8"/>
        <v>34</v>
      </c>
      <c r="X49" s="34">
        <f t="shared" si="9"/>
        <v>29611000</v>
      </c>
      <c r="Y49" s="34" t="str">
        <f t="shared" si="7"/>
        <v/>
      </c>
      <c r="Z49" s="34" t="str">
        <f t="shared" si="10"/>
        <v>29611000_</v>
      </c>
      <c r="AA49" s="34">
        <f t="shared" si="11"/>
        <v>0</v>
      </c>
      <c r="AB49" s="35">
        <f t="shared" si="12"/>
        <v>-87341</v>
      </c>
      <c r="AC49" s="7" t="str">
        <f t="shared" si="13"/>
        <v>2</v>
      </c>
      <c r="AD49" s="7" t="str">
        <f t="shared" si="14"/>
        <v/>
      </c>
      <c r="AE49" s="42">
        <f t="shared" si="20"/>
        <v>17</v>
      </c>
      <c r="AF49" s="30" t="str">
        <f>IFERROR(VLOOKUP(VALUE(LEFT(AG49,6)),'[1]Mapping '!A:D,4,TRUE),"")</f>
        <v/>
      </c>
      <c r="AG49" s="30" t="str">
        <f t="shared" si="15"/>
        <v/>
      </c>
      <c r="AH49" s="30" t="str">
        <f t="shared" si="16"/>
        <v/>
      </c>
      <c r="AI49" s="30" t="str">
        <f t="shared" si="17"/>
        <v>_</v>
      </c>
      <c r="AJ49" s="30">
        <f t="shared" si="18"/>
        <v>0</v>
      </c>
      <c r="AK49" s="30"/>
      <c r="AL49" s="43">
        <f t="shared" si="19"/>
        <v>0</v>
      </c>
    </row>
    <row r="50" spans="1:38" x14ac:dyDescent="0.25">
      <c r="A50" s="1">
        <f t="shared" si="6"/>
        <v>2041</v>
      </c>
      <c r="B50" s="1">
        <f t="shared" si="5"/>
        <v>64580000</v>
      </c>
      <c r="C50" s="1">
        <f>IF(A50="","",IFERROR(VLOOKUP(E50,'[1]Mapping '!$I$2:$J$19,2,FALSE),C49))</f>
        <v>4000</v>
      </c>
      <c r="D50" s="1">
        <f t="shared" si="4"/>
        <v>845.63999999999942</v>
      </c>
      <c r="E50" s="18" t="s">
        <v>69</v>
      </c>
      <c r="F50" s="18"/>
      <c r="G50" s="19">
        <v>-845.64</v>
      </c>
      <c r="H50" s="19">
        <v>-845.64</v>
      </c>
      <c r="I50" s="19">
        <v>1200.6300000000001</v>
      </c>
      <c r="J50" s="19">
        <v>0</v>
      </c>
      <c r="K50" s="19">
        <v>7259.2</v>
      </c>
      <c r="L50" s="19">
        <v>6413.56</v>
      </c>
      <c r="M50" s="5">
        <f t="shared" si="1"/>
        <v>36</v>
      </c>
      <c r="N50" s="6">
        <f t="shared" si="2"/>
        <v>0</v>
      </c>
      <c r="O50" s="1">
        <f t="shared" si="3"/>
        <v>0</v>
      </c>
      <c r="P50">
        <v>32200000</v>
      </c>
      <c r="R50">
        <v>3596.61</v>
      </c>
      <c r="S50">
        <v>4587.9399999999996</v>
      </c>
      <c r="T50">
        <v>991.33</v>
      </c>
      <c r="U50" s="1">
        <f>IF(ISNA(VLOOKUP(Z50,'Balance SIEGE'!$C$14:$E$205,3,FALSE))=FALSE,U49,U49+1)</f>
        <v>0</v>
      </c>
      <c r="W50" s="34">
        <f t="shared" si="8"/>
        <v>35</v>
      </c>
      <c r="X50" s="34">
        <f t="shared" si="9"/>
        <v>31100000</v>
      </c>
      <c r="Y50" s="34" t="str">
        <f t="shared" si="7"/>
        <v/>
      </c>
      <c r="Z50" s="34" t="str">
        <f t="shared" si="10"/>
        <v>31100000_</v>
      </c>
      <c r="AA50" s="34">
        <f t="shared" si="11"/>
        <v>0</v>
      </c>
      <c r="AB50" s="35">
        <f t="shared" si="12"/>
        <v>7345.59</v>
      </c>
      <c r="AC50" s="7" t="str">
        <f t="shared" si="13"/>
        <v>3</v>
      </c>
      <c r="AD50" s="7" t="str">
        <f t="shared" si="14"/>
        <v/>
      </c>
      <c r="AE50" s="42">
        <f t="shared" si="20"/>
        <v>18</v>
      </c>
      <c r="AF50" s="30" t="str">
        <f>IFERROR(VLOOKUP(VALUE(LEFT(AG50,6)),'[1]Mapping '!A:D,4,TRUE),"")</f>
        <v/>
      </c>
      <c r="AG50" s="30" t="str">
        <f t="shared" si="15"/>
        <v/>
      </c>
      <c r="AH50" s="30" t="str">
        <f t="shared" si="16"/>
        <v/>
      </c>
      <c r="AI50" s="30" t="str">
        <f t="shared" si="17"/>
        <v>_</v>
      </c>
      <c r="AJ50" s="30">
        <f t="shared" si="18"/>
        <v>0</v>
      </c>
      <c r="AK50" s="30"/>
      <c r="AL50" s="43">
        <f t="shared" si="19"/>
        <v>0</v>
      </c>
    </row>
    <row r="51" spans="1:38" x14ac:dyDescent="0.25">
      <c r="A51" s="1">
        <f t="shared" si="6"/>
        <v>2042</v>
      </c>
      <c r="B51" s="1">
        <f t="shared" si="5"/>
        <v>64580100</v>
      </c>
      <c r="C51" s="1">
        <f>IF(A51="","",IFERROR(VLOOKUP(E51,'[1]Mapping '!$I$2:$J$19,2,FALSE),C50))</f>
        <v>4000</v>
      </c>
      <c r="D51" s="1">
        <f t="shared" si="4"/>
        <v>-59.72</v>
      </c>
      <c r="E51" s="18" t="s">
        <v>70</v>
      </c>
      <c r="F51" s="18"/>
      <c r="G51" s="19">
        <v>59.72</v>
      </c>
      <c r="H51" s="19">
        <v>59.72</v>
      </c>
      <c r="I51" s="19">
        <v>28.12</v>
      </c>
      <c r="J51" s="19">
        <v>0</v>
      </c>
      <c r="K51" s="19">
        <v>6.77</v>
      </c>
      <c r="L51" s="19">
        <v>66.489999999999995</v>
      </c>
      <c r="M51" s="5">
        <f t="shared" si="1"/>
        <v>37</v>
      </c>
      <c r="N51" s="6">
        <f t="shared" si="2"/>
        <v>0</v>
      </c>
      <c r="O51" s="1">
        <f t="shared" si="3"/>
        <v>0</v>
      </c>
      <c r="P51">
        <v>32600000</v>
      </c>
      <c r="R51">
        <v>14846.69</v>
      </c>
      <c r="S51">
        <v>7724.34</v>
      </c>
      <c r="T51">
        <v>4982.37</v>
      </c>
      <c r="U51" s="1">
        <f>IF(ISNA(VLOOKUP(Z51,'Balance SIEGE'!$C$14:$E$205,3,FALSE))=FALSE,U50,U50+1)</f>
        <v>0</v>
      </c>
      <c r="W51" s="34">
        <f t="shared" si="8"/>
        <v>36</v>
      </c>
      <c r="X51" s="34">
        <f t="shared" si="9"/>
        <v>32200000</v>
      </c>
      <c r="Y51" s="34" t="str">
        <f t="shared" si="7"/>
        <v/>
      </c>
      <c r="Z51" s="34" t="str">
        <f t="shared" si="10"/>
        <v>32200000_</v>
      </c>
      <c r="AA51" s="34">
        <f t="shared" si="11"/>
        <v>0</v>
      </c>
      <c r="AB51" s="35">
        <f t="shared" si="12"/>
        <v>5.6843418860808015E-13</v>
      </c>
      <c r="AC51" s="7" t="str">
        <f t="shared" si="13"/>
        <v>3</v>
      </c>
      <c r="AD51" s="7" t="str">
        <f t="shared" si="14"/>
        <v/>
      </c>
      <c r="AE51" s="42">
        <f t="shared" si="20"/>
        <v>19</v>
      </c>
      <c r="AF51" s="30" t="str">
        <f>IFERROR(VLOOKUP(VALUE(LEFT(AG51,6)),'[1]Mapping '!A:D,4,TRUE),"")</f>
        <v/>
      </c>
      <c r="AG51" s="30" t="str">
        <f t="shared" si="15"/>
        <v/>
      </c>
      <c r="AH51" s="30" t="str">
        <f t="shared" si="16"/>
        <v/>
      </c>
      <c r="AI51" s="30" t="str">
        <f t="shared" si="17"/>
        <v>_</v>
      </c>
      <c r="AJ51" s="30">
        <f t="shared" si="18"/>
        <v>0</v>
      </c>
      <c r="AK51" s="30"/>
      <c r="AL51" s="43">
        <f t="shared" si="19"/>
        <v>0</v>
      </c>
    </row>
    <row r="52" spans="1:38" x14ac:dyDescent="0.25">
      <c r="A52" s="1">
        <f t="shared" si="6"/>
        <v>2043</v>
      </c>
      <c r="B52" s="1">
        <f t="shared" si="5"/>
        <v>64580500</v>
      </c>
      <c r="C52" s="1">
        <f>IF(A52="","",IFERROR(VLOOKUP(E52,'[1]Mapping '!$I$2:$J$19,2,FALSE),C51))</f>
        <v>4000</v>
      </c>
      <c r="D52" s="1">
        <f t="shared" si="4"/>
        <v>-125.53</v>
      </c>
      <c r="E52" s="18" t="s">
        <v>71</v>
      </c>
      <c r="F52" s="18"/>
      <c r="G52" s="19">
        <v>125.53</v>
      </c>
      <c r="H52" s="19">
        <v>125.53</v>
      </c>
      <c r="I52" s="19">
        <v>1229.1400000000001</v>
      </c>
      <c r="J52" s="19">
        <v>0</v>
      </c>
      <c r="K52" s="19">
        <v>205.09</v>
      </c>
      <c r="L52" s="19">
        <v>330.62</v>
      </c>
      <c r="M52" s="5">
        <f t="shared" si="1"/>
        <v>38</v>
      </c>
      <c r="N52" s="6">
        <f t="shared" si="2"/>
        <v>0</v>
      </c>
      <c r="O52" s="1">
        <f t="shared" si="3"/>
        <v>0</v>
      </c>
      <c r="P52">
        <v>37000000</v>
      </c>
      <c r="R52">
        <v>233966.32</v>
      </c>
      <c r="S52">
        <v>349841.54</v>
      </c>
      <c r="T52">
        <v>128502.05</v>
      </c>
      <c r="U52" s="1">
        <f>IF(ISNA(VLOOKUP(Z52,'Balance SIEGE'!$C$14:$E$205,3,FALSE))=FALSE,U51,U51+1)</f>
        <v>0</v>
      </c>
      <c r="W52" s="34">
        <f t="shared" si="8"/>
        <v>37</v>
      </c>
      <c r="X52" s="34">
        <f t="shared" si="9"/>
        <v>32600000</v>
      </c>
      <c r="Y52" s="34" t="str">
        <f t="shared" si="7"/>
        <v/>
      </c>
      <c r="Z52" s="34" t="str">
        <f t="shared" si="10"/>
        <v>32600000_</v>
      </c>
      <c r="AA52" s="34">
        <f t="shared" si="11"/>
        <v>0</v>
      </c>
      <c r="AB52" s="35">
        <f t="shared" si="12"/>
        <v>12104.720000000001</v>
      </c>
      <c r="AC52" s="7" t="str">
        <f t="shared" si="13"/>
        <v>3</v>
      </c>
      <c r="AD52" s="7" t="str">
        <f t="shared" si="14"/>
        <v/>
      </c>
      <c r="AE52" s="42">
        <f t="shared" si="20"/>
        <v>20</v>
      </c>
      <c r="AF52" s="30" t="str">
        <f>IFERROR(VLOOKUP(VALUE(LEFT(AG52,6)),'[1]Mapping '!A:D,4,TRUE),"")</f>
        <v/>
      </c>
      <c r="AG52" s="30" t="str">
        <f t="shared" si="15"/>
        <v/>
      </c>
      <c r="AH52" s="30" t="str">
        <f t="shared" si="16"/>
        <v/>
      </c>
      <c r="AI52" s="30" t="str">
        <f t="shared" si="17"/>
        <v>_</v>
      </c>
      <c r="AJ52" s="30">
        <f t="shared" si="18"/>
        <v>0</v>
      </c>
      <c r="AK52" s="30"/>
      <c r="AL52" s="43">
        <f t="shared" si="19"/>
        <v>0</v>
      </c>
    </row>
    <row r="53" spans="1:38" x14ac:dyDescent="0.25">
      <c r="A53" s="1">
        <f t="shared" si="6"/>
        <v>2044</v>
      </c>
      <c r="B53" s="1">
        <f t="shared" si="5"/>
        <v>64751000</v>
      </c>
      <c r="C53" s="1">
        <f>IF(A53="","",IFERROR(VLOOKUP(E53,'[1]Mapping '!$I$2:$J$19,2,FALSE),C52))</f>
        <v>4000</v>
      </c>
      <c r="D53" s="1">
        <f t="shared" si="4"/>
        <v>500.5</v>
      </c>
      <c r="E53" s="18" t="s">
        <v>72</v>
      </c>
      <c r="F53" s="18"/>
      <c r="G53" s="19">
        <v>-500.5</v>
      </c>
      <c r="H53" s="19">
        <v>-500.5</v>
      </c>
      <c r="I53" s="19">
        <v>1635.47</v>
      </c>
      <c r="J53" s="19">
        <v>0</v>
      </c>
      <c r="K53" s="19">
        <v>500.5</v>
      </c>
      <c r="L53" s="19">
        <v>0</v>
      </c>
      <c r="M53" s="5">
        <f t="shared" si="1"/>
        <v>39</v>
      </c>
      <c r="N53" s="6">
        <f t="shared" si="2"/>
        <v>0</v>
      </c>
      <c r="O53" s="1">
        <f t="shared" si="3"/>
        <v>0</v>
      </c>
      <c r="P53">
        <v>37100000</v>
      </c>
      <c r="R53">
        <v>35797.949999999997</v>
      </c>
      <c r="S53">
        <v>43797.79</v>
      </c>
      <c r="T53">
        <v>18931.55</v>
      </c>
      <c r="U53" s="1">
        <f>IF(ISNA(VLOOKUP(Z53,'Balance SIEGE'!$C$14:$E$205,3,FALSE))=FALSE,U52,U52+1)</f>
        <v>0</v>
      </c>
      <c r="W53" s="34">
        <f t="shared" si="8"/>
        <v>38</v>
      </c>
      <c r="X53" s="34">
        <f t="shared" si="9"/>
        <v>37000000</v>
      </c>
      <c r="Y53" s="34" t="str">
        <f t="shared" si="7"/>
        <v/>
      </c>
      <c r="Z53" s="34" t="str">
        <f t="shared" si="10"/>
        <v>37000000_</v>
      </c>
      <c r="AA53" s="34">
        <f t="shared" si="11"/>
        <v>0</v>
      </c>
      <c r="AB53" s="35">
        <f t="shared" si="12"/>
        <v>12626.830000000031</v>
      </c>
      <c r="AC53" s="7" t="str">
        <f t="shared" si="13"/>
        <v>3</v>
      </c>
      <c r="AD53" s="7" t="str">
        <f t="shared" si="14"/>
        <v/>
      </c>
      <c r="AE53" s="42">
        <f t="shared" si="20"/>
        <v>21</v>
      </c>
      <c r="AF53" s="30" t="str">
        <f>IFERROR(VLOOKUP(VALUE(LEFT(AG53,6)),'[1]Mapping '!A:D,4,TRUE),"")</f>
        <v/>
      </c>
      <c r="AG53" s="30" t="str">
        <f t="shared" si="15"/>
        <v/>
      </c>
      <c r="AH53" s="30" t="str">
        <f t="shared" si="16"/>
        <v/>
      </c>
      <c r="AI53" s="30" t="str">
        <f t="shared" si="17"/>
        <v>_</v>
      </c>
      <c r="AJ53" s="30">
        <f t="shared" si="18"/>
        <v>0</v>
      </c>
      <c r="AK53" s="30"/>
      <c r="AL53" s="43">
        <f t="shared" si="19"/>
        <v>0</v>
      </c>
    </row>
    <row r="54" spans="1:38" x14ac:dyDescent="0.25">
      <c r="A54" s="1">
        <f t="shared" si="6"/>
        <v>2045</v>
      </c>
      <c r="B54" s="1">
        <f t="shared" si="5"/>
        <v>64800000</v>
      </c>
      <c r="C54" s="1">
        <f>IF(A54="","",IFERROR(VLOOKUP(E54,'[1]Mapping '!$I$2:$J$19,2,FALSE),C53))</f>
        <v>4000</v>
      </c>
      <c r="D54" s="1">
        <f t="shared" si="4"/>
        <v>901.80000000000018</v>
      </c>
      <c r="E54" s="18" t="s">
        <v>73</v>
      </c>
      <c r="F54" s="18"/>
      <c r="G54" s="19">
        <v>-901.8</v>
      </c>
      <c r="H54" s="19">
        <v>-901.8</v>
      </c>
      <c r="I54" s="19">
        <v>901.8</v>
      </c>
      <c r="J54" s="19">
        <v>0</v>
      </c>
      <c r="K54" s="19">
        <v>4220.5</v>
      </c>
      <c r="L54" s="19">
        <v>3318.7</v>
      </c>
      <c r="M54" s="5">
        <f t="shared" si="1"/>
        <v>39</v>
      </c>
      <c r="N54" s="6">
        <f t="shared" si="2"/>
        <v>0</v>
      </c>
      <c r="O54" s="1">
        <f t="shared" si="3"/>
        <v>0</v>
      </c>
      <c r="P54">
        <v>39100000</v>
      </c>
      <c r="R54">
        <v>0</v>
      </c>
      <c r="S54">
        <v>0</v>
      </c>
      <c r="T54">
        <v>0</v>
      </c>
      <c r="U54" s="1">
        <f>IF(ISNA(VLOOKUP(Z54,'Balance SIEGE'!$C$14:$E$205,3,FALSE))=FALSE,U53,U53+1)</f>
        <v>0</v>
      </c>
      <c r="W54" s="34">
        <f t="shared" si="8"/>
        <v>39</v>
      </c>
      <c r="X54" s="34">
        <f t="shared" si="9"/>
        <v>37100000</v>
      </c>
      <c r="Y54" s="34" t="str">
        <f t="shared" si="7"/>
        <v/>
      </c>
      <c r="Z54" s="34" t="str">
        <f t="shared" si="10"/>
        <v>37100000_</v>
      </c>
      <c r="AA54" s="34">
        <f t="shared" si="11"/>
        <v>0</v>
      </c>
      <c r="AB54" s="35">
        <f t="shared" si="12"/>
        <v>10931.709999999995</v>
      </c>
      <c r="AC54" s="7" t="str">
        <f t="shared" si="13"/>
        <v>3</v>
      </c>
      <c r="AD54" s="7" t="str">
        <f t="shared" si="14"/>
        <v/>
      </c>
      <c r="AE54" s="42">
        <f t="shared" si="20"/>
        <v>22</v>
      </c>
      <c r="AF54" s="30" t="str">
        <f>IFERROR(VLOOKUP(VALUE(LEFT(AG54,6)),'[1]Mapping '!A:D,4,TRUE),"")</f>
        <v/>
      </c>
      <c r="AG54" s="30" t="str">
        <f t="shared" si="15"/>
        <v/>
      </c>
      <c r="AH54" s="30" t="str">
        <f t="shared" si="16"/>
        <v/>
      </c>
      <c r="AI54" s="30" t="str">
        <f t="shared" si="17"/>
        <v>_</v>
      </c>
      <c r="AJ54" s="30">
        <f t="shared" si="18"/>
        <v>0</v>
      </c>
      <c r="AK54" s="30"/>
      <c r="AL54" s="43">
        <f t="shared" si="19"/>
        <v>0</v>
      </c>
    </row>
    <row r="55" spans="1:38" x14ac:dyDescent="0.25">
      <c r="A55" s="1">
        <f t="shared" si="6"/>
        <v>2046</v>
      </c>
      <c r="B55" s="1">
        <f t="shared" si="5"/>
        <v>65811000</v>
      </c>
      <c r="C55" s="1">
        <f>IF(A55="","",IFERROR(VLOOKUP(E55,'[1]Mapping '!$I$2:$J$19,2,FALSE),C54))</f>
        <v>4000</v>
      </c>
      <c r="D55" s="1">
        <f t="shared" si="4"/>
        <v>4.3</v>
      </c>
      <c r="E55" s="18" t="s">
        <v>74</v>
      </c>
      <c r="F55" s="18"/>
      <c r="G55" s="19">
        <v>-4.3</v>
      </c>
      <c r="H55" s="19">
        <v>-4.3</v>
      </c>
      <c r="I55" s="19">
        <v>5.1100000000000003</v>
      </c>
      <c r="J55" s="19">
        <v>0</v>
      </c>
      <c r="K55" s="19">
        <v>4.3</v>
      </c>
      <c r="L55" s="19">
        <v>0</v>
      </c>
      <c r="M55" s="5">
        <f t="shared" si="1"/>
        <v>40</v>
      </c>
      <c r="N55" s="6">
        <f t="shared" si="2"/>
        <v>0</v>
      </c>
      <c r="O55" s="1">
        <f t="shared" si="3"/>
        <v>0</v>
      </c>
      <c r="P55">
        <v>40100000</v>
      </c>
      <c r="R55">
        <v>929529.07</v>
      </c>
      <c r="S55">
        <v>940277.16</v>
      </c>
      <c r="T55">
        <v>-286279.78000000003</v>
      </c>
      <c r="U55" s="1">
        <f>IF(ISNA(VLOOKUP(Z55,'Balance SIEGE'!$C$14:$E$205,3,FALSE))=FALSE,U54,U54+1)</f>
        <v>0</v>
      </c>
      <c r="W55" s="34">
        <f t="shared" si="8"/>
        <v>40</v>
      </c>
      <c r="X55" s="34">
        <f t="shared" si="9"/>
        <v>40100000</v>
      </c>
      <c r="Y55" s="34" t="str">
        <f t="shared" si="7"/>
        <v/>
      </c>
      <c r="Z55" s="34" t="str">
        <f t="shared" si="10"/>
        <v>40100000_</v>
      </c>
      <c r="AA55" s="34">
        <f t="shared" si="11"/>
        <v>0</v>
      </c>
      <c r="AB55" s="35">
        <f t="shared" si="12"/>
        <v>-297027.87000000011</v>
      </c>
      <c r="AC55" s="7" t="str">
        <f t="shared" si="13"/>
        <v>4</v>
      </c>
      <c r="AD55" s="7" t="str">
        <f t="shared" si="14"/>
        <v/>
      </c>
      <c r="AE55" s="42">
        <f t="shared" si="20"/>
        <v>23</v>
      </c>
      <c r="AF55" s="30" t="str">
        <f>IFERROR(VLOOKUP(VALUE(LEFT(AG55,6)),'[1]Mapping '!A:D,4,TRUE),"")</f>
        <v/>
      </c>
      <c r="AG55" s="30" t="str">
        <f t="shared" si="15"/>
        <v/>
      </c>
      <c r="AH55" s="30" t="str">
        <f t="shared" si="16"/>
        <v/>
      </c>
      <c r="AI55" s="30" t="str">
        <f t="shared" si="17"/>
        <v>_</v>
      </c>
      <c r="AJ55" s="30">
        <f t="shared" si="18"/>
        <v>0</v>
      </c>
      <c r="AK55" s="30"/>
      <c r="AL55" s="43">
        <f t="shared" si="19"/>
        <v>0</v>
      </c>
    </row>
    <row r="56" spans="1:38" x14ac:dyDescent="0.25">
      <c r="A56" s="1">
        <f t="shared" si="6"/>
        <v>2047</v>
      </c>
      <c r="B56" s="1">
        <f t="shared" si="5"/>
        <v>65830000</v>
      </c>
      <c r="C56" s="1">
        <f>IF(A56="","",IFERROR(VLOOKUP(E56,'[1]Mapping '!$I$2:$J$19,2,FALSE),C55))</f>
        <v>4000</v>
      </c>
      <c r="D56" s="1">
        <f t="shared" si="4"/>
        <v>0.04</v>
      </c>
      <c r="E56" s="18" t="s">
        <v>75</v>
      </c>
      <c r="F56" s="18"/>
      <c r="G56" s="19">
        <v>-0.04</v>
      </c>
      <c r="H56" s="19">
        <v>-0.04</v>
      </c>
      <c r="I56" s="19">
        <v>221.12</v>
      </c>
      <c r="J56" s="19">
        <v>0</v>
      </c>
      <c r="K56" s="19">
        <v>0.04</v>
      </c>
      <c r="L56" s="19">
        <v>0</v>
      </c>
      <c r="M56" s="5">
        <f t="shared" si="1"/>
        <v>40</v>
      </c>
      <c r="N56" s="6">
        <f t="shared" si="2"/>
        <v>0</v>
      </c>
      <c r="O56" s="1">
        <f t="shared" si="3"/>
        <v>0</v>
      </c>
      <c r="P56">
        <v>40300500</v>
      </c>
      <c r="R56">
        <v>0</v>
      </c>
      <c r="S56">
        <v>0</v>
      </c>
      <c r="T56">
        <v>0</v>
      </c>
      <c r="U56" s="1">
        <f>IF(ISNA(VLOOKUP(Z56,'Balance SIEGE'!$C$14:$E$205,3,FALSE))=FALSE,U55,U55+1)</f>
        <v>0</v>
      </c>
      <c r="W56" s="34">
        <f t="shared" si="8"/>
        <v>41</v>
      </c>
      <c r="X56" s="34">
        <f t="shared" si="9"/>
        <v>40810000</v>
      </c>
      <c r="Y56" s="34" t="str">
        <f t="shared" si="7"/>
        <v/>
      </c>
      <c r="Z56" s="34" t="str">
        <f t="shared" si="10"/>
        <v>40810000_</v>
      </c>
      <c r="AA56" s="34">
        <f t="shared" si="11"/>
        <v>0</v>
      </c>
      <c r="AB56" s="35">
        <f t="shared" si="12"/>
        <v>-12496.98</v>
      </c>
      <c r="AC56" s="7" t="str">
        <f t="shared" si="13"/>
        <v>4</v>
      </c>
      <c r="AD56" s="7" t="str">
        <f t="shared" si="14"/>
        <v/>
      </c>
      <c r="AE56" s="42">
        <f t="shared" si="20"/>
        <v>24</v>
      </c>
      <c r="AF56" s="30" t="str">
        <f>IFERROR(VLOOKUP(VALUE(LEFT(AG56,6)),'[1]Mapping '!A:D,4,TRUE),"")</f>
        <v/>
      </c>
      <c r="AG56" s="30" t="str">
        <f t="shared" si="15"/>
        <v/>
      </c>
      <c r="AH56" s="30" t="str">
        <f t="shared" si="16"/>
        <v/>
      </c>
      <c r="AI56" s="30" t="str">
        <f t="shared" si="17"/>
        <v>_</v>
      </c>
      <c r="AJ56" s="30">
        <f t="shared" si="18"/>
        <v>0</v>
      </c>
      <c r="AK56" s="30"/>
      <c r="AL56" s="43">
        <f t="shared" si="19"/>
        <v>0</v>
      </c>
    </row>
    <row r="57" spans="1:38" x14ac:dyDescent="0.25">
      <c r="A57" s="1">
        <f t="shared" si="6"/>
        <v>2048</v>
      </c>
      <c r="B57" s="1">
        <f t="shared" si="5"/>
        <v>66115000</v>
      </c>
      <c r="C57" s="1">
        <f>IF(A57="","",IFERROR(VLOOKUP(E57,'[1]Mapping '!$I$2:$J$19,2,FALSE),C56))</f>
        <v>4000</v>
      </c>
      <c r="D57" s="1">
        <f t="shared" si="4"/>
        <v>26734</v>
      </c>
      <c r="E57" s="18" t="s">
        <v>76</v>
      </c>
      <c r="F57" s="18"/>
      <c r="G57" s="19">
        <v>-26734</v>
      </c>
      <c r="H57" s="19">
        <v>-26734</v>
      </c>
      <c r="I57" s="19">
        <v>26734</v>
      </c>
      <c r="J57" s="19">
        <v>0</v>
      </c>
      <c r="K57" s="19">
        <v>26734</v>
      </c>
      <c r="L57" s="19">
        <v>0</v>
      </c>
      <c r="M57" s="5">
        <f t="shared" si="1"/>
        <v>40</v>
      </c>
      <c r="N57" s="6">
        <f t="shared" si="2"/>
        <v>0</v>
      </c>
      <c r="O57" s="1">
        <f t="shared" si="3"/>
        <v>0</v>
      </c>
      <c r="P57">
        <v>40300600</v>
      </c>
      <c r="R57">
        <v>0</v>
      </c>
      <c r="S57">
        <v>0</v>
      </c>
      <c r="T57">
        <v>0</v>
      </c>
      <c r="U57" s="1">
        <f>IF(ISNA(VLOOKUP(Z57,'Balance SIEGE'!$C$14:$E$205,3,FALSE))=FALSE,U56,U56+1)</f>
        <v>0</v>
      </c>
      <c r="W57" s="34">
        <f t="shared" si="8"/>
        <v>42</v>
      </c>
      <c r="X57" s="34">
        <f t="shared" si="9"/>
        <v>40820000</v>
      </c>
      <c r="Y57" s="34" t="str">
        <f t="shared" si="7"/>
        <v/>
      </c>
      <c r="Z57" s="34" t="str">
        <f t="shared" si="10"/>
        <v>40820000_</v>
      </c>
      <c r="AA57" s="34">
        <f t="shared" si="11"/>
        <v>0</v>
      </c>
      <c r="AB57" s="35">
        <f t="shared" si="12"/>
        <v>-670.20000000000073</v>
      </c>
      <c r="AC57" s="7" t="str">
        <f t="shared" si="13"/>
        <v>4</v>
      </c>
      <c r="AD57" s="7" t="str">
        <f t="shared" si="14"/>
        <v/>
      </c>
    </row>
    <row r="58" spans="1:38" x14ac:dyDescent="0.25">
      <c r="A58" s="1">
        <f t="shared" si="6"/>
        <v>2049</v>
      </c>
      <c r="B58" s="1">
        <f t="shared" si="5"/>
        <v>66115500</v>
      </c>
      <c r="C58" s="1">
        <f>IF(A58="","",IFERROR(VLOOKUP(E58,'[1]Mapping '!$I$2:$J$19,2,FALSE),C57))</f>
        <v>4000</v>
      </c>
      <c r="D58" s="1">
        <f t="shared" si="4"/>
        <v>842</v>
      </c>
      <c r="E58" s="18" t="s">
        <v>77</v>
      </c>
      <c r="F58" s="18"/>
      <c r="G58" s="19">
        <v>-842</v>
      </c>
      <c r="H58" s="19">
        <v>-842</v>
      </c>
      <c r="I58" s="19">
        <v>842</v>
      </c>
      <c r="J58" s="19">
        <v>0</v>
      </c>
      <c r="K58" s="19">
        <v>842</v>
      </c>
      <c r="L58" s="19">
        <v>0</v>
      </c>
      <c r="M58" s="5">
        <f t="shared" si="1"/>
        <v>40</v>
      </c>
      <c r="N58" s="6">
        <f t="shared" si="2"/>
        <v>0</v>
      </c>
      <c r="O58" s="1">
        <f t="shared" si="3"/>
        <v>0</v>
      </c>
      <c r="P58">
        <v>40300700</v>
      </c>
      <c r="R58">
        <v>0</v>
      </c>
      <c r="S58">
        <v>0</v>
      </c>
      <c r="T58">
        <v>0</v>
      </c>
      <c r="U58" s="1">
        <f>IF(ISNA(VLOOKUP(Z58,'Balance SIEGE'!$C$14:$E$205,3,FALSE))=FALSE,U57,U57+1)</f>
        <v>0</v>
      </c>
      <c r="W58" s="34">
        <f t="shared" si="8"/>
        <v>43</v>
      </c>
      <c r="X58" s="34">
        <f t="shared" si="9"/>
        <v>41100000</v>
      </c>
      <c r="Y58" s="34" t="str">
        <f t="shared" si="7"/>
        <v/>
      </c>
      <c r="Z58" s="34" t="str">
        <f t="shared" si="10"/>
        <v>41100000_</v>
      </c>
      <c r="AA58" s="34">
        <f t="shared" si="11"/>
        <v>0</v>
      </c>
      <c r="AB58" s="35">
        <f t="shared" si="12"/>
        <v>158540.84000000005</v>
      </c>
      <c r="AC58" s="7" t="str">
        <f t="shared" si="13"/>
        <v>4</v>
      </c>
      <c r="AD58" s="7" t="str">
        <f t="shared" si="14"/>
        <v/>
      </c>
    </row>
    <row r="59" spans="1:38" x14ac:dyDescent="0.25">
      <c r="A59" s="1">
        <f t="shared" si="6"/>
        <v>2050</v>
      </c>
      <c r="B59" s="1">
        <f t="shared" si="5"/>
        <v>66116190</v>
      </c>
      <c r="C59" s="1">
        <f>IF(A59="","",IFERROR(VLOOKUP(E59,'[1]Mapping '!$I$2:$J$19,2,FALSE),C58))</f>
        <v>4000</v>
      </c>
      <c r="D59" s="1">
        <f t="shared" si="4"/>
        <v>1449</v>
      </c>
      <c r="E59" s="18" t="s">
        <v>78</v>
      </c>
      <c r="F59" s="18"/>
      <c r="G59" s="19">
        <v>-1449</v>
      </c>
      <c r="H59" s="19">
        <v>-1449</v>
      </c>
      <c r="I59" s="19">
        <v>1449</v>
      </c>
      <c r="J59" s="19">
        <v>0</v>
      </c>
      <c r="K59" s="19">
        <v>1449</v>
      </c>
      <c r="L59" s="19">
        <v>0</v>
      </c>
      <c r="M59" s="5">
        <f t="shared" si="1"/>
        <v>40</v>
      </c>
      <c r="N59" s="6">
        <f t="shared" si="2"/>
        <v>0</v>
      </c>
      <c r="O59" s="1">
        <f t="shared" si="3"/>
        <v>0</v>
      </c>
      <c r="P59">
        <v>40300800</v>
      </c>
      <c r="R59">
        <v>0</v>
      </c>
      <c r="S59">
        <v>0</v>
      </c>
      <c r="T59">
        <v>0</v>
      </c>
      <c r="U59" s="1">
        <f>IF(ISNA(VLOOKUP(Z59,'Balance SIEGE'!$C$14:$E$205,3,FALSE))=FALSE,U58,U58+1)</f>
        <v>0</v>
      </c>
      <c r="W59" s="34">
        <f t="shared" si="8"/>
        <v>44</v>
      </c>
      <c r="X59" s="34">
        <f t="shared" si="9"/>
        <v>42110000</v>
      </c>
      <c r="Y59" s="34" t="str">
        <f t="shared" si="7"/>
        <v/>
      </c>
      <c r="Z59" s="34" t="str">
        <f t="shared" si="10"/>
        <v>42110000_</v>
      </c>
      <c r="AA59" s="34">
        <f t="shared" si="11"/>
        <v>0</v>
      </c>
      <c r="AB59" s="35">
        <f t="shared" si="12"/>
        <v>134.0900000000147</v>
      </c>
      <c r="AC59" s="7" t="str">
        <f t="shared" si="13"/>
        <v>4</v>
      </c>
      <c r="AD59" s="7" t="str">
        <f t="shared" si="14"/>
        <v/>
      </c>
    </row>
    <row r="60" spans="1:38" x14ac:dyDescent="0.25">
      <c r="A60" s="1">
        <f t="shared" si="6"/>
        <v>2051</v>
      </c>
      <c r="B60" s="1">
        <f t="shared" si="5"/>
        <v>68111000</v>
      </c>
      <c r="C60" s="1">
        <f>IF(A60="","",IFERROR(VLOOKUP(E60,'[1]Mapping '!$I$2:$J$19,2,FALSE),C59))</f>
        <v>4000</v>
      </c>
      <c r="D60" s="1">
        <f t="shared" si="4"/>
        <v>533.15</v>
      </c>
      <c r="E60" s="18" t="s">
        <v>79</v>
      </c>
      <c r="F60" s="18"/>
      <c r="G60" s="19">
        <v>-533.15</v>
      </c>
      <c r="H60" s="19">
        <v>-533.15</v>
      </c>
      <c r="I60" s="19">
        <v>0</v>
      </c>
      <c r="J60" s="19">
        <v>0</v>
      </c>
      <c r="K60" s="19">
        <v>533.15</v>
      </c>
      <c r="L60" s="19">
        <v>0</v>
      </c>
      <c r="M60" s="5">
        <f t="shared" si="1"/>
        <v>40</v>
      </c>
      <c r="N60" s="6">
        <f t="shared" si="2"/>
        <v>0</v>
      </c>
      <c r="O60" s="1">
        <f t="shared" si="3"/>
        <v>0</v>
      </c>
      <c r="P60">
        <v>40310000</v>
      </c>
      <c r="R60">
        <v>0</v>
      </c>
      <c r="S60">
        <v>0</v>
      </c>
      <c r="T60">
        <v>0</v>
      </c>
      <c r="U60" s="1">
        <f>IF(ISNA(VLOOKUP(Z60,'Balance SIEGE'!$C$14:$E$205,3,FALSE))=FALSE,U59,U59+1)</f>
        <v>0</v>
      </c>
      <c r="W60" s="34">
        <f t="shared" si="8"/>
        <v>45</v>
      </c>
      <c r="X60" s="34">
        <f t="shared" si="9"/>
        <v>42700000</v>
      </c>
      <c r="Y60" s="34" t="str">
        <f t="shared" si="7"/>
        <v/>
      </c>
      <c r="Z60" s="34" t="str">
        <f t="shared" si="10"/>
        <v>42700000_</v>
      </c>
      <c r="AA60" s="34">
        <f t="shared" si="11"/>
        <v>0</v>
      </c>
      <c r="AB60" s="35">
        <f t="shared" si="12"/>
        <v>2.8421709430404007E-14</v>
      </c>
      <c r="AC60" s="7" t="str">
        <f t="shared" si="13"/>
        <v>4</v>
      </c>
      <c r="AD60" s="7" t="str">
        <f t="shared" si="14"/>
        <v/>
      </c>
    </row>
    <row r="61" spans="1:38" x14ac:dyDescent="0.25">
      <c r="A61" s="1">
        <f t="shared" si="6"/>
        <v>2052</v>
      </c>
      <c r="B61" s="1">
        <f t="shared" si="5"/>
        <v>68112100</v>
      </c>
      <c r="C61" s="1">
        <f>IF(A61="","",IFERROR(VLOOKUP(E61,'[1]Mapping '!$I$2:$J$19,2,FALSE),C60))</f>
        <v>4000</v>
      </c>
      <c r="D61" s="1">
        <f t="shared" si="4"/>
        <v>1216.83</v>
      </c>
      <c r="E61" s="18" t="s">
        <v>80</v>
      </c>
      <c r="F61" s="18"/>
      <c r="G61" s="19">
        <v>-1216.83</v>
      </c>
      <c r="H61" s="19">
        <v>-1216.83</v>
      </c>
      <c r="I61" s="19">
        <v>0</v>
      </c>
      <c r="J61" s="19">
        <v>0</v>
      </c>
      <c r="K61" s="19">
        <v>1216.83</v>
      </c>
      <c r="L61" s="19">
        <v>0</v>
      </c>
      <c r="M61" s="5">
        <f t="shared" si="1"/>
        <v>41</v>
      </c>
      <c r="N61" s="6">
        <f t="shared" si="2"/>
        <v>0</v>
      </c>
      <c r="O61" s="1">
        <f t="shared" si="3"/>
        <v>0</v>
      </c>
      <c r="P61">
        <v>40810000</v>
      </c>
      <c r="R61">
        <v>44523.44</v>
      </c>
      <c r="S61">
        <v>38922.620000000003</v>
      </c>
      <c r="T61">
        <v>-18097.8</v>
      </c>
      <c r="U61" s="1">
        <f>IF(ISNA(VLOOKUP(Z61,'Balance SIEGE'!$C$14:$E$205,3,FALSE))=FALSE,U60,U60+1)</f>
        <v>0</v>
      </c>
      <c r="W61" s="34">
        <f t="shared" si="8"/>
        <v>46</v>
      </c>
      <c r="X61" s="34">
        <f t="shared" si="9"/>
        <v>42820000</v>
      </c>
      <c r="Y61" s="34" t="str">
        <f t="shared" si="7"/>
        <v/>
      </c>
      <c r="Z61" s="34" t="str">
        <f t="shared" si="10"/>
        <v>42820000_</v>
      </c>
      <c r="AA61" s="34">
        <f t="shared" si="11"/>
        <v>0</v>
      </c>
      <c r="AB61" s="35">
        <f t="shared" si="12"/>
        <v>-106735.83</v>
      </c>
      <c r="AC61" s="7" t="str">
        <f t="shared" si="13"/>
        <v>4</v>
      </c>
      <c r="AD61" s="7" t="str">
        <f t="shared" si="14"/>
        <v/>
      </c>
    </row>
    <row r="62" spans="1:38" x14ac:dyDescent="0.25">
      <c r="A62" s="1">
        <f t="shared" si="6"/>
        <v>2053</v>
      </c>
      <c r="B62" s="1">
        <f t="shared" si="5"/>
        <v>70720001</v>
      </c>
      <c r="C62" s="1">
        <f>IF(A62="","",IFERROR(VLOOKUP(E62,'[1]Mapping '!$I$2:$J$19,2,FALSE),C61))</f>
        <v>4000</v>
      </c>
      <c r="D62" s="1">
        <f t="shared" si="4"/>
        <v>-222.94</v>
      </c>
      <c r="E62" s="18" t="s">
        <v>81</v>
      </c>
      <c r="F62" s="18"/>
      <c r="G62" s="19">
        <v>222.94</v>
      </c>
      <c r="H62" s="19">
        <v>222.94</v>
      </c>
      <c r="I62" s="19">
        <v>-222.94</v>
      </c>
      <c r="J62" s="19">
        <v>0</v>
      </c>
      <c r="K62" s="19">
        <v>222.94</v>
      </c>
      <c r="L62" s="19">
        <v>445.88</v>
      </c>
      <c r="M62" s="5">
        <f t="shared" si="1"/>
        <v>42</v>
      </c>
      <c r="N62" s="6">
        <f t="shared" si="2"/>
        <v>0</v>
      </c>
      <c r="O62" s="1">
        <f t="shared" si="3"/>
        <v>0</v>
      </c>
      <c r="P62">
        <v>40820000</v>
      </c>
      <c r="R62">
        <v>20432.82</v>
      </c>
      <c r="S62">
        <v>1543.8</v>
      </c>
      <c r="T62">
        <v>-19559.22</v>
      </c>
      <c r="U62" s="1">
        <f>IF(ISNA(VLOOKUP(Z62,'Balance SIEGE'!$C$14:$E$205,3,FALSE))=FALSE,U61,U61+1)</f>
        <v>0</v>
      </c>
      <c r="W62" s="34">
        <f t="shared" si="8"/>
        <v>47</v>
      </c>
      <c r="X62" s="34">
        <f t="shared" si="9"/>
        <v>42820500</v>
      </c>
      <c r="Y62" s="34" t="str">
        <f t="shared" si="7"/>
        <v/>
      </c>
      <c r="Z62" s="34" t="str">
        <f t="shared" si="10"/>
        <v>42820500_</v>
      </c>
      <c r="AA62" s="34">
        <f t="shared" si="11"/>
        <v>0</v>
      </c>
      <c r="AB62" s="35">
        <f t="shared" si="12"/>
        <v>-7086.8299999999981</v>
      </c>
      <c r="AC62" s="7" t="str">
        <f t="shared" si="13"/>
        <v>4</v>
      </c>
      <c r="AD62" s="7" t="str">
        <f t="shared" si="14"/>
        <v/>
      </c>
    </row>
    <row r="63" spans="1:38" x14ac:dyDescent="0.25">
      <c r="A63" s="1">
        <f t="shared" si="6"/>
        <v>2054</v>
      </c>
      <c r="B63" s="1">
        <f t="shared" si="5"/>
        <v>70800000</v>
      </c>
      <c r="C63" s="1">
        <f>IF(A63="","",IFERROR(VLOOKUP(E63,'[1]Mapping '!$I$2:$J$19,2,FALSE),C62))</f>
        <v>4000</v>
      </c>
      <c r="D63" s="1">
        <f t="shared" si="4"/>
        <v>-260079</v>
      </c>
      <c r="E63" s="18" t="s">
        <v>82</v>
      </c>
      <c r="F63" s="18"/>
      <c r="G63" s="19">
        <v>260079</v>
      </c>
      <c r="H63" s="19">
        <v>260079</v>
      </c>
      <c r="I63" s="19">
        <v>-346772</v>
      </c>
      <c r="J63" s="19">
        <v>0</v>
      </c>
      <c r="K63" s="19">
        <v>0</v>
      </c>
      <c r="L63" s="19">
        <v>260079</v>
      </c>
      <c r="M63" s="5">
        <f t="shared" si="1"/>
        <v>42</v>
      </c>
      <c r="N63" s="6">
        <f t="shared" si="2"/>
        <v>0</v>
      </c>
      <c r="O63" s="1">
        <f t="shared" si="3"/>
        <v>0</v>
      </c>
      <c r="P63">
        <v>40830000</v>
      </c>
      <c r="R63">
        <v>0</v>
      </c>
      <c r="S63">
        <v>0</v>
      </c>
      <c r="T63">
        <v>0</v>
      </c>
      <c r="U63" s="1">
        <f>IF(ISNA(VLOOKUP(Z63,'Balance SIEGE'!$C$14:$E$205,3,FALSE))=FALSE,U62,U62+1)</f>
        <v>0</v>
      </c>
      <c r="W63" s="34">
        <f t="shared" si="8"/>
        <v>48</v>
      </c>
      <c r="X63" s="34">
        <f t="shared" si="9"/>
        <v>42830000</v>
      </c>
      <c r="Y63" s="34" t="str">
        <f t="shared" si="7"/>
        <v/>
      </c>
      <c r="Z63" s="34" t="str">
        <f t="shared" si="10"/>
        <v>42830000_</v>
      </c>
      <c r="AA63" s="34">
        <f t="shared" si="11"/>
        <v>0</v>
      </c>
      <c r="AB63" s="35">
        <f t="shared" si="12"/>
        <v>-647.9899999999999</v>
      </c>
      <c r="AC63" s="7" t="str">
        <f t="shared" si="13"/>
        <v>4</v>
      </c>
      <c r="AD63" s="7" t="str">
        <f t="shared" si="14"/>
        <v/>
      </c>
    </row>
    <row r="64" spans="1:38" x14ac:dyDescent="0.25">
      <c r="A64" s="1">
        <f t="shared" si="6"/>
        <v>2055</v>
      </c>
      <c r="B64" s="1">
        <f t="shared" si="5"/>
        <v>70851000</v>
      </c>
      <c r="C64" s="1">
        <f>IF(A64="","",IFERROR(VLOOKUP(E64,'[1]Mapping '!$I$2:$J$19,2,FALSE),C63))</f>
        <v>4000</v>
      </c>
      <c r="D64" s="1">
        <f t="shared" si="4"/>
        <v>-521.84</v>
      </c>
      <c r="E64" s="18" t="s">
        <v>83</v>
      </c>
      <c r="F64" s="18"/>
      <c r="G64" s="19">
        <v>521.84</v>
      </c>
      <c r="H64" s="19">
        <v>521.84</v>
      </c>
      <c r="I64" s="19">
        <v>-12858.51</v>
      </c>
      <c r="J64" s="19">
        <v>0</v>
      </c>
      <c r="K64" s="19">
        <v>0</v>
      </c>
      <c r="L64" s="19">
        <v>521.84</v>
      </c>
      <c r="M64" s="5">
        <f t="shared" si="1"/>
        <v>42</v>
      </c>
      <c r="N64" s="6">
        <f t="shared" si="2"/>
        <v>0</v>
      </c>
      <c r="O64" s="1">
        <f t="shared" si="3"/>
        <v>0</v>
      </c>
      <c r="P64">
        <v>40831000</v>
      </c>
      <c r="R64">
        <v>0</v>
      </c>
      <c r="S64">
        <v>0</v>
      </c>
      <c r="T64">
        <v>0</v>
      </c>
      <c r="U64" s="1">
        <f>IF(ISNA(VLOOKUP(Z64,'Balance SIEGE'!$C$14:$E$205,3,FALSE))=FALSE,U63,U63+1)</f>
        <v>0</v>
      </c>
      <c r="W64" s="34">
        <f t="shared" si="8"/>
        <v>49</v>
      </c>
      <c r="X64" s="34">
        <f t="shared" si="9"/>
        <v>43100000</v>
      </c>
      <c r="Y64" s="34" t="str">
        <f t="shared" si="7"/>
        <v/>
      </c>
      <c r="Z64" s="34" t="str">
        <f t="shared" si="10"/>
        <v>43100000_</v>
      </c>
      <c r="AA64" s="34">
        <f t="shared" si="11"/>
        <v>0</v>
      </c>
      <c r="AB64" s="35">
        <f t="shared" si="12"/>
        <v>-35975.159999999996</v>
      </c>
      <c r="AC64" s="7" t="str">
        <f t="shared" si="13"/>
        <v>4</v>
      </c>
      <c r="AD64" s="7" t="str">
        <f t="shared" si="14"/>
        <v/>
      </c>
    </row>
    <row r="65" spans="1:30" x14ac:dyDescent="0.25">
      <c r="A65" s="1">
        <f t="shared" si="6"/>
        <v>2056</v>
      </c>
      <c r="B65" s="1">
        <f t="shared" si="5"/>
        <v>74100000</v>
      </c>
      <c r="C65" s="1">
        <f>IF(A65="","",IFERROR(VLOOKUP(E65,'[1]Mapping '!$I$2:$J$19,2,FALSE),C64))</f>
        <v>4000</v>
      </c>
      <c r="D65" s="1">
        <f t="shared" si="4"/>
        <v>-2497</v>
      </c>
      <c r="E65" s="18" t="s">
        <v>84</v>
      </c>
      <c r="F65" s="18"/>
      <c r="G65" s="19">
        <v>2497</v>
      </c>
      <c r="H65" s="19">
        <v>2497</v>
      </c>
      <c r="I65" s="19">
        <v>-13386.92</v>
      </c>
      <c r="J65" s="19">
        <v>0</v>
      </c>
      <c r="K65" s="19">
        <v>3</v>
      </c>
      <c r="L65" s="19">
        <v>2500</v>
      </c>
      <c r="M65" s="5">
        <f t="shared" si="1"/>
        <v>42</v>
      </c>
      <c r="N65" s="6">
        <f t="shared" si="2"/>
        <v>0</v>
      </c>
      <c r="O65" s="1">
        <f t="shared" si="3"/>
        <v>0</v>
      </c>
      <c r="P65">
        <v>40900000</v>
      </c>
      <c r="R65">
        <v>0</v>
      </c>
      <c r="S65">
        <v>22760.45</v>
      </c>
      <c r="T65">
        <v>22760.45</v>
      </c>
      <c r="U65" s="1">
        <f>IF(ISNA(VLOOKUP(Z65,'Balance SIEGE'!$C$14:$E$205,3,FALSE))=FALSE,U64,U64+1)</f>
        <v>0</v>
      </c>
      <c r="W65" s="34">
        <f t="shared" si="8"/>
        <v>50</v>
      </c>
      <c r="X65" s="34">
        <f t="shared" si="9"/>
        <v>43721000</v>
      </c>
      <c r="Y65" s="34" t="str">
        <f t="shared" si="7"/>
        <v/>
      </c>
      <c r="Z65" s="34" t="str">
        <f t="shared" si="10"/>
        <v>43721000_</v>
      </c>
      <c r="AA65" s="34">
        <f t="shared" si="11"/>
        <v>0</v>
      </c>
      <c r="AB65" s="35">
        <f t="shared" si="12"/>
        <v>-8583.9700000000012</v>
      </c>
      <c r="AC65" s="7" t="str">
        <f t="shared" si="13"/>
        <v>4</v>
      </c>
      <c r="AD65" s="7" t="str">
        <f t="shared" si="14"/>
        <v/>
      </c>
    </row>
    <row r="66" spans="1:30" x14ac:dyDescent="0.25">
      <c r="A66" s="1">
        <f t="shared" si="6"/>
        <v>2057</v>
      </c>
      <c r="B66" s="1">
        <f t="shared" si="5"/>
        <v>75810000</v>
      </c>
      <c r="C66" s="1">
        <f>IF(A66="","",IFERROR(VLOOKUP(E66,'[1]Mapping '!$I$2:$J$19,2,FALSE),C65))</f>
        <v>4000</v>
      </c>
      <c r="D66" s="1">
        <f t="shared" si="4"/>
        <v>-4.7699999999999996</v>
      </c>
      <c r="E66" s="18" t="s">
        <v>85</v>
      </c>
      <c r="F66" s="18"/>
      <c r="G66" s="19">
        <v>4.7699999999999996</v>
      </c>
      <c r="H66" s="19">
        <v>4.7699999999999996</v>
      </c>
      <c r="I66" s="19">
        <v>-159.34</v>
      </c>
      <c r="J66" s="19">
        <v>0</v>
      </c>
      <c r="K66" s="19">
        <v>0</v>
      </c>
      <c r="L66" s="19">
        <v>4.7699999999999996</v>
      </c>
      <c r="M66" s="5">
        <f t="shared" si="1"/>
        <v>43</v>
      </c>
      <c r="N66" s="6">
        <f t="shared" si="2"/>
        <v>0</v>
      </c>
      <c r="O66" s="1">
        <f t="shared" si="3"/>
        <v>0</v>
      </c>
      <c r="P66">
        <v>41100000</v>
      </c>
      <c r="R66">
        <v>725406.88</v>
      </c>
      <c r="S66">
        <v>552757.96</v>
      </c>
      <c r="T66">
        <v>-14108.08</v>
      </c>
      <c r="U66" s="1">
        <f>IF(ISNA(VLOOKUP(Z66,'Balance SIEGE'!$C$14:$E$205,3,FALSE))=FALSE,U65,U65+1)</f>
        <v>0</v>
      </c>
      <c r="W66" s="34">
        <f t="shared" si="8"/>
        <v>51</v>
      </c>
      <c r="X66" s="34">
        <f t="shared" si="9"/>
        <v>43730000</v>
      </c>
      <c r="Y66" s="34" t="str">
        <f t="shared" si="7"/>
        <v/>
      </c>
      <c r="Z66" s="34" t="str">
        <f t="shared" si="10"/>
        <v>43730000_</v>
      </c>
      <c r="AA66" s="34">
        <f t="shared" si="11"/>
        <v>0</v>
      </c>
      <c r="AB66" s="35">
        <f t="shared" si="12"/>
        <v>-2815.8900000000003</v>
      </c>
      <c r="AC66" s="7" t="str">
        <f t="shared" si="13"/>
        <v>4</v>
      </c>
      <c r="AD66" s="7" t="str">
        <f t="shared" si="14"/>
        <v/>
      </c>
    </row>
    <row r="67" spans="1:30" x14ac:dyDescent="0.25">
      <c r="A67" s="1">
        <f t="shared" si="6"/>
        <v>2058</v>
      </c>
      <c r="B67" s="1">
        <f t="shared" si="5"/>
        <v>76880000</v>
      </c>
      <c r="C67" s="1">
        <f>IF(A67="","",IFERROR(VLOOKUP(E67,'[1]Mapping '!$I$2:$J$19,2,FALSE),C66))</f>
        <v>4000</v>
      </c>
      <c r="D67" s="1">
        <f t="shared" si="4"/>
        <v>-7486</v>
      </c>
      <c r="E67" s="18" t="s">
        <v>86</v>
      </c>
      <c r="F67" s="18"/>
      <c r="G67" s="19">
        <v>7486</v>
      </c>
      <c r="H67" s="19">
        <v>7486</v>
      </c>
      <c r="I67" s="19">
        <v>-7486</v>
      </c>
      <c r="J67" s="19">
        <v>0</v>
      </c>
      <c r="K67" s="19">
        <v>0</v>
      </c>
      <c r="L67" s="19">
        <v>7486</v>
      </c>
      <c r="M67" s="5">
        <f t="shared" ref="M67:M130" si="21">IF(VALUE(LEFT(P67,1))&gt;=6,"",IF((R67-S67+T67)=0,+M66,+M66+1))</f>
        <v>43</v>
      </c>
      <c r="N67" s="6">
        <f t="shared" ref="N67:N130" si="22">IFERROR(IF(VALUE(LEFT(P67,1))&gt;=6,+R67-S67+T67-SUMIF(B:B,P67,D:D),0),"")</f>
        <v>0</v>
      </c>
      <c r="O67" s="1">
        <f t="shared" ref="O67:O130" si="23">IF(ROUND(N67,0)=0,+O66,+O66+1)</f>
        <v>0</v>
      </c>
      <c r="P67">
        <v>41800000</v>
      </c>
      <c r="R67">
        <v>0</v>
      </c>
      <c r="S67">
        <v>0</v>
      </c>
      <c r="T67">
        <v>0</v>
      </c>
      <c r="U67" s="1">
        <f>IF(ISNA(VLOOKUP(Z67,'Balance SIEGE'!$C$14:$E$205,3,FALSE))=FALSE,U66,U66+1)</f>
        <v>0</v>
      </c>
      <c r="W67" s="34">
        <f t="shared" si="8"/>
        <v>52</v>
      </c>
      <c r="X67" s="34">
        <f t="shared" si="9"/>
        <v>43740000</v>
      </c>
      <c r="Y67" s="34" t="str">
        <f t="shared" si="7"/>
        <v/>
      </c>
      <c r="Z67" s="34" t="str">
        <f t="shared" si="10"/>
        <v>43740000_</v>
      </c>
      <c r="AA67" s="34">
        <f t="shared" si="11"/>
        <v>0</v>
      </c>
      <c r="AB67" s="35">
        <f t="shared" si="12"/>
        <v>-50.210000000000491</v>
      </c>
      <c r="AC67" s="7" t="str">
        <f t="shared" si="13"/>
        <v>4</v>
      </c>
      <c r="AD67" s="7" t="str">
        <f t="shared" si="14"/>
        <v/>
      </c>
    </row>
    <row r="68" spans="1:30" x14ac:dyDescent="0.25">
      <c r="A68" s="1">
        <f t="shared" si="6"/>
        <v>2059</v>
      </c>
      <c r="B68" s="1">
        <f t="shared" si="5"/>
        <v>76880100</v>
      </c>
      <c r="C68" s="1">
        <f>IF(A68="","",IFERROR(VLOOKUP(E68,'[1]Mapping '!$I$2:$J$19,2,FALSE),C67))</f>
        <v>4000</v>
      </c>
      <c r="D68" s="1">
        <f t="shared" si="4"/>
        <v>-3551</v>
      </c>
      <c r="E68" s="18" t="s">
        <v>87</v>
      </c>
      <c r="F68" s="18"/>
      <c r="G68" s="19">
        <v>3551</v>
      </c>
      <c r="H68" s="19">
        <v>3551</v>
      </c>
      <c r="I68" s="19">
        <v>-3551</v>
      </c>
      <c r="J68" s="19">
        <v>0</v>
      </c>
      <c r="K68" s="19">
        <v>0</v>
      </c>
      <c r="L68" s="19">
        <v>3551</v>
      </c>
      <c r="M68" s="5">
        <f t="shared" si="21"/>
        <v>44</v>
      </c>
      <c r="N68" s="6">
        <f t="shared" si="22"/>
        <v>0</v>
      </c>
      <c r="O68" s="1">
        <f t="shared" si="23"/>
        <v>0</v>
      </c>
      <c r="P68">
        <v>42110000</v>
      </c>
      <c r="R68">
        <v>264240.76</v>
      </c>
      <c r="S68">
        <v>255252.37</v>
      </c>
      <c r="T68">
        <v>-8854.2999999999993</v>
      </c>
      <c r="U68" s="1">
        <f>IF(ISNA(VLOOKUP(Z68,'Balance SIEGE'!$C$14:$E$205,3,FALSE))=FALSE,U67,U67+1)</f>
        <v>0</v>
      </c>
      <c r="W68" s="34">
        <f t="shared" si="8"/>
        <v>53</v>
      </c>
      <c r="X68" s="34">
        <f t="shared" si="9"/>
        <v>43751000</v>
      </c>
      <c r="Y68" s="34" t="str">
        <f t="shared" si="7"/>
        <v/>
      </c>
      <c r="Z68" s="34" t="str">
        <f t="shared" si="10"/>
        <v>43751000_</v>
      </c>
      <c r="AA68" s="34">
        <f t="shared" si="11"/>
        <v>0</v>
      </c>
      <c r="AB68" s="35">
        <f t="shared" si="12"/>
        <v>-302.41000000000008</v>
      </c>
      <c r="AC68" s="7" t="str">
        <f t="shared" si="13"/>
        <v>4</v>
      </c>
      <c r="AD68" s="7" t="str">
        <f t="shared" si="14"/>
        <v/>
      </c>
    </row>
    <row r="69" spans="1:30" x14ac:dyDescent="0.25">
      <c r="A69" s="1">
        <f t="shared" si="6"/>
        <v>2060</v>
      </c>
      <c r="B69" s="1">
        <f t="shared" si="5"/>
        <v>76880300</v>
      </c>
      <c r="C69" s="1">
        <f>IF(A69="","",IFERROR(VLOOKUP(E69,'[1]Mapping '!$I$2:$J$19,2,FALSE),C68))</f>
        <v>4000</v>
      </c>
      <c r="D69" s="1">
        <f t="shared" si="4"/>
        <v>-275</v>
      </c>
      <c r="E69" s="18" t="s">
        <v>88</v>
      </c>
      <c r="F69" s="18"/>
      <c r="G69" s="19">
        <v>275</v>
      </c>
      <c r="H69" s="19">
        <v>275</v>
      </c>
      <c r="I69" s="19">
        <v>-275</v>
      </c>
      <c r="J69" s="19">
        <v>0</v>
      </c>
      <c r="K69" s="19">
        <v>0</v>
      </c>
      <c r="L69" s="19">
        <v>275</v>
      </c>
      <c r="M69" s="5">
        <f t="shared" si="21"/>
        <v>44</v>
      </c>
      <c r="N69" s="6">
        <f t="shared" si="22"/>
        <v>0</v>
      </c>
      <c r="O69" s="1">
        <f t="shared" si="23"/>
        <v>0</v>
      </c>
      <c r="P69">
        <v>42500000</v>
      </c>
      <c r="R69">
        <v>1300</v>
      </c>
      <c r="S69">
        <v>1300</v>
      </c>
      <c r="T69">
        <v>0</v>
      </c>
      <c r="U69" s="1">
        <f>IF(ISNA(VLOOKUP(Z69,'Balance SIEGE'!$C$14:$E$205,3,FALSE))=FALSE,U68,U68+1)</f>
        <v>0</v>
      </c>
      <c r="W69" s="34">
        <f t="shared" si="8"/>
        <v>54</v>
      </c>
      <c r="X69" s="34">
        <f t="shared" si="9"/>
        <v>43820000</v>
      </c>
      <c r="Y69" s="34" t="str">
        <f t="shared" si="7"/>
        <v/>
      </c>
      <c r="Z69" s="34" t="str">
        <f t="shared" si="10"/>
        <v>43820000_</v>
      </c>
      <c r="AA69" s="34">
        <f t="shared" si="11"/>
        <v>0</v>
      </c>
      <c r="AB69" s="35">
        <f t="shared" si="12"/>
        <v>-33754.86</v>
      </c>
      <c r="AC69" s="7" t="str">
        <f t="shared" si="13"/>
        <v>4</v>
      </c>
      <c r="AD69" s="7" t="str">
        <f t="shared" si="14"/>
        <v/>
      </c>
    </row>
    <row r="70" spans="1:30" x14ac:dyDescent="0.25">
      <c r="A70" s="1">
        <f t="shared" si="6"/>
        <v>2060</v>
      </c>
      <c r="B70" s="1" t="str">
        <f t="shared" si="5"/>
        <v/>
      </c>
      <c r="C70" s="1">
        <f>IF(A70="","",IFERROR(VLOOKUP(E70,'[1]Mapping '!$I$2:$J$19,2,FALSE),C69))</f>
        <v>4000</v>
      </c>
      <c r="D70" s="1">
        <f t="shared" si="4"/>
        <v>0</v>
      </c>
      <c r="E70" s="17" t="s">
        <v>89</v>
      </c>
      <c r="F70" s="18"/>
      <c r="G70" s="19">
        <v>-89445.03</v>
      </c>
      <c r="H70" s="19">
        <v>-89445.03</v>
      </c>
      <c r="I70" s="19">
        <v>89445.03</v>
      </c>
      <c r="J70" s="19">
        <v>0</v>
      </c>
      <c r="K70" s="19">
        <v>186922.6</v>
      </c>
      <c r="L70" s="19">
        <v>97477.57</v>
      </c>
      <c r="M70" s="5">
        <f t="shared" si="21"/>
        <v>44</v>
      </c>
      <c r="N70" s="6">
        <f t="shared" si="22"/>
        <v>0</v>
      </c>
      <c r="O70" s="1">
        <f t="shared" si="23"/>
        <v>0</v>
      </c>
      <c r="P70">
        <v>42510000</v>
      </c>
      <c r="R70">
        <v>0</v>
      </c>
      <c r="S70">
        <v>0</v>
      </c>
      <c r="T70">
        <v>0</v>
      </c>
      <c r="U70" s="1">
        <f>IF(ISNA(VLOOKUP(Z70,'Balance SIEGE'!$C$14:$E$205,3,FALSE))=FALSE,U69,U69+1)</f>
        <v>0</v>
      </c>
      <c r="W70" s="34">
        <f t="shared" si="8"/>
        <v>55</v>
      </c>
      <c r="X70" s="34">
        <f t="shared" si="9"/>
        <v>43820500</v>
      </c>
      <c r="Y70" s="34" t="str">
        <f t="shared" si="7"/>
        <v/>
      </c>
      <c r="Z70" s="34" t="str">
        <f t="shared" si="10"/>
        <v>43820500_</v>
      </c>
      <c r="AA70" s="34">
        <f t="shared" si="11"/>
        <v>0</v>
      </c>
      <c r="AB70" s="35">
        <f t="shared" si="12"/>
        <v>-2957.2099999999991</v>
      </c>
      <c r="AC70" s="7" t="str">
        <f t="shared" si="13"/>
        <v>4</v>
      </c>
      <c r="AD70" s="7" t="str">
        <f t="shared" si="14"/>
        <v/>
      </c>
    </row>
    <row r="71" spans="1:30" x14ac:dyDescent="0.25">
      <c r="A71" s="1">
        <f t="shared" si="6"/>
        <v>2061</v>
      </c>
      <c r="B71" s="1">
        <f t="shared" si="5"/>
        <v>62515000</v>
      </c>
      <c r="C71" s="1">
        <f>IF(A71="","",IFERROR(VLOOKUP(E71,'[1]Mapping '!$I$2:$J$19,2,FALSE),C70))</f>
        <v>4000</v>
      </c>
      <c r="D71" s="1">
        <f t="shared" ref="D71:D134" si="24">IF(B71="",0,+K71-L71)</f>
        <v>52.5</v>
      </c>
      <c r="E71" s="18" t="s">
        <v>52</v>
      </c>
      <c r="F71" s="18"/>
      <c r="G71" s="19">
        <v>-52.5</v>
      </c>
      <c r="H71" s="19">
        <v>-52.5</v>
      </c>
      <c r="I71" s="19">
        <v>521.95000000000005</v>
      </c>
      <c r="J71" s="19">
        <v>0</v>
      </c>
      <c r="K71" s="19">
        <v>52.5</v>
      </c>
      <c r="L71" s="19">
        <v>0</v>
      </c>
      <c r="M71" s="5">
        <f t="shared" si="21"/>
        <v>45</v>
      </c>
      <c r="N71" s="6">
        <f t="shared" si="22"/>
        <v>0</v>
      </c>
      <c r="O71" s="1">
        <f t="shared" si="23"/>
        <v>0</v>
      </c>
      <c r="P71">
        <v>42700000</v>
      </c>
      <c r="R71">
        <v>453.61</v>
      </c>
      <c r="S71">
        <v>327.02</v>
      </c>
      <c r="T71">
        <v>-126.59</v>
      </c>
      <c r="U71" s="1">
        <f>IF(ISNA(VLOOKUP(Z71,'Balance SIEGE'!$C$14:$E$205,3,FALSE))=FALSE,U70,U70+1)</f>
        <v>0</v>
      </c>
      <c r="W71" s="34">
        <f t="shared" si="8"/>
        <v>56</v>
      </c>
      <c r="X71" s="34">
        <f t="shared" si="9"/>
        <v>43830000</v>
      </c>
      <c r="Y71" s="34" t="str">
        <f t="shared" si="7"/>
        <v/>
      </c>
      <c r="Z71" s="34" t="str">
        <f t="shared" si="10"/>
        <v>43830000_</v>
      </c>
      <c r="AA71" s="34">
        <f t="shared" si="11"/>
        <v>0</v>
      </c>
      <c r="AB71" s="35">
        <f t="shared" si="12"/>
        <v>-94.61</v>
      </c>
      <c r="AC71" s="7" t="str">
        <f t="shared" si="13"/>
        <v>4</v>
      </c>
      <c r="AD71" s="7" t="str">
        <f t="shared" si="14"/>
        <v/>
      </c>
    </row>
    <row r="72" spans="1:30" x14ac:dyDescent="0.25">
      <c r="A72" s="1">
        <f t="shared" si="6"/>
        <v>2062</v>
      </c>
      <c r="B72" s="1">
        <f t="shared" ref="B72:B135" si="25">IF(A72=A71,"",IF(LEFT(E72,1)="-",IF(+VALUE(RIGHT(LEFT(E72,3),1))&lt;6,"",VALUE(RIGHT(E72,LEN(E72)-2))),""))</f>
        <v>63121000</v>
      </c>
      <c r="C72" s="1">
        <f>IF(A72="","",IFERROR(VLOOKUP(E72,'[1]Mapping '!$I$2:$J$19,2,FALSE),C71))</f>
        <v>4000</v>
      </c>
      <c r="D72" s="1">
        <f t="shared" si="24"/>
        <v>289.36</v>
      </c>
      <c r="E72" s="18" t="s">
        <v>57</v>
      </c>
      <c r="F72" s="18"/>
      <c r="G72" s="19">
        <v>-289.36</v>
      </c>
      <c r="H72" s="19">
        <v>-289.36</v>
      </c>
      <c r="I72" s="19">
        <v>1527.31</v>
      </c>
      <c r="J72" s="19">
        <v>0</v>
      </c>
      <c r="K72" s="19">
        <v>289.36</v>
      </c>
      <c r="L72" s="19">
        <v>0</v>
      </c>
      <c r="M72" s="5">
        <f t="shared" si="21"/>
        <v>46</v>
      </c>
      <c r="N72" s="6">
        <f t="shared" si="22"/>
        <v>0</v>
      </c>
      <c r="O72" s="1">
        <f t="shared" si="23"/>
        <v>0</v>
      </c>
      <c r="P72">
        <v>42820000</v>
      </c>
      <c r="R72">
        <v>408457.41</v>
      </c>
      <c r="S72">
        <v>406721.54</v>
      </c>
      <c r="T72">
        <v>-108471.7</v>
      </c>
      <c r="U72" s="1">
        <f>IF(ISNA(VLOOKUP(Z72,'Balance SIEGE'!$C$14:$E$205,3,FALSE))=FALSE,U71,U71+1)</f>
        <v>0</v>
      </c>
      <c r="W72" s="34">
        <f t="shared" si="8"/>
        <v>57</v>
      </c>
      <c r="X72" s="34">
        <f t="shared" si="9"/>
        <v>44210000</v>
      </c>
      <c r="Y72" s="34" t="str">
        <f t="shared" si="7"/>
        <v/>
      </c>
      <c r="Z72" s="34" t="str">
        <f t="shared" si="10"/>
        <v>44210000_</v>
      </c>
      <c r="AA72" s="34">
        <f t="shared" si="11"/>
        <v>0</v>
      </c>
      <c r="AB72" s="35">
        <f t="shared" si="12"/>
        <v>-2420.71</v>
      </c>
      <c r="AC72" s="7" t="str">
        <f t="shared" si="13"/>
        <v>4</v>
      </c>
      <c r="AD72" s="7" t="str">
        <f t="shared" si="14"/>
        <v/>
      </c>
    </row>
    <row r="73" spans="1:30" x14ac:dyDescent="0.25">
      <c r="A73" s="1">
        <f t="shared" si="6"/>
        <v>2063</v>
      </c>
      <c r="B73" s="1">
        <f t="shared" si="25"/>
        <v>63333000</v>
      </c>
      <c r="C73" s="1">
        <f>IF(A73="","",IFERROR(VLOOKUP(E73,'[1]Mapping '!$I$2:$J$19,2,FALSE),C72))</f>
        <v>4000</v>
      </c>
      <c r="D73" s="1">
        <f t="shared" si="24"/>
        <v>713.28</v>
      </c>
      <c r="E73" s="18" t="s">
        <v>58</v>
      </c>
      <c r="F73" s="18"/>
      <c r="G73" s="19">
        <v>-713.28</v>
      </c>
      <c r="H73" s="19">
        <v>-713.28</v>
      </c>
      <c r="I73" s="19">
        <v>3535.86</v>
      </c>
      <c r="J73" s="19">
        <v>0</v>
      </c>
      <c r="K73" s="19">
        <v>713.28</v>
      </c>
      <c r="L73" s="19">
        <v>0</v>
      </c>
      <c r="M73" s="5">
        <f t="shared" si="21"/>
        <v>46</v>
      </c>
      <c r="N73" s="6">
        <f t="shared" si="22"/>
        <v>0</v>
      </c>
      <c r="O73" s="1">
        <f t="shared" si="23"/>
        <v>0</v>
      </c>
      <c r="P73">
        <v>42820300</v>
      </c>
      <c r="R73">
        <v>0</v>
      </c>
      <c r="S73">
        <v>0</v>
      </c>
      <c r="T73">
        <v>0</v>
      </c>
      <c r="U73" s="1">
        <f>IF(ISNA(VLOOKUP(Z73,'Balance SIEGE'!$C$14:$E$205,3,FALSE))=FALSE,U72,U72+1)</f>
        <v>0</v>
      </c>
      <c r="W73" s="34">
        <f t="shared" si="8"/>
        <v>58</v>
      </c>
      <c r="X73" s="34">
        <f t="shared" si="9"/>
        <v>44410000</v>
      </c>
      <c r="Y73" s="34" t="str">
        <f t="shared" si="7"/>
        <v/>
      </c>
      <c r="Z73" s="34" t="str">
        <f t="shared" si="10"/>
        <v>44410000_</v>
      </c>
      <c r="AA73" s="34">
        <f t="shared" si="11"/>
        <v>0</v>
      </c>
      <c r="AB73" s="35">
        <f t="shared" si="12"/>
        <v>21976</v>
      </c>
      <c r="AC73" s="7" t="str">
        <f t="shared" si="13"/>
        <v>4</v>
      </c>
      <c r="AD73" s="7" t="str">
        <f t="shared" si="14"/>
        <v/>
      </c>
    </row>
    <row r="74" spans="1:30" x14ac:dyDescent="0.25">
      <c r="A74" s="1">
        <f t="shared" ref="A74:A137" si="26">IF(E74="","",IF(LEFT(E74,1)="-",IF(+VALUE(RIGHT(LEFT(E74,3),1))&lt;6,+A73,+A73+1),+A73))</f>
        <v>2064</v>
      </c>
      <c r="B74" s="1">
        <f t="shared" si="25"/>
        <v>64111000</v>
      </c>
      <c r="C74" s="1">
        <f>IF(A74="","",IFERROR(VLOOKUP(E74,'[1]Mapping '!$I$2:$J$19,2,FALSE),C73))</f>
        <v>4000</v>
      </c>
      <c r="D74" s="1">
        <f t="shared" si="24"/>
        <v>63030.98</v>
      </c>
      <c r="E74" s="18" t="s">
        <v>61</v>
      </c>
      <c r="F74" s="18"/>
      <c r="G74" s="19">
        <v>-63030.98</v>
      </c>
      <c r="H74" s="19">
        <v>-63030.98</v>
      </c>
      <c r="I74" s="19">
        <v>333914.82</v>
      </c>
      <c r="J74" s="19">
        <v>0</v>
      </c>
      <c r="K74" s="19">
        <v>73341.740000000005</v>
      </c>
      <c r="L74" s="19">
        <v>10310.76</v>
      </c>
      <c r="M74" s="5">
        <f t="shared" si="21"/>
        <v>47</v>
      </c>
      <c r="N74" s="6">
        <f t="shared" si="22"/>
        <v>0</v>
      </c>
      <c r="O74" s="1">
        <f t="shared" si="23"/>
        <v>0</v>
      </c>
      <c r="P74">
        <v>42820500</v>
      </c>
      <c r="R74">
        <v>19869.29</v>
      </c>
      <c r="S74">
        <v>22722.46</v>
      </c>
      <c r="T74">
        <v>-4233.66</v>
      </c>
      <c r="U74" s="1">
        <f>IF(ISNA(VLOOKUP(Z74,'Balance SIEGE'!$C$14:$E$205,3,FALSE))=FALSE,U73,U73+1)</f>
        <v>0</v>
      </c>
      <c r="W74" s="34">
        <f t="shared" si="8"/>
        <v>59</v>
      </c>
      <c r="X74" s="34">
        <f t="shared" si="9"/>
        <v>44562000</v>
      </c>
      <c r="Y74" s="34" t="str">
        <f t="shared" si="7"/>
        <v/>
      </c>
      <c r="Z74" s="34" t="str">
        <f t="shared" si="10"/>
        <v>44562000_</v>
      </c>
      <c r="AA74" s="34">
        <f t="shared" si="11"/>
        <v>0</v>
      </c>
      <c r="AB74" s="35">
        <f t="shared" si="12"/>
        <v>209.83000000000015</v>
      </c>
      <c r="AC74" s="7" t="str">
        <f t="shared" si="13"/>
        <v>4</v>
      </c>
      <c r="AD74" s="7" t="str">
        <f t="shared" si="14"/>
        <v/>
      </c>
    </row>
    <row r="75" spans="1:30" x14ac:dyDescent="0.25">
      <c r="A75" s="1">
        <f t="shared" si="26"/>
        <v>2065</v>
      </c>
      <c r="B75" s="1">
        <f t="shared" si="25"/>
        <v>64141000</v>
      </c>
      <c r="C75" s="1">
        <f>IF(A75="","",IFERROR(VLOOKUP(E75,'[1]Mapping '!$I$2:$J$19,2,FALSE),C74))</f>
        <v>4000</v>
      </c>
      <c r="D75" s="1">
        <f t="shared" si="24"/>
        <v>2968</v>
      </c>
      <c r="E75" s="18" t="s">
        <v>62</v>
      </c>
      <c r="F75" s="18"/>
      <c r="G75" s="19">
        <v>-2968</v>
      </c>
      <c r="H75" s="19">
        <v>-2968</v>
      </c>
      <c r="I75" s="19">
        <v>13343.72</v>
      </c>
      <c r="J75" s="19">
        <v>0</v>
      </c>
      <c r="K75" s="19">
        <v>2968</v>
      </c>
      <c r="L75" s="19">
        <v>0</v>
      </c>
      <c r="M75" s="5">
        <f t="shared" si="21"/>
        <v>48</v>
      </c>
      <c r="N75" s="6">
        <f t="shared" si="22"/>
        <v>0</v>
      </c>
      <c r="O75" s="1">
        <f t="shared" si="23"/>
        <v>0</v>
      </c>
      <c r="P75">
        <v>42830000</v>
      </c>
      <c r="R75">
        <v>1458.63</v>
      </c>
      <c r="S75">
        <v>1414.77</v>
      </c>
      <c r="T75">
        <v>-691.85</v>
      </c>
      <c r="U75" s="1">
        <f>IF(ISNA(VLOOKUP(Z75,'Balance SIEGE'!$C$14:$E$205,3,FALSE))=FALSE,U74,U74+1)</f>
        <v>0</v>
      </c>
      <c r="W75" s="34">
        <f t="shared" si="8"/>
        <v>60</v>
      </c>
      <c r="X75" s="34">
        <f t="shared" si="9"/>
        <v>44562010</v>
      </c>
      <c r="Y75" s="34" t="str">
        <f t="shared" si="7"/>
        <v/>
      </c>
      <c r="Z75" s="34" t="str">
        <f t="shared" si="10"/>
        <v>44562010_</v>
      </c>
      <c r="AA75" s="34">
        <f t="shared" si="11"/>
        <v>0</v>
      </c>
      <c r="AB75" s="35">
        <f t="shared" si="12"/>
        <v>5181.59</v>
      </c>
      <c r="AC75" s="7" t="str">
        <f t="shared" si="13"/>
        <v>4</v>
      </c>
      <c r="AD75" s="7" t="str">
        <f t="shared" si="14"/>
        <v/>
      </c>
    </row>
    <row r="76" spans="1:30" x14ac:dyDescent="0.25">
      <c r="A76" s="1">
        <f t="shared" si="26"/>
        <v>2066</v>
      </c>
      <c r="B76" s="1">
        <f t="shared" si="25"/>
        <v>64180000</v>
      </c>
      <c r="C76" s="1">
        <f>IF(A76="","",IFERROR(VLOOKUP(E76,'[1]Mapping '!$I$2:$J$19,2,FALSE),C75))</f>
        <v>4000</v>
      </c>
      <c r="D76" s="1">
        <f t="shared" si="24"/>
        <v>1327.5699999999997</v>
      </c>
      <c r="E76" s="18" t="s">
        <v>63</v>
      </c>
      <c r="F76" s="18"/>
      <c r="G76" s="19">
        <v>-1327.57</v>
      </c>
      <c r="H76" s="19">
        <v>-1327.57</v>
      </c>
      <c r="I76" s="19">
        <v>-1880.88</v>
      </c>
      <c r="J76" s="19">
        <v>0</v>
      </c>
      <c r="K76" s="19">
        <v>62208.49</v>
      </c>
      <c r="L76" s="19">
        <v>60880.92</v>
      </c>
      <c r="M76" s="5">
        <f t="shared" si="21"/>
        <v>48</v>
      </c>
      <c r="N76" s="6">
        <f t="shared" si="22"/>
        <v>0</v>
      </c>
      <c r="O76" s="1">
        <f t="shared" si="23"/>
        <v>0</v>
      </c>
      <c r="P76">
        <v>42860000</v>
      </c>
      <c r="R76">
        <v>0</v>
      </c>
      <c r="S76">
        <v>0</v>
      </c>
      <c r="T76">
        <v>0</v>
      </c>
      <c r="U76" s="1">
        <f>IF(ISNA(VLOOKUP(Z76,'Balance SIEGE'!$C$14:$E$205,3,FALSE))=FALSE,U75,U75+1)</f>
        <v>0</v>
      </c>
      <c r="W76" s="34">
        <f t="shared" si="8"/>
        <v>61</v>
      </c>
      <c r="X76" s="34">
        <f t="shared" si="9"/>
        <v>44566003</v>
      </c>
      <c r="Y76" s="34" t="str">
        <f t="shared" si="7"/>
        <v/>
      </c>
      <c r="Z76" s="34" t="str">
        <f t="shared" si="10"/>
        <v>44566003_</v>
      </c>
      <c r="AA76" s="34">
        <f t="shared" si="11"/>
        <v>0</v>
      </c>
      <c r="AB76" s="35">
        <f t="shared" si="12"/>
        <v>47976.39</v>
      </c>
      <c r="AC76" s="7" t="str">
        <f t="shared" si="13"/>
        <v>4</v>
      </c>
      <c r="AD76" s="7" t="str">
        <f t="shared" si="14"/>
        <v/>
      </c>
    </row>
    <row r="77" spans="1:30" x14ac:dyDescent="0.25">
      <c r="A77" s="1">
        <f t="shared" si="26"/>
        <v>2067</v>
      </c>
      <c r="B77" s="1">
        <f t="shared" si="25"/>
        <v>64180100</v>
      </c>
      <c r="C77" s="1">
        <f>IF(A77="","",IFERROR(VLOOKUP(E77,'[1]Mapping '!$I$2:$J$19,2,FALSE),C76))</f>
        <v>4000</v>
      </c>
      <c r="D77" s="1">
        <f t="shared" si="24"/>
        <v>556.45000000000005</v>
      </c>
      <c r="E77" s="18" t="s">
        <v>64</v>
      </c>
      <c r="F77" s="18"/>
      <c r="G77" s="19">
        <v>-556.45000000000005</v>
      </c>
      <c r="H77" s="19">
        <v>-556.45000000000005</v>
      </c>
      <c r="I77" s="19">
        <v>-43.86</v>
      </c>
      <c r="J77" s="19">
        <v>0</v>
      </c>
      <c r="K77" s="19">
        <v>1323.23</v>
      </c>
      <c r="L77" s="19">
        <v>766.78</v>
      </c>
      <c r="M77" s="5">
        <f t="shared" si="21"/>
        <v>49</v>
      </c>
      <c r="N77" s="6">
        <f t="shared" si="22"/>
        <v>0</v>
      </c>
      <c r="O77" s="1">
        <f t="shared" si="23"/>
        <v>0</v>
      </c>
      <c r="P77">
        <v>43100000</v>
      </c>
      <c r="R77">
        <v>126304.06</v>
      </c>
      <c r="S77">
        <v>135646.43</v>
      </c>
      <c r="T77">
        <v>-26632.79</v>
      </c>
      <c r="U77" s="1">
        <f>IF(ISNA(VLOOKUP(Z77,'Balance SIEGE'!$C$14:$E$205,3,FALSE))=FALSE,U76,U76+1)</f>
        <v>0</v>
      </c>
      <c r="W77" s="34">
        <f t="shared" si="8"/>
        <v>62</v>
      </c>
      <c r="X77" s="34">
        <f t="shared" si="9"/>
        <v>44566075</v>
      </c>
      <c r="Y77" s="34" t="str">
        <f t="shared" si="7"/>
        <v/>
      </c>
      <c r="Z77" s="34" t="str">
        <f t="shared" si="10"/>
        <v>44566075_</v>
      </c>
      <c r="AA77" s="34">
        <f t="shared" si="11"/>
        <v>0</v>
      </c>
      <c r="AB77" s="35">
        <f t="shared" si="12"/>
        <v>27.79000000000002</v>
      </c>
      <c r="AC77" s="7" t="str">
        <f t="shared" si="13"/>
        <v>4</v>
      </c>
      <c r="AD77" s="7" t="str">
        <f t="shared" si="14"/>
        <v/>
      </c>
    </row>
    <row r="78" spans="1:30" x14ac:dyDescent="0.25">
      <c r="A78" s="1">
        <f t="shared" si="26"/>
        <v>2068</v>
      </c>
      <c r="B78" s="1">
        <f t="shared" si="25"/>
        <v>64180300</v>
      </c>
      <c r="C78" s="1">
        <f>IF(A78="","",IFERROR(VLOOKUP(E78,'[1]Mapping '!$I$2:$J$19,2,FALSE),C77))</f>
        <v>4000</v>
      </c>
      <c r="D78" s="1">
        <f t="shared" si="24"/>
        <v>684.85000000000014</v>
      </c>
      <c r="E78" s="18" t="s">
        <v>65</v>
      </c>
      <c r="F78" s="18"/>
      <c r="G78" s="19">
        <v>-684.85</v>
      </c>
      <c r="H78" s="19">
        <v>-684.85</v>
      </c>
      <c r="I78" s="19">
        <v>2853.17</v>
      </c>
      <c r="J78" s="19">
        <v>0</v>
      </c>
      <c r="K78" s="19">
        <v>2670.38</v>
      </c>
      <c r="L78" s="19">
        <v>1985.53</v>
      </c>
      <c r="M78" s="5">
        <f t="shared" si="21"/>
        <v>50</v>
      </c>
      <c r="N78" s="6">
        <f t="shared" si="22"/>
        <v>0</v>
      </c>
      <c r="O78" s="1">
        <f t="shared" si="23"/>
        <v>0</v>
      </c>
      <c r="P78">
        <v>43721000</v>
      </c>
      <c r="R78">
        <v>32024.41</v>
      </c>
      <c r="S78">
        <v>32418.58</v>
      </c>
      <c r="T78">
        <v>-8189.8</v>
      </c>
      <c r="U78" s="1">
        <f>IF(ISNA(VLOOKUP(Z78,'Balance SIEGE'!$C$14:$E$205,3,FALSE))=FALSE,U77,U77+1)</f>
        <v>0</v>
      </c>
      <c r="W78" s="34">
        <f t="shared" si="8"/>
        <v>63</v>
      </c>
      <c r="X78" s="34">
        <f t="shared" si="9"/>
        <v>44566200</v>
      </c>
      <c r="Y78" s="34" t="str">
        <f t="shared" si="7"/>
        <v/>
      </c>
      <c r="Z78" s="34" t="str">
        <f t="shared" si="10"/>
        <v>44566200_</v>
      </c>
      <c r="AA78" s="34">
        <f t="shared" si="11"/>
        <v>0</v>
      </c>
      <c r="AB78" s="35">
        <f t="shared" si="12"/>
        <v>2697.4800000000005</v>
      </c>
      <c r="AC78" s="7" t="str">
        <f t="shared" si="13"/>
        <v>4</v>
      </c>
      <c r="AD78" s="7" t="str">
        <f t="shared" si="14"/>
        <v/>
      </c>
    </row>
    <row r="79" spans="1:30" x14ac:dyDescent="0.25">
      <c r="A79" s="1">
        <f t="shared" si="26"/>
        <v>2069</v>
      </c>
      <c r="B79" s="1">
        <f t="shared" si="25"/>
        <v>64511000</v>
      </c>
      <c r="C79" s="1">
        <f>IF(A79="","",IFERROR(VLOOKUP(E79,'[1]Mapping '!$I$2:$J$19,2,FALSE),C78))</f>
        <v>4000</v>
      </c>
      <c r="D79" s="1">
        <f t="shared" si="24"/>
        <v>16020.97</v>
      </c>
      <c r="E79" s="18" t="s">
        <v>66</v>
      </c>
      <c r="F79" s="18"/>
      <c r="G79" s="19">
        <v>-16020.97</v>
      </c>
      <c r="H79" s="19">
        <v>-16020.97</v>
      </c>
      <c r="I79" s="19">
        <v>73563.11</v>
      </c>
      <c r="J79" s="19">
        <v>0</v>
      </c>
      <c r="K79" s="19">
        <v>16020.97</v>
      </c>
      <c r="L79" s="19">
        <v>0</v>
      </c>
      <c r="M79" s="5">
        <f t="shared" si="21"/>
        <v>51</v>
      </c>
      <c r="N79" s="6">
        <f t="shared" si="22"/>
        <v>0</v>
      </c>
      <c r="O79" s="1">
        <f t="shared" si="23"/>
        <v>0</v>
      </c>
      <c r="P79">
        <v>43730000</v>
      </c>
      <c r="R79">
        <v>15153.48</v>
      </c>
      <c r="S79">
        <v>10904.06</v>
      </c>
      <c r="T79">
        <v>-7065.31</v>
      </c>
      <c r="U79" s="1">
        <f>IF(ISNA(VLOOKUP(Z79,'Balance SIEGE'!$C$14:$E$205,3,FALSE))=FALSE,U78,U78+1)</f>
        <v>0</v>
      </c>
      <c r="W79" s="34">
        <f t="shared" si="8"/>
        <v>64</v>
      </c>
      <c r="X79" s="34">
        <f t="shared" si="9"/>
        <v>44566900</v>
      </c>
      <c r="Y79" s="34" t="str">
        <f t="shared" si="7"/>
        <v/>
      </c>
      <c r="Z79" s="34" t="str">
        <f t="shared" si="10"/>
        <v>44566900_</v>
      </c>
      <c r="AA79" s="34">
        <f t="shared" si="11"/>
        <v>0</v>
      </c>
      <c r="AB79" s="35">
        <f t="shared" si="12"/>
        <v>11739.179999999998</v>
      </c>
      <c r="AC79" s="7" t="str">
        <f t="shared" si="13"/>
        <v>4</v>
      </c>
      <c r="AD79" s="7" t="str">
        <f t="shared" si="14"/>
        <v/>
      </c>
    </row>
    <row r="80" spans="1:30" x14ac:dyDescent="0.25">
      <c r="A80" s="1">
        <f t="shared" si="26"/>
        <v>2070</v>
      </c>
      <c r="B80" s="1">
        <f t="shared" si="25"/>
        <v>64521000</v>
      </c>
      <c r="C80" s="1">
        <f>IF(A80="","",IFERROR(VLOOKUP(E80,'[1]Mapping '!$I$2:$J$19,2,FALSE),C79))</f>
        <v>4000</v>
      </c>
      <c r="D80" s="1">
        <f t="shared" si="24"/>
        <v>4147.45</v>
      </c>
      <c r="E80" s="18" t="s">
        <v>67</v>
      </c>
      <c r="F80" s="18"/>
      <c r="G80" s="19">
        <v>-4147.45</v>
      </c>
      <c r="H80" s="19">
        <v>-4147.45</v>
      </c>
      <c r="I80" s="19">
        <v>17087.240000000002</v>
      </c>
      <c r="J80" s="19">
        <v>0</v>
      </c>
      <c r="K80" s="19">
        <v>4147.45</v>
      </c>
      <c r="L80" s="19">
        <v>0</v>
      </c>
      <c r="M80" s="5">
        <f t="shared" si="21"/>
        <v>52</v>
      </c>
      <c r="N80" s="6">
        <f t="shared" si="22"/>
        <v>0</v>
      </c>
      <c r="O80" s="1">
        <f t="shared" si="23"/>
        <v>0</v>
      </c>
      <c r="P80">
        <v>43740000</v>
      </c>
      <c r="R80">
        <v>4041.81</v>
      </c>
      <c r="S80">
        <v>6145.76</v>
      </c>
      <c r="T80">
        <v>2053.7399999999998</v>
      </c>
      <c r="U80" s="1">
        <f>IF(ISNA(VLOOKUP(Z80,'Balance SIEGE'!$C$14:$E$205,3,FALSE))=FALSE,U79,U79+1)</f>
        <v>0</v>
      </c>
      <c r="W80" s="34">
        <f t="shared" si="8"/>
        <v>65</v>
      </c>
      <c r="X80" s="34">
        <f t="shared" si="9"/>
        <v>44571103</v>
      </c>
      <c r="Y80" s="34" t="str">
        <f t="shared" ref="Y80:Y105" si="27">IF(W80&lt;$AA$1,"",VLOOKUP(W80,A:C,3,FALSE))</f>
        <v/>
      </c>
      <c r="Z80" s="34" t="str">
        <f t="shared" si="10"/>
        <v>44571103_</v>
      </c>
      <c r="AA80" s="34">
        <f t="shared" si="11"/>
        <v>0</v>
      </c>
      <c r="AB80" s="35">
        <f t="shared" si="12"/>
        <v>-56512.010000000009</v>
      </c>
      <c r="AC80" s="7" t="str">
        <f t="shared" si="13"/>
        <v>4</v>
      </c>
      <c r="AD80" s="7" t="str">
        <f t="shared" si="14"/>
        <v/>
      </c>
    </row>
    <row r="81" spans="1:30" x14ac:dyDescent="0.25">
      <c r="A81" s="1">
        <f t="shared" si="26"/>
        <v>2071</v>
      </c>
      <c r="B81" s="1">
        <f t="shared" si="25"/>
        <v>64532000</v>
      </c>
      <c r="C81" s="1">
        <f>IF(A81="","",IFERROR(VLOOKUP(E81,'[1]Mapping '!$I$2:$J$19,2,FALSE),C80))</f>
        <v>4000</v>
      </c>
      <c r="D81" s="1">
        <f t="shared" si="24"/>
        <v>1249.6600000000001</v>
      </c>
      <c r="E81" s="18" t="s">
        <v>68</v>
      </c>
      <c r="F81" s="18"/>
      <c r="G81" s="19">
        <v>-1249.6600000000001</v>
      </c>
      <c r="H81" s="19">
        <v>-1249.6600000000001</v>
      </c>
      <c r="I81" s="19">
        <v>5968.61</v>
      </c>
      <c r="J81" s="19">
        <v>0</v>
      </c>
      <c r="K81" s="19">
        <v>1249.6600000000001</v>
      </c>
      <c r="L81" s="19">
        <v>0</v>
      </c>
      <c r="M81" s="5">
        <f t="shared" si="21"/>
        <v>53</v>
      </c>
      <c r="N81" s="6">
        <f t="shared" si="22"/>
        <v>0</v>
      </c>
      <c r="O81" s="1">
        <f t="shared" si="23"/>
        <v>0</v>
      </c>
      <c r="P81">
        <v>43751000</v>
      </c>
      <c r="R81">
        <v>2541.62</v>
      </c>
      <c r="S81">
        <v>1934.97</v>
      </c>
      <c r="T81">
        <v>-909.06</v>
      </c>
      <c r="U81" s="1">
        <f>IF(ISNA(VLOOKUP(Z81,'Balance SIEGE'!$C$14:$E$205,3,FALSE))=FALSE,U80,U80+1)</f>
        <v>0</v>
      </c>
      <c r="W81" s="34">
        <f t="shared" ref="W81:W144" si="28">IFERROR(IF(W80+1&gt;MAX(A:A),"",IF(+W80+1&lt;=MAX(M:M),+W80+1,IF(W80=MAX(M:M),$AA$1,+W80+1))),"")</f>
        <v>66</v>
      </c>
      <c r="X81" s="34">
        <f t="shared" ref="X81:X144" si="29">IF(W81&lt;$AA$1,VLOOKUP(W81,M:P,4,FALSE),VLOOKUP(W81,A:B,2,FALSE))</f>
        <v>44571200</v>
      </c>
      <c r="Y81" s="34" t="str">
        <f t="shared" si="27"/>
        <v/>
      </c>
      <c r="Z81" s="34" t="str">
        <f t="shared" ref="Z81:Z144" si="30">CONCATENATE(X81,"_",Y81)</f>
        <v>44571200_</v>
      </c>
      <c r="AA81" s="34">
        <f t="shared" ref="AA81:AA144" si="31">IF(W81&lt;$AA$1,VLOOKUP(W81,M:Q,5,FALSE),VLOOKUP(W81,A:F,6,FALSE))</f>
        <v>0</v>
      </c>
      <c r="AB81" s="35">
        <f t="shared" ref="AB81:AB144" si="32">IF(W81&lt;$AA$1,SUMIF(P:P,$X81,R:R)-SUMIF(P:P,$X81,S:S)+SUMIF(P:P,$X81,T:T),SUMIF(A:A,$W81,D:D))</f>
        <v>-3354.49</v>
      </c>
      <c r="AC81" s="7" t="str">
        <f t="shared" ref="AC81:AC144" si="33">LEFT(X81,1)</f>
        <v>4</v>
      </c>
      <c r="AD81" s="7" t="str">
        <f t="shared" ref="AD81:AD144" si="34">LEFT(Y81,2)</f>
        <v/>
      </c>
    </row>
    <row r="82" spans="1:30" x14ac:dyDescent="0.25">
      <c r="A82" s="1">
        <f t="shared" si="26"/>
        <v>2072</v>
      </c>
      <c r="B82" s="1">
        <f t="shared" si="25"/>
        <v>64580000</v>
      </c>
      <c r="C82" s="1">
        <f>IF(A82="","",IFERROR(VLOOKUP(E82,'[1]Mapping '!$I$2:$J$19,2,FALSE),C81))</f>
        <v>4000</v>
      </c>
      <c r="D82" s="1">
        <f t="shared" si="24"/>
        <v>362.41999999999825</v>
      </c>
      <c r="E82" s="18" t="s">
        <v>69</v>
      </c>
      <c r="F82" s="18"/>
      <c r="G82" s="19">
        <v>-362.42</v>
      </c>
      <c r="H82" s="19">
        <v>-362.42</v>
      </c>
      <c r="I82" s="19">
        <v>1200.6300000000001</v>
      </c>
      <c r="J82" s="19">
        <v>0</v>
      </c>
      <c r="K82" s="19">
        <v>20646.939999999999</v>
      </c>
      <c r="L82" s="19">
        <v>20284.52</v>
      </c>
      <c r="M82" s="5">
        <f t="shared" si="21"/>
        <v>53</v>
      </c>
      <c r="N82" s="6">
        <f t="shared" si="22"/>
        <v>0</v>
      </c>
      <c r="O82" s="1">
        <f t="shared" si="23"/>
        <v>0</v>
      </c>
      <c r="P82">
        <v>43788000</v>
      </c>
      <c r="R82">
        <v>0</v>
      </c>
      <c r="S82">
        <v>0</v>
      </c>
      <c r="T82">
        <v>0</v>
      </c>
      <c r="U82" s="1">
        <f>IF(ISNA(VLOOKUP(Z82,'Balance SIEGE'!$C$14:$E$205,3,FALSE))=FALSE,U81,U81+1)</f>
        <v>0</v>
      </c>
      <c r="W82" s="34">
        <f t="shared" si="28"/>
        <v>67</v>
      </c>
      <c r="X82" s="34">
        <f t="shared" si="29"/>
        <v>44571705</v>
      </c>
      <c r="Y82" s="34" t="str">
        <f t="shared" si="27"/>
        <v/>
      </c>
      <c r="Z82" s="34" t="str">
        <f t="shared" si="30"/>
        <v>44571705_</v>
      </c>
      <c r="AA82" s="34">
        <f t="shared" si="31"/>
        <v>0</v>
      </c>
      <c r="AB82" s="35">
        <f t="shared" si="32"/>
        <v>-7969.5300000000007</v>
      </c>
      <c r="AC82" s="7" t="str">
        <f t="shared" si="33"/>
        <v>4</v>
      </c>
      <c r="AD82" s="7" t="str">
        <f t="shared" si="34"/>
        <v/>
      </c>
    </row>
    <row r="83" spans="1:30" x14ac:dyDescent="0.25">
      <c r="A83" s="1">
        <f t="shared" si="26"/>
        <v>2073</v>
      </c>
      <c r="B83" s="1">
        <f t="shared" si="25"/>
        <v>64580100</v>
      </c>
      <c r="C83" s="1">
        <f>IF(A83="","",IFERROR(VLOOKUP(E83,'[1]Mapping '!$I$2:$J$19,2,FALSE),C82))</f>
        <v>4000</v>
      </c>
      <c r="D83" s="1">
        <f t="shared" si="24"/>
        <v>87.840000000000018</v>
      </c>
      <c r="E83" s="18" t="s">
        <v>70</v>
      </c>
      <c r="F83" s="18"/>
      <c r="G83" s="19">
        <v>-87.84</v>
      </c>
      <c r="H83" s="19">
        <v>-87.84</v>
      </c>
      <c r="I83" s="19">
        <v>28.12</v>
      </c>
      <c r="J83" s="19">
        <v>0</v>
      </c>
      <c r="K83" s="19">
        <v>177.05</v>
      </c>
      <c r="L83" s="19">
        <v>89.21</v>
      </c>
      <c r="M83" s="5">
        <f t="shared" si="21"/>
        <v>54</v>
      </c>
      <c r="N83" s="6">
        <f t="shared" si="22"/>
        <v>0</v>
      </c>
      <c r="O83" s="1">
        <f t="shared" si="23"/>
        <v>0</v>
      </c>
      <c r="P83">
        <v>43820000</v>
      </c>
      <c r="R83">
        <v>125703.49</v>
      </c>
      <c r="S83">
        <v>126924.16</v>
      </c>
      <c r="T83">
        <v>-32534.19</v>
      </c>
      <c r="U83" s="1">
        <f>IF(ISNA(VLOOKUP(Z83,'Balance SIEGE'!$C$14:$E$205,3,FALSE))=FALSE,U82,U82+1)</f>
        <v>0</v>
      </c>
      <c r="W83" s="34">
        <f t="shared" si="28"/>
        <v>68</v>
      </c>
      <c r="X83" s="34">
        <f t="shared" si="29"/>
        <v>44583100</v>
      </c>
      <c r="Y83" s="34" t="str">
        <f t="shared" si="27"/>
        <v/>
      </c>
      <c r="Z83" s="34" t="str">
        <f t="shared" si="30"/>
        <v>44583100_</v>
      </c>
      <c r="AA83" s="34">
        <f t="shared" si="31"/>
        <v>0</v>
      </c>
      <c r="AB83" s="35">
        <f t="shared" si="32"/>
        <v>19545</v>
      </c>
      <c r="AC83" s="7" t="str">
        <f t="shared" si="33"/>
        <v>4</v>
      </c>
      <c r="AD83" s="7" t="str">
        <f t="shared" si="34"/>
        <v/>
      </c>
    </row>
    <row r="84" spans="1:30" x14ac:dyDescent="0.25">
      <c r="A84" s="1">
        <f t="shared" si="26"/>
        <v>2074</v>
      </c>
      <c r="B84" s="1">
        <f t="shared" si="25"/>
        <v>64580500</v>
      </c>
      <c r="C84" s="1">
        <f>IF(A84="","",IFERROR(VLOOKUP(E84,'[1]Mapping '!$I$2:$J$19,2,FALSE),C83))</f>
        <v>4000</v>
      </c>
      <c r="D84" s="1">
        <f t="shared" si="24"/>
        <v>293.77999999999997</v>
      </c>
      <c r="E84" s="18" t="s">
        <v>71</v>
      </c>
      <c r="F84" s="18"/>
      <c r="G84" s="19">
        <v>-293.77999999999997</v>
      </c>
      <c r="H84" s="19">
        <v>-293.77999999999997</v>
      </c>
      <c r="I84" s="19">
        <v>1229.1400000000001</v>
      </c>
      <c r="J84" s="19">
        <v>0</v>
      </c>
      <c r="K84" s="19">
        <v>1113.55</v>
      </c>
      <c r="L84" s="19">
        <v>819.77</v>
      </c>
      <c r="M84" s="5">
        <f t="shared" si="21"/>
        <v>54</v>
      </c>
      <c r="N84" s="6">
        <f t="shared" si="22"/>
        <v>0</v>
      </c>
      <c r="O84" s="1">
        <f t="shared" si="23"/>
        <v>0</v>
      </c>
      <c r="P84">
        <v>43820100</v>
      </c>
      <c r="R84">
        <v>0</v>
      </c>
      <c r="S84">
        <v>0</v>
      </c>
      <c r="T84">
        <v>0</v>
      </c>
      <c r="U84" s="1">
        <f>IF(ISNA(VLOOKUP(Z84,'Balance SIEGE'!$C$14:$E$205,3,FALSE))=FALSE,U83,U83+1)</f>
        <v>0</v>
      </c>
      <c r="W84" s="34">
        <f t="shared" si="28"/>
        <v>69</v>
      </c>
      <c r="X84" s="34">
        <f t="shared" si="29"/>
        <v>44720000</v>
      </c>
      <c r="Y84" s="34" t="str">
        <f t="shared" si="27"/>
        <v/>
      </c>
      <c r="Z84" s="34" t="str">
        <f t="shared" si="30"/>
        <v>44720000_</v>
      </c>
      <c r="AA84" s="34">
        <f t="shared" si="31"/>
        <v>0</v>
      </c>
      <c r="AB84" s="35">
        <f t="shared" si="32"/>
        <v>419.15000000000009</v>
      </c>
      <c r="AC84" s="7" t="str">
        <f t="shared" si="33"/>
        <v>4</v>
      </c>
      <c r="AD84" s="7" t="str">
        <f t="shared" si="34"/>
        <v/>
      </c>
    </row>
    <row r="85" spans="1:30" x14ac:dyDescent="0.25">
      <c r="A85" s="1">
        <f t="shared" si="26"/>
        <v>2075</v>
      </c>
      <c r="B85" s="1">
        <f t="shared" si="25"/>
        <v>70851000</v>
      </c>
      <c r="C85" s="1">
        <f>IF(A85="","",IFERROR(VLOOKUP(E85,'[1]Mapping '!$I$2:$J$19,2,FALSE),C84))</f>
        <v>4000</v>
      </c>
      <c r="D85" s="1">
        <f t="shared" si="24"/>
        <v>-2340.08</v>
      </c>
      <c r="E85" s="18" t="s">
        <v>83</v>
      </c>
      <c r="F85" s="18"/>
      <c r="G85" s="19">
        <v>2340.08</v>
      </c>
      <c r="H85" s="19">
        <v>2340.08</v>
      </c>
      <c r="I85" s="19">
        <v>-12858.51</v>
      </c>
      <c r="J85" s="19">
        <v>0</v>
      </c>
      <c r="K85" s="19">
        <v>0</v>
      </c>
      <c r="L85" s="19">
        <v>2340.08</v>
      </c>
      <c r="M85" s="5">
        <f t="shared" si="21"/>
        <v>54</v>
      </c>
      <c r="N85" s="6">
        <f t="shared" si="22"/>
        <v>0</v>
      </c>
      <c r="O85" s="1">
        <f t="shared" si="23"/>
        <v>0</v>
      </c>
      <c r="P85">
        <v>43820300</v>
      </c>
      <c r="R85">
        <v>0</v>
      </c>
      <c r="S85">
        <v>0</v>
      </c>
      <c r="T85">
        <v>0</v>
      </c>
      <c r="U85" s="1">
        <f>IF(ISNA(VLOOKUP(Z85,'Balance SIEGE'!$C$14:$E$205,3,FALSE))=FALSE,U84,U84+1)</f>
        <v>0</v>
      </c>
      <c r="W85" s="34">
        <f t="shared" si="28"/>
        <v>70</v>
      </c>
      <c r="X85" s="34">
        <f t="shared" si="29"/>
        <v>44861000</v>
      </c>
      <c r="Y85" s="34" t="str">
        <f t="shared" si="27"/>
        <v/>
      </c>
      <c r="Z85" s="34" t="str">
        <f t="shared" si="30"/>
        <v>44861000_</v>
      </c>
      <c r="AA85" s="34">
        <f t="shared" si="31"/>
        <v>0</v>
      </c>
      <c r="AB85" s="35">
        <f t="shared" si="32"/>
        <v>-8664</v>
      </c>
      <c r="AC85" s="7" t="str">
        <f t="shared" si="33"/>
        <v>4</v>
      </c>
      <c r="AD85" s="7" t="str">
        <f t="shared" si="34"/>
        <v/>
      </c>
    </row>
    <row r="86" spans="1:30" x14ac:dyDescent="0.25">
      <c r="A86" s="1">
        <f t="shared" si="26"/>
        <v>2075</v>
      </c>
      <c r="B86" s="1" t="str">
        <f t="shared" si="25"/>
        <v/>
      </c>
      <c r="C86" s="1">
        <f>IF(A86="","",IFERROR(VLOOKUP(E86,'[1]Mapping '!$I$2:$J$19,2,FALSE),C85))</f>
        <v>4200</v>
      </c>
      <c r="D86" s="1">
        <f t="shared" si="24"/>
        <v>0</v>
      </c>
      <c r="E86" s="17" t="s">
        <v>90</v>
      </c>
      <c r="F86" s="18"/>
      <c r="G86" s="19">
        <v>-186077.86</v>
      </c>
      <c r="H86" s="19">
        <v>-186077.86</v>
      </c>
      <c r="I86" s="19">
        <v>211050.42</v>
      </c>
      <c r="J86" s="19">
        <v>0</v>
      </c>
      <c r="K86" s="19">
        <v>281476.15999999997</v>
      </c>
      <c r="L86" s="19">
        <v>95398.3</v>
      </c>
      <c r="M86" s="5">
        <f t="shared" si="21"/>
        <v>55</v>
      </c>
      <c r="N86" s="6">
        <f t="shared" si="22"/>
        <v>0</v>
      </c>
      <c r="O86" s="1">
        <f t="shared" si="23"/>
        <v>0</v>
      </c>
      <c r="P86">
        <v>43820500</v>
      </c>
      <c r="R86">
        <v>8245.43</v>
      </c>
      <c r="S86">
        <v>9474.57</v>
      </c>
      <c r="T86">
        <v>-1728.07</v>
      </c>
      <c r="U86" s="1">
        <f>IF(ISNA(VLOOKUP(Z86,'Balance SIEGE'!$C$14:$E$205,3,FALSE))=FALSE,U85,U85+1)</f>
        <v>0</v>
      </c>
      <c r="W86" s="34">
        <f t="shared" si="28"/>
        <v>71</v>
      </c>
      <c r="X86" s="34">
        <f t="shared" si="29"/>
        <v>45510000</v>
      </c>
      <c r="Y86" s="34" t="str">
        <f t="shared" si="27"/>
        <v/>
      </c>
      <c r="Z86" s="34" t="str">
        <f t="shared" si="30"/>
        <v>45510000_</v>
      </c>
      <c r="AA86" s="34">
        <f t="shared" si="31"/>
        <v>0</v>
      </c>
      <c r="AB86" s="35">
        <f t="shared" si="32"/>
        <v>-2527290.04</v>
      </c>
      <c r="AC86" s="7" t="str">
        <f t="shared" si="33"/>
        <v>4</v>
      </c>
      <c r="AD86" s="7" t="str">
        <f t="shared" si="34"/>
        <v/>
      </c>
    </row>
    <row r="87" spans="1:30" x14ac:dyDescent="0.25">
      <c r="A87" s="1">
        <f t="shared" si="26"/>
        <v>2076</v>
      </c>
      <c r="B87" s="1">
        <f t="shared" si="25"/>
        <v>60110000</v>
      </c>
      <c r="C87" s="1">
        <f>IF(A87="","",IFERROR(VLOOKUP(E87,'[1]Mapping '!$I$2:$J$19,2,FALSE),C86))</f>
        <v>4200</v>
      </c>
      <c r="D87" s="1">
        <f t="shared" si="24"/>
        <v>314.58</v>
      </c>
      <c r="E87" s="18" t="s">
        <v>91</v>
      </c>
      <c r="F87" s="18"/>
      <c r="G87" s="19">
        <v>-314.58</v>
      </c>
      <c r="H87" s="19">
        <v>-314.58</v>
      </c>
      <c r="I87" s="19">
        <v>1726.2</v>
      </c>
      <c r="J87" s="19">
        <v>0</v>
      </c>
      <c r="K87" s="19">
        <v>314.58</v>
      </c>
      <c r="L87" s="19">
        <v>0</v>
      </c>
      <c r="M87" s="5">
        <f t="shared" si="21"/>
        <v>56</v>
      </c>
      <c r="N87" s="6">
        <f t="shared" si="22"/>
        <v>0</v>
      </c>
      <c r="O87" s="1">
        <f t="shared" si="23"/>
        <v>0</v>
      </c>
      <c r="P87">
        <v>43830000</v>
      </c>
      <c r="R87">
        <v>155.69999999999999</v>
      </c>
      <c r="S87">
        <v>183.82</v>
      </c>
      <c r="T87">
        <v>-66.489999999999995</v>
      </c>
      <c r="U87" s="1">
        <f>IF(ISNA(VLOOKUP(Z87,'Balance SIEGE'!$C$14:$E$205,3,FALSE))=FALSE,U86,U86+1)</f>
        <v>0</v>
      </c>
      <c r="W87" s="34">
        <f t="shared" si="28"/>
        <v>72</v>
      </c>
      <c r="X87" s="34">
        <f t="shared" si="29"/>
        <v>45520000</v>
      </c>
      <c r="Y87" s="34" t="str">
        <f t="shared" si="27"/>
        <v/>
      </c>
      <c r="Z87" s="34" t="str">
        <f t="shared" si="30"/>
        <v>45520000_</v>
      </c>
      <c r="AA87" s="34">
        <f t="shared" si="31"/>
        <v>0</v>
      </c>
      <c r="AB87" s="35">
        <f t="shared" si="32"/>
        <v>1955896.05</v>
      </c>
      <c r="AC87" s="7" t="str">
        <f t="shared" si="33"/>
        <v>4</v>
      </c>
      <c r="AD87" s="7" t="str">
        <f t="shared" si="34"/>
        <v/>
      </c>
    </row>
    <row r="88" spans="1:30" x14ac:dyDescent="0.25">
      <c r="A88" s="1">
        <f t="shared" si="26"/>
        <v>2077</v>
      </c>
      <c r="B88" s="1">
        <f t="shared" si="25"/>
        <v>60120000</v>
      </c>
      <c r="C88" s="1">
        <f>IF(A88="","",IFERROR(VLOOKUP(E88,'[1]Mapping '!$I$2:$J$19,2,FALSE),C87))</f>
        <v>4200</v>
      </c>
      <c r="D88" s="1">
        <f t="shared" si="24"/>
        <v>63793.630000000005</v>
      </c>
      <c r="E88" s="18" t="s">
        <v>92</v>
      </c>
      <c r="F88" s="18"/>
      <c r="G88" s="19">
        <v>-63793.63</v>
      </c>
      <c r="H88" s="19">
        <v>-63793.63</v>
      </c>
      <c r="I88" s="19">
        <v>117468.18</v>
      </c>
      <c r="J88" s="19">
        <v>0</v>
      </c>
      <c r="K88" s="19">
        <v>64449.9</v>
      </c>
      <c r="L88" s="19">
        <v>656.27</v>
      </c>
      <c r="M88" s="5">
        <f t="shared" si="21"/>
        <v>56</v>
      </c>
      <c r="N88" s="6">
        <f t="shared" si="22"/>
        <v>0</v>
      </c>
      <c r="O88" s="1">
        <f t="shared" si="23"/>
        <v>0</v>
      </c>
      <c r="P88">
        <v>43860000</v>
      </c>
      <c r="R88">
        <v>0</v>
      </c>
      <c r="S88">
        <v>0</v>
      </c>
      <c r="T88">
        <v>0</v>
      </c>
      <c r="U88" s="1">
        <f>IF(ISNA(VLOOKUP(Z88,'Balance SIEGE'!$C$14:$E$205,3,FALSE))=FALSE,U87,U87+1)</f>
        <v>0</v>
      </c>
      <c r="W88" s="34">
        <f t="shared" si="28"/>
        <v>73</v>
      </c>
      <c r="X88" s="34">
        <f t="shared" si="29"/>
        <v>45530000</v>
      </c>
      <c r="Y88" s="34" t="str">
        <f t="shared" si="27"/>
        <v/>
      </c>
      <c r="Z88" s="34" t="str">
        <f t="shared" si="30"/>
        <v>45530000_</v>
      </c>
      <c r="AA88" s="34">
        <f t="shared" si="31"/>
        <v>0</v>
      </c>
      <c r="AB88" s="35">
        <f t="shared" si="32"/>
        <v>792515.52</v>
      </c>
      <c r="AC88" s="7" t="str">
        <f t="shared" si="33"/>
        <v>4</v>
      </c>
      <c r="AD88" s="7" t="str">
        <f t="shared" si="34"/>
        <v/>
      </c>
    </row>
    <row r="89" spans="1:30" x14ac:dyDescent="0.25">
      <c r="A89" s="1">
        <f t="shared" si="26"/>
        <v>2078</v>
      </c>
      <c r="B89" s="1">
        <f t="shared" si="25"/>
        <v>60140000</v>
      </c>
      <c r="C89" s="1">
        <f>IF(A89="","",IFERROR(VLOOKUP(E89,'[1]Mapping '!$I$2:$J$19,2,FALSE),C88))</f>
        <v>4200</v>
      </c>
      <c r="D89" s="1">
        <f t="shared" si="24"/>
        <v>21.49</v>
      </c>
      <c r="E89" s="18" t="s">
        <v>93</v>
      </c>
      <c r="F89" s="18"/>
      <c r="G89" s="19">
        <v>-21.49</v>
      </c>
      <c r="H89" s="19">
        <v>-21.49</v>
      </c>
      <c r="I89" s="19">
        <v>1123.46</v>
      </c>
      <c r="J89" s="19">
        <v>0</v>
      </c>
      <c r="K89" s="19">
        <v>21.49</v>
      </c>
      <c r="L89" s="19">
        <v>0</v>
      </c>
      <c r="M89" s="5">
        <f t="shared" si="21"/>
        <v>56</v>
      </c>
      <c r="N89" s="6">
        <f t="shared" si="22"/>
        <v>0</v>
      </c>
      <c r="O89" s="1">
        <f t="shared" si="23"/>
        <v>0</v>
      </c>
      <c r="P89">
        <v>43870000</v>
      </c>
      <c r="R89">
        <v>0</v>
      </c>
      <c r="S89">
        <v>0</v>
      </c>
      <c r="T89">
        <v>0</v>
      </c>
      <c r="U89" s="1">
        <f>IF(ISNA(VLOOKUP(Z89,'Balance SIEGE'!$C$14:$E$205,3,FALSE))=FALSE,U88,U88+1)</f>
        <v>0</v>
      </c>
      <c r="W89" s="34">
        <f t="shared" si="28"/>
        <v>74</v>
      </c>
      <c r="X89" s="34">
        <f t="shared" si="29"/>
        <v>45540000</v>
      </c>
      <c r="Y89" s="34" t="str">
        <f t="shared" si="27"/>
        <v/>
      </c>
      <c r="Z89" s="34" t="str">
        <f t="shared" si="30"/>
        <v>45540000_</v>
      </c>
      <c r="AA89" s="34">
        <f t="shared" si="31"/>
        <v>0</v>
      </c>
      <c r="AB89" s="35">
        <f t="shared" si="32"/>
        <v>4930600</v>
      </c>
      <c r="AC89" s="7" t="str">
        <f t="shared" si="33"/>
        <v>4</v>
      </c>
      <c r="AD89" s="7" t="str">
        <f t="shared" si="34"/>
        <v/>
      </c>
    </row>
    <row r="90" spans="1:30" x14ac:dyDescent="0.25">
      <c r="A90" s="1">
        <f t="shared" si="26"/>
        <v>2079</v>
      </c>
      <c r="B90" s="1">
        <f t="shared" si="25"/>
        <v>60260000</v>
      </c>
      <c r="C90" s="1">
        <f>IF(A90="","",IFERROR(VLOOKUP(E90,'[1]Mapping '!$I$2:$J$19,2,FALSE),C89))</f>
        <v>4200</v>
      </c>
      <c r="D90" s="1">
        <f t="shared" si="24"/>
        <v>5494.35</v>
      </c>
      <c r="E90" s="18" t="s">
        <v>94</v>
      </c>
      <c r="F90" s="18"/>
      <c r="G90" s="19">
        <v>-5494.35</v>
      </c>
      <c r="H90" s="19">
        <v>-5494.35</v>
      </c>
      <c r="I90" s="19">
        <v>5494.35</v>
      </c>
      <c r="J90" s="19">
        <v>0</v>
      </c>
      <c r="K90" s="19">
        <v>5494.35</v>
      </c>
      <c r="L90" s="19">
        <v>0</v>
      </c>
      <c r="M90" s="5">
        <f t="shared" si="21"/>
        <v>56</v>
      </c>
      <c r="N90" s="6">
        <f t="shared" si="22"/>
        <v>0</v>
      </c>
      <c r="O90" s="1">
        <f t="shared" si="23"/>
        <v>0</v>
      </c>
      <c r="P90">
        <v>43880000</v>
      </c>
      <c r="R90">
        <v>0</v>
      </c>
      <c r="S90">
        <v>0</v>
      </c>
      <c r="T90">
        <v>0</v>
      </c>
      <c r="U90" s="1">
        <f>IF(ISNA(VLOOKUP(Z90,'Balance SIEGE'!$C$14:$E$205,3,FALSE))=FALSE,U89,U89+1)</f>
        <v>0</v>
      </c>
      <c r="W90" s="34">
        <f t="shared" si="28"/>
        <v>75</v>
      </c>
      <c r="X90" s="34">
        <f t="shared" si="29"/>
        <v>45550000</v>
      </c>
      <c r="Y90" s="34" t="str">
        <f t="shared" si="27"/>
        <v/>
      </c>
      <c r="Z90" s="34" t="str">
        <f t="shared" si="30"/>
        <v>45550000_</v>
      </c>
      <c r="AA90" s="34">
        <f t="shared" si="31"/>
        <v>0</v>
      </c>
      <c r="AB90" s="35">
        <f t="shared" si="32"/>
        <v>-191092</v>
      </c>
      <c r="AC90" s="7" t="str">
        <f t="shared" si="33"/>
        <v>4</v>
      </c>
      <c r="AD90" s="7" t="str">
        <f t="shared" si="34"/>
        <v/>
      </c>
    </row>
    <row r="91" spans="1:30" x14ac:dyDescent="0.25">
      <c r="A91" s="1">
        <f t="shared" si="26"/>
        <v>2080</v>
      </c>
      <c r="B91" s="1">
        <f t="shared" si="25"/>
        <v>60310000</v>
      </c>
      <c r="C91" s="1">
        <f>IF(A91="","",IFERROR(VLOOKUP(E91,'[1]Mapping '!$I$2:$J$19,2,FALSE),C90))</f>
        <v>4200</v>
      </c>
      <c r="D91" s="1">
        <f t="shared" si="24"/>
        <v>1348.2100000000009</v>
      </c>
      <c r="E91" s="18" t="s">
        <v>95</v>
      </c>
      <c r="F91" s="18"/>
      <c r="G91" s="19">
        <v>-1348.21</v>
      </c>
      <c r="H91" s="19">
        <v>-1348.21</v>
      </c>
      <c r="I91" s="19">
        <v>10455.280000000001</v>
      </c>
      <c r="J91" s="19">
        <v>0</v>
      </c>
      <c r="K91" s="19">
        <v>14441.61</v>
      </c>
      <c r="L91" s="19">
        <v>13093.4</v>
      </c>
      <c r="M91" s="5">
        <f t="shared" si="21"/>
        <v>56</v>
      </c>
      <c r="N91" s="6">
        <f t="shared" si="22"/>
        <v>0</v>
      </c>
      <c r="O91" s="1">
        <f t="shared" si="23"/>
        <v>0</v>
      </c>
      <c r="P91">
        <v>43885000</v>
      </c>
      <c r="R91">
        <v>0</v>
      </c>
      <c r="S91">
        <v>0</v>
      </c>
      <c r="T91">
        <v>0</v>
      </c>
      <c r="U91" s="1">
        <f>IF(ISNA(VLOOKUP(Z91,'Balance SIEGE'!$C$14:$E$205,3,FALSE))=FALSE,U90,U90+1)</f>
        <v>0</v>
      </c>
      <c r="W91" s="34">
        <f t="shared" si="28"/>
        <v>76</v>
      </c>
      <c r="X91" s="34">
        <f t="shared" si="29"/>
        <v>45560000</v>
      </c>
      <c r="Y91" s="34" t="str">
        <f t="shared" si="27"/>
        <v/>
      </c>
      <c r="Z91" s="34" t="str">
        <f t="shared" si="30"/>
        <v>45560000_</v>
      </c>
      <c r="AA91" s="34">
        <f t="shared" si="31"/>
        <v>0</v>
      </c>
      <c r="AB91" s="35">
        <f t="shared" si="32"/>
        <v>112000</v>
      </c>
      <c r="AC91" s="7" t="str">
        <f t="shared" si="33"/>
        <v>4</v>
      </c>
      <c r="AD91" s="7" t="str">
        <f t="shared" si="34"/>
        <v/>
      </c>
    </row>
    <row r="92" spans="1:30" x14ac:dyDescent="0.25">
      <c r="A92" s="1">
        <f t="shared" si="26"/>
        <v>2081</v>
      </c>
      <c r="B92" s="1">
        <f t="shared" si="25"/>
        <v>60360000</v>
      </c>
      <c r="C92" s="1">
        <f>IF(A92="","",IFERROR(VLOOKUP(E92,'[1]Mapping '!$I$2:$J$19,2,FALSE),C91))</f>
        <v>4200</v>
      </c>
      <c r="D92" s="1">
        <f t="shared" si="24"/>
        <v>-7122.35</v>
      </c>
      <c r="E92" s="18" t="s">
        <v>96</v>
      </c>
      <c r="F92" s="18"/>
      <c r="G92" s="19">
        <v>7122.35</v>
      </c>
      <c r="H92" s="19">
        <v>7122.35</v>
      </c>
      <c r="I92" s="19">
        <v>4982.37</v>
      </c>
      <c r="J92" s="19">
        <v>0</v>
      </c>
      <c r="K92" s="19">
        <v>7724.34</v>
      </c>
      <c r="L92" s="19">
        <v>14846.69</v>
      </c>
      <c r="M92" s="5">
        <f t="shared" si="21"/>
        <v>56</v>
      </c>
      <c r="N92" s="6">
        <f t="shared" si="22"/>
        <v>0</v>
      </c>
      <c r="O92" s="1">
        <f t="shared" si="23"/>
        <v>0</v>
      </c>
      <c r="P92">
        <v>43890000</v>
      </c>
      <c r="R92">
        <v>0</v>
      </c>
      <c r="S92">
        <v>0</v>
      </c>
      <c r="T92">
        <v>0</v>
      </c>
      <c r="U92" s="1">
        <f>IF(ISNA(VLOOKUP(Z92,'Balance SIEGE'!$C$14:$E$205,3,FALSE))=FALSE,U91,U91+1)</f>
        <v>0</v>
      </c>
      <c r="W92" s="34">
        <f t="shared" si="28"/>
        <v>77</v>
      </c>
      <c r="X92" s="34">
        <f t="shared" si="29"/>
        <v>45570000</v>
      </c>
      <c r="Y92" s="34" t="str">
        <f t="shared" si="27"/>
        <v/>
      </c>
      <c r="Z92" s="34" t="str">
        <f t="shared" si="30"/>
        <v>45570000_</v>
      </c>
      <c r="AA92" s="34">
        <f t="shared" si="31"/>
        <v>0</v>
      </c>
      <c r="AB92" s="35">
        <f t="shared" si="32"/>
        <v>11000</v>
      </c>
      <c r="AC92" s="7" t="str">
        <f t="shared" si="33"/>
        <v>4</v>
      </c>
      <c r="AD92" s="7" t="str">
        <f t="shared" si="34"/>
        <v/>
      </c>
    </row>
    <row r="93" spans="1:30" x14ac:dyDescent="0.25">
      <c r="A93" s="1">
        <f t="shared" si="26"/>
        <v>2082</v>
      </c>
      <c r="B93" s="1">
        <f t="shared" si="25"/>
        <v>60370000</v>
      </c>
      <c r="C93" s="1">
        <f>IF(A93="","",IFERROR(VLOOKUP(E93,'[1]Mapping '!$I$2:$J$19,2,FALSE),C92))</f>
        <v>4200</v>
      </c>
      <c r="D93" s="1">
        <f t="shared" si="24"/>
        <v>-475.32000000000016</v>
      </c>
      <c r="E93" s="18" t="s">
        <v>97</v>
      </c>
      <c r="F93" s="18"/>
      <c r="G93" s="19">
        <v>475.32</v>
      </c>
      <c r="H93" s="19">
        <v>475.32</v>
      </c>
      <c r="I93" s="19">
        <v>119059.68</v>
      </c>
      <c r="J93" s="19">
        <v>0</v>
      </c>
      <c r="K93" s="19">
        <v>2709.14</v>
      </c>
      <c r="L93" s="19">
        <v>3184.46</v>
      </c>
      <c r="M93" s="5">
        <f t="shared" si="21"/>
        <v>57</v>
      </c>
      <c r="N93" s="6">
        <f t="shared" si="22"/>
        <v>0</v>
      </c>
      <c r="O93" s="1">
        <f t="shared" si="23"/>
        <v>0</v>
      </c>
      <c r="P93">
        <v>44210000</v>
      </c>
      <c r="R93">
        <v>7133.97</v>
      </c>
      <c r="S93">
        <v>7512.46</v>
      </c>
      <c r="T93">
        <v>-2042.22</v>
      </c>
      <c r="U93" s="1">
        <f>IF(ISNA(VLOOKUP(Z93,'Balance SIEGE'!$C$14:$E$205,3,FALSE))=FALSE,U92,U92+1)</f>
        <v>0</v>
      </c>
      <c r="W93" s="34">
        <f t="shared" si="28"/>
        <v>78</v>
      </c>
      <c r="X93" s="34">
        <f t="shared" si="29"/>
        <v>45581000</v>
      </c>
      <c r="Y93" s="34" t="str">
        <f t="shared" si="27"/>
        <v/>
      </c>
      <c r="Z93" s="34" t="str">
        <f t="shared" si="30"/>
        <v>45581000_</v>
      </c>
      <c r="AA93" s="34">
        <f t="shared" si="31"/>
        <v>0</v>
      </c>
      <c r="AB93" s="35">
        <f t="shared" si="32"/>
        <v>-26734</v>
      </c>
      <c r="AC93" s="7" t="str">
        <f t="shared" si="33"/>
        <v>4</v>
      </c>
      <c r="AD93" s="7" t="str">
        <f t="shared" si="34"/>
        <v/>
      </c>
    </row>
    <row r="94" spans="1:30" x14ac:dyDescent="0.25">
      <c r="A94" s="1">
        <f t="shared" si="26"/>
        <v>2083</v>
      </c>
      <c r="B94" s="1">
        <f t="shared" si="25"/>
        <v>60371000</v>
      </c>
      <c r="C94" s="1">
        <f>IF(A94="","",IFERROR(VLOOKUP(E94,'[1]Mapping '!$I$2:$J$19,2,FALSE),C93))</f>
        <v>4200</v>
      </c>
      <c r="D94" s="1">
        <f t="shared" si="24"/>
        <v>6387.3400000000038</v>
      </c>
      <c r="E94" s="18" t="s">
        <v>98</v>
      </c>
      <c r="F94" s="18"/>
      <c r="G94" s="19">
        <v>-6387.34</v>
      </c>
      <c r="H94" s="19">
        <v>-6387.34</v>
      </c>
      <c r="I94" s="19">
        <v>18703.78</v>
      </c>
      <c r="J94" s="19">
        <v>0</v>
      </c>
      <c r="K94" s="19">
        <v>37152.910000000003</v>
      </c>
      <c r="L94" s="19">
        <v>30765.57</v>
      </c>
      <c r="M94" s="5">
        <f t="shared" si="21"/>
        <v>58</v>
      </c>
      <c r="N94" s="6">
        <f t="shared" si="22"/>
        <v>0</v>
      </c>
      <c r="O94" s="1">
        <f t="shared" si="23"/>
        <v>0</v>
      </c>
      <c r="P94">
        <v>44410000</v>
      </c>
      <c r="R94">
        <v>0</v>
      </c>
      <c r="S94">
        <v>0</v>
      </c>
      <c r="T94">
        <v>21976</v>
      </c>
      <c r="U94" s="1">
        <f>IF(ISNA(VLOOKUP(Z94,'Balance SIEGE'!$C$14:$E$205,3,FALSE))=FALSE,U93,U93+1)</f>
        <v>0</v>
      </c>
      <c r="W94" s="34">
        <f t="shared" si="28"/>
        <v>79</v>
      </c>
      <c r="X94" s="34">
        <f t="shared" si="29"/>
        <v>45582000</v>
      </c>
      <c r="Y94" s="34" t="str">
        <f t="shared" si="27"/>
        <v/>
      </c>
      <c r="Z94" s="34" t="str">
        <f t="shared" si="30"/>
        <v>45582000_</v>
      </c>
      <c r="AA94" s="34">
        <f t="shared" si="31"/>
        <v>0</v>
      </c>
      <c r="AB94" s="35">
        <f t="shared" si="32"/>
        <v>7486</v>
      </c>
      <c r="AC94" s="7" t="str">
        <f t="shared" si="33"/>
        <v>4</v>
      </c>
      <c r="AD94" s="7" t="str">
        <f t="shared" si="34"/>
        <v/>
      </c>
    </row>
    <row r="95" spans="1:30" x14ac:dyDescent="0.25">
      <c r="A95" s="1">
        <f t="shared" si="26"/>
        <v>2084</v>
      </c>
      <c r="B95" s="1">
        <f t="shared" si="25"/>
        <v>60611100</v>
      </c>
      <c r="C95" s="1">
        <f>IF(A95="","",IFERROR(VLOOKUP(E95,'[1]Mapping '!$I$2:$J$19,2,FALSE),C94))</f>
        <v>4200</v>
      </c>
      <c r="D95" s="1">
        <f t="shared" si="24"/>
        <v>10969.32</v>
      </c>
      <c r="E95" s="18" t="s">
        <v>99</v>
      </c>
      <c r="F95" s="18"/>
      <c r="G95" s="19">
        <v>-10969.32</v>
      </c>
      <c r="H95" s="19">
        <v>-10969.32</v>
      </c>
      <c r="I95" s="19">
        <v>24085.040000000001</v>
      </c>
      <c r="J95" s="19">
        <v>0</v>
      </c>
      <c r="K95" s="19">
        <v>22118.5</v>
      </c>
      <c r="L95" s="19">
        <v>11149.18</v>
      </c>
      <c r="M95" s="5">
        <f t="shared" si="21"/>
        <v>58</v>
      </c>
      <c r="N95" s="6">
        <f t="shared" si="22"/>
        <v>0</v>
      </c>
      <c r="O95" s="1">
        <f t="shared" si="23"/>
        <v>0</v>
      </c>
      <c r="P95">
        <v>44551000</v>
      </c>
      <c r="R95">
        <v>70721</v>
      </c>
      <c r="S95">
        <v>0</v>
      </c>
      <c r="T95">
        <v>-70721</v>
      </c>
      <c r="U95" s="1">
        <f>IF(ISNA(VLOOKUP(Z95,'Balance SIEGE'!$C$14:$E$205,3,FALSE))=FALSE,U94,U94+1)</f>
        <v>0</v>
      </c>
      <c r="W95" s="34">
        <f t="shared" si="28"/>
        <v>80</v>
      </c>
      <c r="X95" s="34">
        <f t="shared" si="29"/>
        <v>45583000</v>
      </c>
      <c r="Y95" s="34" t="str">
        <f t="shared" si="27"/>
        <v/>
      </c>
      <c r="Z95" s="34" t="str">
        <f t="shared" si="30"/>
        <v>45583000_</v>
      </c>
      <c r="AA95" s="34">
        <f t="shared" si="31"/>
        <v>0</v>
      </c>
      <c r="AB95" s="35">
        <f t="shared" si="32"/>
        <v>3539</v>
      </c>
      <c r="AC95" s="7" t="str">
        <f t="shared" si="33"/>
        <v>4</v>
      </c>
      <c r="AD95" s="7" t="str">
        <f t="shared" si="34"/>
        <v/>
      </c>
    </row>
    <row r="96" spans="1:30" x14ac:dyDescent="0.25">
      <c r="A96" s="1">
        <f t="shared" si="26"/>
        <v>2085</v>
      </c>
      <c r="B96" s="1">
        <f t="shared" si="25"/>
        <v>60612000</v>
      </c>
      <c r="C96" s="1">
        <f>IF(A96="","",IFERROR(VLOOKUP(E96,'[1]Mapping '!$I$2:$J$19,2,FALSE),C95))</f>
        <v>4200</v>
      </c>
      <c r="D96" s="1">
        <f t="shared" si="24"/>
        <v>-252</v>
      </c>
      <c r="E96" s="18" t="s">
        <v>100</v>
      </c>
      <c r="F96" s="18"/>
      <c r="G96" s="19">
        <v>252</v>
      </c>
      <c r="H96" s="19">
        <v>252</v>
      </c>
      <c r="I96" s="19">
        <v>687.11</v>
      </c>
      <c r="J96" s="19">
        <v>0</v>
      </c>
      <c r="K96" s="19">
        <v>504</v>
      </c>
      <c r="L96" s="19">
        <v>756</v>
      </c>
      <c r="M96" s="5">
        <f t="shared" si="21"/>
        <v>59</v>
      </c>
      <c r="N96" s="6">
        <f t="shared" si="22"/>
        <v>0</v>
      </c>
      <c r="O96" s="1">
        <f t="shared" si="23"/>
        <v>0</v>
      </c>
      <c r="P96">
        <v>44562000</v>
      </c>
      <c r="R96">
        <v>2143.85</v>
      </c>
      <c r="S96">
        <v>2533.9699999999998</v>
      </c>
      <c r="T96">
        <v>599.95000000000005</v>
      </c>
      <c r="U96" s="1">
        <f>IF(ISNA(VLOOKUP(Z96,'Balance SIEGE'!$C$14:$E$205,3,FALSE))=FALSE,U95,U95+1)</f>
        <v>0</v>
      </c>
      <c r="W96" s="34">
        <f t="shared" si="28"/>
        <v>81</v>
      </c>
      <c r="X96" s="34">
        <f t="shared" si="29"/>
        <v>45584000</v>
      </c>
      <c r="Y96" s="34" t="str">
        <f t="shared" si="27"/>
        <v/>
      </c>
      <c r="Z96" s="34" t="str">
        <f t="shared" si="30"/>
        <v>45584000_</v>
      </c>
      <c r="AA96" s="34">
        <f t="shared" si="31"/>
        <v>0</v>
      </c>
      <c r="AB96" s="35">
        <f t="shared" si="32"/>
        <v>25545</v>
      </c>
      <c r="AC96" s="7" t="str">
        <f t="shared" si="33"/>
        <v>4</v>
      </c>
      <c r="AD96" s="7" t="str">
        <f t="shared" si="34"/>
        <v/>
      </c>
    </row>
    <row r="97" spans="1:30" x14ac:dyDescent="0.25">
      <c r="A97" s="1">
        <f t="shared" si="26"/>
        <v>2086</v>
      </c>
      <c r="B97" s="1">
        <f t="shared" si="25"/>
        <v>60613000</v>
      </c>
      <c r="C97" s="1">
        <f>IF(A97="","",IFERROR(VLOOKUP(E97,'[1]Mapping '!$I$2:$J$19,2,FALSE),C96))</f>
        <v>4200</v>
      </c>
      <c r="D97" s="1">
        <f t="shared" si="24"/>
        <v>89.32</v>
      </c>
      <c r="E97" s="18" t="s">
        <v>24</v>
      </c>
      <c r="F97" s="18"/>
      <c r="G97" s="19">
        <v>-89.32</v>
      </c>
      <c r="H97" s="19">
        <v>-89.32</v>
      </c>
      <c r="I97" s="19">
        <v>7223.14</v>
      </c>
      <c r="J97" s="19">
        <v>0</v>
      </c>
      <c r="K97" s="19">
        <v>89.32</v>
      </c>
      <c r="L97" s="19">
        <v>0</v>
      </c>
      <c r="M97" s="5">
        <f t="shared" si="21"/>
        <v>60</v>
      </c>
      <c r="N97" s="6">
        <f t="shared" si="22"/>
        <v>0</v>
      </c>
      <c r="O97" s="1">
        <f t="shared" si="23"/>
        <v>0</v>
      </c>
      <c r="P97">
        <v>44562010</v>
      </c>
      <c r="R97">
        <v>10393.61</v>
      </c>
      <c r="S97">
        <v>9080.27</v>
      </c>
      <c r="T97">
        <v>3868.25</v>
      </c>
      <c r="U97" s="1">
        <f>IF(ISNA(VLOOKUP(Z97,'Balance SIEGE'!$C$14:$E$205,3,FALSE))=FALSE,U96,U96+1)</f>
        <v>0</v>
      </c>
      <c r="W97" s="34">
        <f t="shared" si="28"/>
        <v>82</v>
      </c>
      <c r="X97" s="34">
        <f t="shared" si="29"/>
        <v>45585000</v>
      </c>
      <c r="Y97" s="34" t="str">
        <f t="shared" si="27"/>
        <v/>
      </c>
      <c r="Z97" s="34" t="str">
        <f t="shared" si="30"/>
        <v>45585000_</v>
      </c>
      <c r="AA97" s="34">
        <f t="shared" si="31"/>
        <v>0</v>
      </c>
      <c r="AB97" s="35">
        <f t="shared" si="32"/>
        <v>-842</v>
      </c>
      <c r="AC97" s="7" t="str">
        <f t="shared" si="33"/>
        <v>4</v>
      </c>
      <c r="AD97" s="7" t="str">
        <f t="shared" si="34"/>
        <v/>
      </c>
    </row>
    <row r="98" spans="1:30" x14ac:dyDescent="0.25">
      <c r="A98" s="1">
        <f t="shared" si="26"/>
        <v>2087</v>
      </c>
      <c r="B98" s="1">
        <f t="shared" si="25"/>
        <v>60630000</v>
      </c>
      <c r="C98" s="1">
        <f>IF(A98="","",IFERROR(VLOOKUP(E98,'[1]Mapping '!$I$2:$J$19,2,FALSE),C97))</f>
        <v>4200</v>
      </c>
      <c r="D98" s="1">
        <f t="shared" si="24"/>
        <v>3272.57</v>
      </c>
      <c r="E98" s="18" t="s">
        <v>23</v>
      </c>
      <c r="F98" s="18"/>
      <c r="G98" s="19">
        <v>-3272.57</v>
      </c>
      <c r="H98" s="19">
        <v>-3272.57</v>
      </c>
      <c r="I98" s="19">
        <v>12483.04</v>
      </c>
      <c r="J98" s="19">
        <v>0</v>
      </c>
      <c r="K98" s="19">
        <v>3299.27</v>
      </c>
      <c r="L98" s="19">
        <v>26.7</v>
      </c>
      <c r="M98" s="5">
        <f t="shared" si="21"/>
        <v>60</v>
      </c>
      <c r="N98" s="6">
        <f t="shared" si="22"/>
        <v>0</v>
      </c>
      <c r="O98" s="1">
        <f t="shared" si="23"/>
        <v>0</v>
      </c>
      <c r="P98">
        <v>44566000</v>
      </c>
      <c r="R98">
        <v>0</v>
      </c>
      <c r="S98">
        <v>0</v>
      </c>
      <c r="T98">
        <v>0</v>
      </c>
      <c r="U98" s="1">
        <f>IF(ISNA(VLOOKUP(Z98,'Balance SIEGE'!$C$14:$E$205,3,FALSE))=FALSE,U97,U97+1)</f>
        <v>0</v>
      </c>
      <c r="W98" s="34">
        <f t="shared" si="28"/>
        <v>83</v>
      </c>
      <c r="X98" s="34">
        <f t="shared" si="29"/>
        <v>45586000</v>
      </c>
      <c r="Y98" s="34" t="str">
        <f t="shared" si="27"/>
        <v/>
      </c>
      <c r="Z98" s="34" t="str">
        <f t="shared" si="30"/>
        <v>45586000_</v>
      </c>
      <c r="AA98" s="34">
        <f t="shared" si="31"/>
        <v>0</v>
      </c>
      <c r="AB98" s="35">
        <f t="shared" si="32"/>
        <v>275</v>
      </c>
      <c r="AC98" s="7" t="str">
        <f t="shared" si="33"/>
        <v>4</v>
      </c>
      <c r="AD98" s="7" t="str">
        <f t="shared" si="34"/>
        <v/>
      </c>
    </row>
    <row r="99" spans="1:30" x14ac:dyDescent="0.25">
      <c r="A99" s="1">
        <f t="shared" si="26"/>
        <v>2088</v>
      </c>
      <c r="B99" s="1">
        <f t="shared" si="25"/>
        <v>60640000</v>
      </c>
      <c r="C99" s="1">
        <f>IF(A99="","",IFERROR(VLOOKUP(E99,'[1]Mapping '!$I$2:$J$19,2,FALSE),C98))</f>
        <v>4200</v>
      </c>
      <c r="D99" s="1">
        <f t="shared" si="24"/>
        <v>768.8</v>
      </c>
      <c r="E99" s="18" t="s">
        <v>25</v>
      </c>
      <c r="F99" s="18"/>
      <c r="G99" s="19">
        <v>-768.8</v>
      </c>
      <c r="H99" s="19">
        <v>-768.8</v>
      </c>
      <c r="I99" s="19">
        <v>3689.15</v>
      </c>
      <c r="J99" s="19">
        <v>0</v>
      </c>
      <c r="K99" s="19">
        <v>768.8</v>
      </c>
      <c r="L99" s="19">
        <v>0</v>
      </c>
      <c r="M99" s="5">
        <f t="shared" si="21"/>
        <v>61</v>
      </c>
      <c r="N99" s="6">
        <f t="shared" si="22"/>
        <v>0</v>
      </c>
      <c r="O99" s="1">
        <f t="shared" si="23"/>
        <v>0</v>
      </c>
      <c r="P99">
        <v>44566003</v>
      </c>
      <c r="R99">
        <v>106928.22</v>
      </c>
      <c r="S99">
        <v>73463.81</v>
      </c>
      <c r="T99">
        <v>14511.98</v>
      </c>
      <c r="U99" s="1">
        <f>IF(ISNA(VLOOKUP(Z99,'Balance SIEGE'!$C$14:$E$205,3,FALSE))=FALSE,U98,U98+1)</f>
        <v>0</v>
      </c>
      <c r="W99" s="34">
        <f t="shared" si="28"/>
        <v>84</v>
      </c>
      <c r="X99" s="34">
        <f t="shared" si="29"/>
        <v>45587000</v>
      </c>
      <c r="Y99" s="34" t="str">
        <f t="shared" si="27"/>
        <v/>
      </c>
      <c r="Z99" s="34" t="str">
        <f t="shared" si="30"/>
        <v>45587000_</v>
      </c>
      <c r="AA99" s="34">
        <f t="shared" si="31"/>
        <v>0</v>
      </c>
      <c r="AB99" s="35">
        <f t="shared" si="32"/>
        <v>12</v>
      </c>
      <c r="AC99" s="7" t="str">
        <f t="shared" si="33"/>
        <v>4</v>
      </c>
      <c r="AD99" s="7" t="str">
        <f t="shared" si="34"/>
        <v/>
      </c>
    </row>
    <row r="100" spans="1:30" x14ac:dyDescent="0.25">
      <c r="A100" s="1">
        <f t="shared" si="26"/>
        <v>2089</v>
      </c>
      <c r="B100" s="1">
        <f t="shared" si="25"/>
        <v>60710000</v>
      </c>
      <c r="C100" s="1">
        <f>IF(A100="","",IFERROR(VLOOKUP(E100,'[1]Mapping '!$I$2:$J$19,2,FALSE),C99))</f>
        <v>4200</v>
      </c>
      <c r="D100" s="1">
        <f t="shared" si="24"/>
        <v>348.38</v>
      </c>
      <c r="E100" s="18" t="s">
        <v>31</v>
      </c>
      <c r="F100" s="18"/>
      <c r="G100" s="19">
        <v>-348.38</v>
      </c>
      <c r="H100" s="19">
        <v>-348.38</v>
      </c>
      <c r="I100" s="19">
        <v>11890.73</v>
      </c>
      <c r="J100" s="19">
        <v>0</v>
      </c>
      <c r="K100" s="19">
        <v>348.38</v>
      </c>
      <c r="L100" s="19">
        <v>0</v>
      </c>
      <c r="M100" s="5">
        <f t="shared" si="21"/>
        <v>62</v>
      </c>
      <c r="N100" s="6">
        <f t="shared" si="22"/>
        <v>0</v>
      </c>
      <c r="O100" s="1">
        <f t="shared" si="23"/>
        <v>0</v>
      </c>
      <c r="P100">
        <v>44566075</v>
      </c>
      <c r="R100">
        <v>439.99</v>
      </c>
      <c r="S100">
        <v>412.2</v>
      </c>
      <c r="T100">
        <v>0</v>
      </c>
      <c r="U100" s="1">
        <f>IF(ISNA(VLOOKUP(Z100,'Balance SIEGE'!$C$14:$E$205,3,FALSE))=FALSE,U99,U99+1)</f>
        <v>0</v>
      </c>
      <c r="W100" s="34">
        <f t="shared" si="28"/>
        <v>85</v>
      </c>
      <c r="X100" s="34">
        <f t="shared" si="29"/>
        <v>46711000</v>
      </c>
      <c r="Y100" s="34" t="str">
        <f t="shared" si="27"/>
        <v/>
      </c>
      <c r="Z100" s="34" t="str">
        <f t="shared" si="30"/>
        <v>46711000_</v>
      </c>
      <c r="AA100" s="34">
        <f t="shared" si="31"/>
        <v>0</v>
      </c>
      <c r="AB100" s="35">
        <f t="shared" si="32"/>
        <v>-612.30000000000018</v>
      </c>
      <c r="AC100" s="7" t="str">
        <f t="shared" si="33"/>
        <v>4</v>
      </c>
      <c r="AD100" s="7" t="str">
        <f t="shared" si="34"/>
        <v/>
      </c>
    </row>
    <row r="101" spans="1:30" x14ac:dyDescent="0.25">
      <c r="A101" s="1">
        <f t="shared" si="26"/>
        <v>2090</v>
      </c>
      <c r="B101" s="1">
        <f t="shared" si="25"/>
        <v>60720000</v>
      </c>
      <c r="C101" s="1">
        <f>IF(A101="","",IFERROR(VLOOKUP(E101,'[1]Mapping '!$I$2:$J$19,2,FALSE),C100))</f>
        <v>4200</v>
      </c>
      <c r="D101" s="1">
        <f t="shared" si="24"/>
        <v>128.62</v>
      </c>
      <c r="E101" s="18" t="s">
        <v>101</v>
      </c>
      <c r="F101" s="18"/>
      <c r="G101" s="19">
        <v>-128.62</v>
      </c>
      <c r="H101" s="19">
        <v>-128.62</v>
      </c>
      <c r="I101" s="19">
        <v>3170.25</v>
      </c>
      <c r="J101" s="19">
        <v>0</v>
      </c>
      <c r="K101" s="19">
        <v>128.62</v>
      </c>
      <c r="L101" s="19">
        <v>0</v>
      </c>
      <c r="M101" s="5">
        <f t="shared" si="21"/>
        <v>62</v>
      </c>
      <c r="N101" s="6">
        <f t="shared" si="22"/>
        <v>0</v>
      </c>
      <c r="O101" s="1">
        <f t="shared" si="23"/>
        <v>0</v>
      </c>
      <c r="P101">
        <v>44566100</v>
      </c>
      <c r="R101">
        <v>0</v>
      </c>
      <c r="S101">
        <v>0</v>
      </c>
      <c r="T101">
        <v>0</v>
      </c>
      <c r="U101" s="1">
        <f>IF(ISNA(VLOOKUP(Z101,'Balance SIEGE'!$C$14:$E$205,3,FALSE))=FALSE,U100,U100+1)</f>
        <v>0</v>
      </c>
      <c r="W101" s="34">
        <f t="shared" si="28"/>
        <v>86</v>
      </c>
      <c r="X101" s="34">
        <f t="shared" si="29"/>
        <v>46870000</v>
      </c>
      <c r="Y101" s="34" t="str">
        <f t="shared" si="27"/>
        <v/>
      </c>
      <c r="Z101" s="34" t="str">
        <f t="shared" si="30"/>
        <v>46870000_</v>
      </c>
      <c r="AA101" s="34">
        <f t="shared" si="31"/>
        <v>0</v>
      </c>
      <c r="AB101" s="35">
        <f t="shared" si="32"/>
        <v>1324.5900000000001</v>
      </c>
      <c r="AC101" s="7" t="str">
        <f t="shared" si="33"/>
        <v>4</v>
      </c>
      <c r="AD101" s="7" t="str">
        <f t="shared" si="34"/>
        <v/>
      </c>
    </row>
    <row r="102" spans="1:30" x14ac:dyDescent="0.25">
      <c r="A102" s="1">
        <f t="shared" si="26"/>
        <v>2091</v>
      </c>
      <c r="B102" s="1">
        <f t="shared" si="25"/>
        <v>60730000</v>
      </c>
      <c r="C102" s="1">
        <f>IF(A102="","",IFERROR(VLOOKUP(E102,'[1]Mapping '!$I$2:$J$19,2,FALSE),C101))</f>
        <v>4200</v>
      </c>
      <c r="D102" s="1">
        <f t="shared" si="24"/>
        <v>18830.62</v>
      </c>
      <c r="E102" s="18" t="s">
        <v>102</v>
      </c>
      <c r="F102" s="18"/>
      <c r="G102" s="19">
        <v>-18830.62</v>
      </c>
      <c r="H102" s="19">
        <v>-18830.62</v>
      </c>
      <c r="I102" s="19">
        <v>18958.64</v>
      </c>
      <c r="J102" s="19">
        <v>0</v>
      </c>
      <c r="K102" s="19">
        <v>18953.259999999998</v>
      </c>
      <c r="L102" s="19">
        <v>122.64</v>
      </c>
      <c r="M102" s="5">
        <f t="shared" si="21"/>
        <v>63</v>
      </c>
      <c r="N102" s="6">
        <f t="shared" si="22"/>
        <v>0</v>
      </c>
      <c r="O102" s="1">
        <f t="shared" si="23"/>
        <v>0</v>
      </c>
      <c r="P102">
        <v>44566200</v>
      </c>
      <c r="R102">
        <v>7838.51</v>
      </c>
      <c r="S102">
        <v>5286.58</v>
      </c>
      <c r="T102">
        <v>145.55000000000001</v>
      </c>
      <c r="U102" s="1">
        <f>IF(ISNA(VLOOKUP(Z102,'Balance SIEGE'!$C$14:$E$205,3,FALSE))=FALSE,U101,U101+1)</f>
        <v>0</v>
      </c>
      <c r="W102" s="34">
        <f t="shared" si="28"/>
        <v>87</v>
      </c>
      <c r="X102" s="34">
        <f t="shared" si="29"/>
        <v>47100000</v>
      </c>
      <c r="Y102" s="34" t="str">
        <f t="shared" si="27"/>
        <v/>
      </c>
      <c r="Z102" s="34" t="str">
        <f t="shared" si="30"/>
        <v>47100000_</v>
      </c>
      <c r="AA102" s="34">
        <f t="shared" si="31"/>
        <v>0</v>
      </c>
      <c r="AB102" s="35">
        <f t="shared" si="32"/>
        <v>-285.98999999999978</v>
      </c>
      <c r="AC102" s="7" t="str">
        <f t="shared" si="33"/>
        <v>4</v>
      </c>
      <c r="AD102" s="7" t="str">
        <f t="shared" si="34"/>
        <v/>
      </c>
    </row>
    <row r="103" spans="1:30" x14ac:dyDescent="0.25">
      <c r="A103" s="1">
        <f t="shared" si="26"/>
        <v>2092</v>
      </c>
      <c r="B103" s="1">
        <f t="shared" si="25"/>
        <v>60740000</v>
      </c>
      <c r="C103" s="1">
        <f>IF(A103="","",IFERROR(VLOOKUP(E103,'[1]Mapping '!$I$2:$J$19,2,FALSE),C102))</f>
        <v>4200</v>
      </c>
      <c r="D103" s="1">
        <f t="shared" si="24"/>
        <v>6520.9700000000012</v>
      </c>
      <c r="E103" s="18" t="s">
        <v>103</v>
      </c>
      <c r="F103" s="18"/>
      <c r="G103" s="19">
        <v>-6520.97</v>
      </c>
      <c r="H103" s="19">
        <v>-6520.97</v>
      </c>
      <c r="I103" s="19">
        <v>6829.13</v>
      </c>
      <c r="J103" s="19">
        <v>0</v>
      </c>
      <c r="K103" s="19">
        <v>9112.61</v>
      </c>
      <c r="L103" s="19">
        <v>2591.64</v>
      </c>
      <c r="M103" s="5">
        <f t="shared" si="21"/>
        <v>63</v>
      </c>
      <c r="N103" s="6">
        <f t="shared" si="22"/>
        <v>0</v>
      </c>
      <c r="O103" s="1">
        <f t="shared" si="23"/>
        <v>0</v>
      </c>
      <c r="P103">
        <v>44566220</v>
      </c>
      <c r="R103">
        <v>0</v>
      </c>
      <c r="S103">
        <v>0</v>
      </c>
      <c r="T103">
        <v>0</v>
      </c>
      <c r="U103" s="1">
        <f>IF(ISNA(VLOOKUP(Z103,'Balance SIEGE'!$C$14:$E$205,3,FALSE))=FALSE,U102,U102+1)</f>
        <v>0</v>
      </c>
      <c r="W103" s="34">
        <f t="shared" si="28"/>
        <v>88</v>
      </c>
      <c r="X103" s="34">
        <f t="shared" si="29"/>
        <v>48600000</v>
      </c>
      <c r="Y103" s="34" t="str">
        <f t="shared" si="27"/>
        <v/>
      </c>
      <c r="Z103" s="34" t="str">
        <f t="shared" si="30"/>
        <v>48600000_</v>
      </c>
      <c r="AA103" s="34">
        <f t="shared" si="31"/>
        <v>0</v>
      </c>
      <c r="AB103" s="35">
        <f t="shared" si="32"/>
        <v>8998.9199999999983</v>
      </c>
      <c r="AC103" s="7" t="str">
        <f t="shared" si="33"/>
        <v>4</v>
      </c>
      <c r="AD103" s="7" t="str">
        <f t="shared" si="34"/>
        <v/>
      </c>
    </row>
    <row r="104" spans="1:30" x14ac:dyDescent="0.25">
      <c r="A104" s="1">
        <f t="shared" si="26"/>
        <v>2093</v>
      </c>
      <c r="B104" s="1">
        <f t="shared" si="25"/>
        <v>60810000</v>
      </c>
      <c r="C104" s="1">
        <f>IF(A104="","",IFERROR(VLOOKUP(E104,'[1]Mapping '!$I$2:$J$19,2,FALSE),C103))</f>
        <v>4200</v>
      </c>
      <c r="D104" s="1">
        <f t="shared" si="24"/>
        <v>7013.94</v>
      </c>
      <c r="E104" s="18" t="s">
        <v>104</v>
      </c>
      <c r="F104" s="18"/>
      <c r="G104" s="19">
        <v>-7013.94</v>
      </c>
      <c r="H104" s="19">
        <v>-7013.94</v>
      </c>
      <c r="I104" s="19">
        <v>7013.94</v>
      </c>
      <c r="J104" s="19">
        <v>0</v>
      </c>
      <c r="K104" s="19">
        <v>7013.94</v>
      </c>
      <c r="L104" s="19">
        <v>0</v>
      </c>
      <c r="M104" s="5">
        <f t="shared" si="21"/>
        <v>63</v>
      </c>
      <c r="N104" s="6">
        <f t="shared" si="22"/>
        <v>0</v>
      </c>
      <c r="O104" s="1">
        <f t="shared" si="23"/>
        <v>0</v>
      </c>
      <c r="P104">
        <v>44566230</v>
      </c>
      <c r="R104">
        <v>0.09</v>
      </c>
      <c r="S104">
        <v>0.09</v>
      </c>
      <c r="T104">
        <v>0</v>
      </c>
      <c r="U104" s="1">
        <f>IF(ISNA(VLOOKUP(Z104,'Balance SIEGE'!$C$14:$E$205,3,FALSE))=FALSE,U103,U103+1)</f>
        <v>0</v>
      </c>
      <c r="W104" s="34">
        <f t="shared" si="28"/>
        <v>89</v>
      </c>
      <c r="X104" s="34">
        <f t="shared" si="29"/>
        <v>51181000</v>
      </c>
      <c r="Y104" s="34" t="str">
        <f t="shared" si="27"/>
        <v/>
      </c>
      <c r="Z104" s="34" t="str">
        <f t="shared" si="30"/>
        <v>51181000_</v>
      </c>
      <c r="AA104" s="34">
        <f t="shared" si="31"/>
        <v>0</v>
      </c>
      <c r="AB104" s="35">
        <f t="shared" si="32"/>
        <v>698.29</v>
      </c>
      <c r="AC104" s="7" t="str">
        <f t="shared" si="33"/>
        <v>5</v>
      </c>
      <c r="AD104" s="7" t="str">
        <f t="shared" si="34"/>
        <v/>
      </c>
    </row>
    <row r="105" spans="1:30" x14ac:dyDescent="0.25">
      <c r="A105" s="1">
        <f t="shared" si="26"/>
        <v>2094</v>
      </c>
      <c r="B105" s="1">
        <f t="shared" si="25"/>
        <v>60820000</v>
      </c>
      <c r="C105" s="1">
        <f>IF(A105="","",IFERROR(VLOOKUP(E105,'[1]Mapping '!$I$2:$J$19,2,FALSE),C104))</f>
        <v>4200</v>
      </c>
      <c r="D105" s="1">
        <f t="shared" si="24"/>
        <v>22.3</v>
      </c>
      <c r="E105" s="18" t="s">
        <v>105</v>
      </c>
      <c r="F105" s="18"/>
      <c r="G105" s="19">
        <v>-22.3</v>
      </c>
      <c r="H105" s="19">
        <v>-22.3</v>
      </c>
      <c r="I105" s="19">
        <v>-91.8</v>
      </c>
      <c r="J105" s="19">
        <v>0</v>
      </c>
      <c r="K105" s="19">
        <v>50</v>
      </c>
      <c r="L105" s="19">
        <v>27.7</v>
      </c>
      <c r="M105" s="5">
        <f t="shared" si="21"/>
        <v>63</v>
      </c>
      <c r="N105" s="6">
        <f t="shared" si="22"/>
        <v>0</v>
      </c>
      <c r="O105" s="1">
        <f t="shared" si="23"/>
        <v>0</v>
      </c>
      <c r="P105">
        <v>44566500</v>
      </c>
      <c r="R105">
        <v>0</v>
      </c>
      <c r="S105">
        <v>0</v>
      </c>
      <c r="T105">
        <v>0</v>
      </c>
      <c r="U105" s="1">
        <f>IF(ISNA(VLOOKUP(Z105,'Balance SIEGE'!$C$14:$E$205,3,FALSE))=FALSE,U104,U104+1)</f>
        <v>0</v>
      </c>
      <c r="W105" s="34">
        <f t="shared" si="28"/>
        <v>90</v>
      </c>
      <c r="X105" s="34">
        <f t="shared" si="29"/>
        <v>51210000</v>
      </c>
      <c r="Y105" s="34" t="str">
        <f t="shared" si="27"/>
        <v/>
      </c>
      <c r="Z105" s="34" t="str">
        <f t="shared" si="30"/>
        <v>51210000_</v>
      </c>
      <c r="AA105" s="34">
        <f t="shared" si="31"/>
        <v>0</v>
      </c>
      <c r="AB105" s="35">
        <f t="shared" si="32"/>
        <v>369644.17000000004</v>
      </c>
      <c r="AC105" s="7" t="str">
        <f t="shared" si="33"/>
        <v>5</v>
      </c>
      <c r="AD105" s="7" t="str">
        <f t="shared" si="34"/>
        <v/>
      </c>
    </row>
    <row r="106" spans="1:30" x14ac:dyDescent="0.25">
      <c r="A106" s="1">
        <f t="shared" si="26"/>
        <v>2095</v>
      </c>
      <c r="B106" s="1">
        <f t="shared" si="25"/>
        <v>61100000</v>
      </c>
      <c r="C106" s="1">
        <f>IF(A106="","",IFERROR(VLOOKUP(E106,'[1]Mapping '!$I$2:$J$19,2,FALSE),C105))</f>
        <v>4200</v>
      </c>
      <c r="D106" s="1">
        <f t="shared" si="24"/>
        <v>347.38000000000011</v>
      </c>
      <c r="E106" s="18" t="s">
        <v>32</v>
      </c>
      <c r="F106" s="18"/>
      <c r="G106" s="19">
        <v>-347.38</v>
      </c>
      <c r="H106" s="19">
        <v>-347.38</v>
      </c>
      <c r="I106" s="19">
        <v>1079.1500000000001</v>
      </c>
      <c r="J106" s="19">
        <v>0</v>
      </c>
      <c r="K106" s="19">
        <v>3647.52</v>
      </c>
      <c r="L106" s="19">
        <v>3300.14</v>
      </c>
      <c r="M106" s="5">
        <f t="shared" si="21"/>
        <v>64</v>
      </c>
      <c r="N106" s="6">
        <f t="shared" si="22"/>
        <v>0</v>
      </c>
      <c r="O106" s="1">
        <f t="shared" si="23"/>
        <v>0</v>
      </c>
      <c r="P106">
        <v>44566900</v>
      </c>
      <c r="R106">
        <v>24065.8</v>
      </c>
      <c r="S106">
        <v>20639.47</v>
      </c>
      <c r="T106">
        <v>8312.85</v>
      </c>
      <c r="U106" s="1">
        <f>IF(ISNA(VLOOKUP(Z106,'Balance SIEGE'!$C$14:$E$205,3,FALSE))=FALSE,U105,U105+1)</f>
        <v>0</v>
      </c>
      <c r="W106" s="34">
        <f t="shared" si="28"/>
        <v>91</v>
      </c>
      <c r="X106" s="34">
        <f t="shared" si="29"/>
        <v>51260000</v>
      </c>
      <c r="Y106" s="34" t="str">
        <f>IF(W106&lt;$AA$1,"",VLOOKUP(W106,A:C,3,FALSE))</f>
        <v/>
      </c>
      <c r="Z106" s="34" t="str">
        <f t="shared" si="30"/>
        <v>51260000_</v>
      </c>
      <c r="AA106" s="34">
        <f t="shared" si="31"/>
        <v>0</v>
      </c>
      <c r="AB106" s="35">
        <f t="shared" si="32"/>
        <v>-26372.129999999976</v>
      </c>
      <c r="AC106" s="7" t="str">
        <f t="shared" si="33"/>
        <v>5</v>
      </c>
      <c r="AD106" s="7" t="str">
        <f t="shared" si="34"/>
        <v/>
      </c>
    </row>
    <row r="107" spans="1:30" x14ac:dyDescent="0.25">
      <c r="A107" s="1">
        <f t="shared" si="26"/>
        <v>2096</v>
      </c>
      <c r="B107" s="1">
        <f t="shared" si="25"/>
        <v>61120000</v>
      </c>
      <c r="C107" s="1">
        <f>IF(A107="","",IFERROR(VLOOKUP(E107,'[1]Mapping '!$I$2:$J$19,2,FALSE),C106))</f>
        <v>4200</v>
      </c>
      <c r="D107" s="1">
        <f t="shared" si="24"/>
        <v>871.27</v>
      </c>
      <c r="E107" s="18" t="s">
        <v>106</v>
      </c>
      <c r="F107" s="18"/>
      <c r="G107" s="19">
        <v>-871.27</v>
      </c>
      <c r="H107" s="19">
        <v>-871.27</v>
      </c>
      <c r="I107" s="19">
        <v>8832.02</v>
      </c>
      <c r="J107" s="19">
        <v>0</v>
      </c>
      <c r="K107" s="19">
        <v>871.27</v>
      </c>
      <c r="L107" s="19">
        <v>0</v>
      </c>
      <c r="M107" s="5">
        <f t="shared" si="21"/>
        <v>64</v>
      </c>
      <c r="N107" s="6">
        <f t="shared" si="22"/>
        <v>0</v>
      </c>
      <c r="O107" s="1">
        <f t="shared" si="23"/>
        <v>0</v>
      </c>
      <c r="P107">
        <v>44571000</v>
      </c>
      <c r="R107">
        <v>0</v>
      </c>
      <c r="S107">
        <v>0</v>
      </c>
      <c r="T107">
        <v>0</v>
      </c>
      <c r="U107" s="1">
        <f>IF(ISNA(VLOOKUP(Z107,'Balance SIEGE'!$C$14:$E$205,3,FALSE))=FALSE,U106,U106+1)</f>
        <v>0</v>
      </c>
      <c r="W107" s="34">
        <f t="shared" si="28"/>
        <v>92</v>
      </c>
      <c r="X107" s="34">
        <f t="shared" si="29"/>
        <v>51270000</v>
      </c>
      <c r="Y107" s="34" t="str">
        <f t="shared" ref="Y107:Y170" si="35">IF(W107&lt;$AA$1,"",VLOOKUP(W107,A:C,3,FALSE))</f>
        <v/>
      </c>
      <c r="Z107" s="34" t="str">
        <f t="shared" si="30"/>
        <v>51270000_</v>
      </c>
      <c r="AA107" s="34">
        <f t="shared" si="31"/>
        <v>0</v>
      </c>
      <c r="AB107" s="35">
        <f t="shared" si="32"/>
        <v>26597.559999999979</v>
      </c>
      <c r="AC107" s="7" t="str">
        <f t="shared" si="33"/>
        <v>5</v>
      </c>
      <c r="AD107" s="7" t="str">
        <f t="shared" si="34"/>
        <v/>
      </c>
    </row>
    <row r="108" spans="1:30" x14ac:dyDescent="0.25">
      <c r="A108" s="1">
        <f t="shared" si="26"/>
        <v>2097</v>
      </c>
      <c r="B108" s="1">
        <f t="shared" si="25"/>
        <v>61210000</v>
      </c>
      <c r="C108" s="1">
        <f>IF(A108="","",IFERROR(VLOOKUP(E108,'[1]Mapping '!$I$2:$J$19,2,FALSE),C107))</f>
        <v>4200</v>
      </c>
      <c r="D108" s="1">
        <f t="shared" si="24"/>
        <v>1362</v>
      </c>
      <c r="E108" s="18" t="s">
        <v>107</v>
      </c>
      <c r="F108" s="18"/>
      <c r="G108" s="19">
        <v>-1362</v>
      </c>
      <c r="H108" s="19">
        <v>-1362</v>
      </c>
      <c r="I108" s="19">
        <v>1362</v>
      </c>
      <c r="J108" s="19">
        <v>0</v>
      </c>
      <c r="K108" s="19">
        <v>1362</v>
      </c>
      <c r="L108" s="19">
        <v>0</v>
      </c>
      <c r="M108" s="5">
        <f t="shared" si="21"/>
        <v>64</v>
      </c>
      <c r="N108" s="6">
        <f t="shared" si="22"/>
        <v>0</v>
      </c>
      <c r="O108" s="1">
        <f t="shared" si="23"/>
        <v>0</v>
      </c>
      <c r="P108">
        <v>44571100</v>
      </c>
      <c r="R108">
        <v>0</v>
      </c>
      <c r="S108">
        <v>0</v>
      </c>
      <c r="T108">
        <v>0</v>
      </c>
      <c r="U108" s="1">
        <f>IF(ISNA(VLOOKUP(Z108,'Balance SIEGE'!$C$14:$E$205,3,FALSE))=FALSE,U107,U107+1)</f>
        <v>0</v>
      </c>
      <c r="W108" s="34">
        <f t="shared" si="28"/>
        <v>93</v>
      </c>
      <c r="X108" s="34">
        <f t="shared" si="29"/>
        <v>51800000</v>
      </c>
      <c r="Y108" s="34" t="str">
        <f t="shared" si="35"/>
        <v/>
      </c>
      <c r="Z108" s="34" t="str">
        <f t="shared" si="30"/>
        <v>51800000_</v>
      </c>
      <c r="AA108" s="34">
        <f t="shared" si="31"/>
        <v>0</v>
      </c>
      <c r="AB108" s="35">
        <f t="shared" si="32"/>
        <v>-2896.35</v>
      </c>
      <c r="AC108" s="7" t="str">
        <f t="shared" si="33"/>
        <v>5</v>
      </c>
      <c r="AD108" s="7" t="str">
        <f t="shared" si="34"/>
        <v/>
      </c>
    </row>
    <row r="109" spans="1:30" x14ac:dyDescent="0.25">
      <c r="A109" s="1">
        <f t="shared" si="26"/>
        <v>2098</v>
      </c>
      <c r="B109" s="1">
        <f t="shared" si="25"/>
        <v>61330000</v>
      </c>
      <c r="C109" s="1">
        <f>IF(A109="","",IFERROR(VLOOKUP(E109,'[1]Mapping '!$I$2:$J$19,2,FALSE),C108))</f>
        <v>4200</v>
      </c>
      <c r="D109" s="1">
        <f t="shared" si="24"/>
        <v>200</v>
      </c>
      <c r="E109" s="18" t="s">
        <v>108</v>
      </c>
      <c r="F109" s="18"/>
      <c r="G109" s="19">
        <v>-200</v>
      </c>
      <c r="H109" s="19">
        <v>-200</v>
      </c>
      <c r="I109" s="19">
        <v>305</v>
      </c>
      <c r="J109" s="19">
        <v>0</v>
      </c>
      <c r="K109" s="19">
        <v>200</v>
      </c>
      <c r="L109" s="19">
        <v>0</v>
      </c>
      <c r="M109" s="5">
        <f t="shared" si="21"/>
        <v>65</v>
      </c>
      <c r="N109" s="6">
        <f t="shared" si="22"/>
        <v>0</v>
      </c>
      <c r="O109" s="1">
        <f t="shared" si="23"/>
        <v>0</v>
      </c>
      <c r="P109">
        <v>44571103</v>
      </c>
      <c r="R109">
        <v>7937.63</v>
      </c>
      <c r="S109">
        <v>68243.05</v>
      </c>
      <c r="T109">
        <v>3793.41</v>
      </c>
      <c r="U109" s="1">
        <f>IF(ISNA(VLOOKUP(Z109,'Balance SIEGE'!$C$14:$E$205,3,FALSE))=FALSE,U108,U108+1)</f>
        <v>0</v>
      </c>
      <c r="W109" s="34">
        <f t="shared" si="28"/>
        <v>94</v>
      </c>
      <c r="X109" s="34">
        <f t="shared" si="29"/>
        <v>53110000</v>
      </c>
      <c r="Y109" s="34" t="str">
        <f t="shared" si="35"/>
        <v/>
      </c>
      <c r="Z109" s="34" t="str">
        <f t="shared" si="30"/>
        <v>53110000_</v>
      </c>
      <c r="AA109" s="34">
        <f t="shared" si="31"/>
        <v>0</v>
      </c>
      <c r="AB109" s="35">
        <f t="shared" si="32"/>
        <v>3353.21</v>
      </c>
      <c r="AC109" s="7" t="str">
        <f t="shared" si="33"/>
        <v>5</v>
      </c>
      <c r="AD109" s="7" t="str">
        <f t="shared" si="34"/>
        <v/>
      </c>
    </row>
    <row r="110" spans="1:30" x14ac:dyDescent="0.25">
      <c r="A110" s="1">
        <f t="shared" si="26"/>
        <v>2099</v>
      </c>
      <c r="B110" s="1">
        <f t="shared" si="25"/>
        <v>61350000</v>
      </c>
      <c r="C110" s="1">
        <f>IF(A110="","",IFERROR(VLOOKUP(E110,'[1]Mapping '!$I$2:$J$19,2,FALSE),C109))</f>
        <v>4200</v>
      </c>
      <c r="D110" s="1">
        <f t="shared" si="24"/>
        <v>712</v>
      </c>
      <c r="E110" s="18" t="s">
        <v>109</v>
      </c>
      <c r="F110" s="18"/>
      <c r="G110" s="19">
        <v>-712</v>
      </c>
      <c r="H110" s="19">
        <v>-712</v>
      </c>
      <c r="I110" s="19">
        <v>1385</v>
      </c>
      <c r="J110" s="19">
        <v>0</v>
      </c>
      <c r="K110" s="19">
        <v>712</v>
      </c>
      <c r="L110" s="19">
        <v>0</v>
      </c>
      <c r="M110" s="5">
        <f t="shared" si="21"/>
        <v>66</v>
      </c>
      <c r="N110" s="6">
        <f t="shared" si="22"/>
        <v>0</v>
      </c>
      <c r="O110" s="1">
        <f t="shared" si="23"/>
        <v>0</v>
      </c>
      <c r="P110">
        <v>44571200</v>
      </c>
      <c r="R110">
        <v>8551.11</v>
      </c>
      <c r="S110">
        <v>11905.6</v>
      </c>
      <c r="T110">
        <v>0</v>
      </c>
      <c r="U110" s="1">
        <f>IF(ISNA(VLOOKUP(Z110,'Balance SIEGE'!$C$14:$E$205,3,FALSE))=FALSE,U109,U109+1)</f>
        <v>0</v>
      </c>
      <c r="W110" s="34">
        <f t="shared" si="28"/>
        <v>95</v>
      </c>
      <c r="X110" s="34">
        <f t="shared" si="29"/>
        <v>53120000</v>
      </c>
      <c r="Y110" s="34" t="str">
        <f t="shared" si="35"/>
        <v/>
      </c>
      <c r="Z110" s="34" t="str">
        <f t="shared" si="30"/>
        <v>53120000_</v>
      </c>
      <c r="AA110" s="34">
        <f t="shared" si="31"/>
        <v>0</v>
      </c>
      <c r="AB110" s="35">
        <f t="shared" si="32"/>
        <v>100</v>
      </c>
      <c r="AC110" s="7" t="str">
        <f t="shared" si="33"/>
        <v>5</v>
      </c>
      <c r="AD110" s="7" t="str">
        <f t="shared" si="34"/>
        <v/>
      </c>
    </row>
    <row r="111" spans="1:30" x14ac:dyDescent="0.25">
      <c r="A111" s="1">
        <f t="shared" si="26"/>
        <v>2100</v>
      </c>
      <c r="B111" s="1">
        <f t="shared" si="25"/>
        <v>61380000</v>
      </c>
      <c r="C111" s="1">
        <f>IF(A111="","",IFERROR(VLOOKUP(E111,'[1]Mapping '!$I$2:$J$19,2,FALSE),C110))</f>
        <v>4200</v>
      </c>
      <c r="D111" s="1">
        <f t="shared" si="24"/>
        <v>30911.200000000001</v>
      </c>
      <c r="E111" s="18" t="s">
        <v>110</v>
      </c>
      <c r="F111" s="18"/>
      <c r="G111" s="19">
        <v>-30911.200000000001</v>
      </c>
      <c r="H111" s="19">
        <v>-30911.200000000001</v>
      </c>
      <c r="I111" s="19">
        <v>30911.200000000001</v>
      </c>
      <c r="J111" s="19">
        <v>0</v>
      </c>
      <c r="K111" s="19">
        <v>30911.200000000001</v>
      </c>
      <c r="L111" s="19">
        <v>0</v>
      </c>
      <c r="M111" s="5">
        <f t="shared" si="21"/>
        <v>67</v>
      </c>
      <c r="N111" s="6">
        <f t="shared" si="22"/>
        <v>0</v>
      </c>
      <c r="O111" s="1">
        <f t="shared" si="23"/>
        <v>0</v>
      </c>
      <c r="P111">
        <v>44571705</v>
      </c>
      <c r="R111">
        <v>12748.65</v>
      </c>
      <c r="S111">
        <v>20718.18</v>
      </c>
      <c r="T111">
        <v>0</v>
      </c>
      <c r="U111" s="1">
        <f>IF(ISNA(VLOOKUP(Z111,'Balance SIEGE'!$C$14:$E$205,3,FALSE))=FALSE,U110,U110+1)</f>
        <v>0</v>
      </c>
      <c r="W111" s="34">
        <f t="shared" si="28"/>
        <v>96</v>
      </c>
      <c r="X111" s="34">
        <f t="shared" si="29"/>
        <v>53130000</v>
      </c>
      <c r="Y111" s="34" t="str">
        <f t="shared" si="35"/>
        <v/>
      </c>
      <c r="Z111" s="34" t="str">
        <f t="shared" si="30"/>
        <v>53130000_</v>
      </c>
      <c r="AA111" s="34">
        <f t="shared" si="31"/>
        <v>0</v>
      </c>
      <c r="AB111" s="35">
        <f t="shared" si="32"/>
        <v>1401.98</v>
      </c>
      <c r="AC111" s="7" t="str">
        <f t="shared" si="33"/>
        <v>5</v>
      </c>
      <c r="AD111" s="7" t="str">
        <f t="shared" si="34"/>
        <v/>
      </c>
    </row>
    <row r="112" spans="1:30" x14ac:dyDescent="0.25">
      <c r="A112" s="1">
        <f t="shared" si="26"/>
        <v>2101</v>
      </c>
      <c r="B112" s="1">
        <f t="shared" si="25"/>
        <v>61480000</v>
      </c>
      <c r="C112" s="1">
        <f>IF(A112="","",IFERROR(VLOOKUP(E112,'[1]Mapping '!$I$2:$J$19,2,FALSE),C111))</f>
        <v>4200</v>
      </c>
      <c r="D112" s="1">
        <f t="shared" si="24"/>
        <v>2200</v>
      </c>
      <c r="E112" s="18" t="s">
        <v>111</v>
      </c>
      <c r="F112" s="18"/>
      <c r="G112" s="19">
        <v>-2200</v>
      </c>
      <c r="H112" s="19">
        <v>-2200</v>
      </c>
      <c r="I112" s="19">
        <v>2200</v>
      </c>
      <c r="J112" s="19">
        <v>0</v>
      </c>
      <c r="K112" s="19">
        <v>2200</v>
      </c>
      <c r="L112" s="19">
        <v>0</v>
      </c>
      <c r="M112" s="5">
        <f t="shared" si="21"/>
        <v>67</v>
      </c>
      <c r="N112" s="6">
        <f t="shared" si="22"/>
        <v>0</v>
      </c>
      <c r="O112" s="1">
        <f t="shared" si="23"/>
        <v>0</v>
      </c>
      <c r="P112">
        <v>44572000</v>
      </c>
      <c r="R112">
        <v>0</v>
      </c>
      <c r="S112">
        <v>0</v>
      </c>
      <c r="T112">
        <v>0</v>
      </c>
      <c r="U112" s="1">
        <f>IF(ISNA(VLOOKUP(Z112,'Balance SIEGE'!$C$14:$E$205,3,FALSE))=FALSE,U111,U111+1)</f>
        <v>0</v>
      </c>
      <c r="W112" s="34">
        <f t="shared" si="28"/>
        <v>97</v>
      </c>
      <c r="X112" s="34">
        <f t="shared" si="29"/>
        <v>58210000</v>
      </c>
      <c r="Y112" s="34" t="str">
        <f t="shared" si="35"/>
        <v/>
      </c>
      <c r="Z112" s="34" t="str">
        <f t="shared" si="30"/>
        <v>58210000_</v>
      </c>
      <c r="AA112" s="34">
        <f t="shared" si="31"/>
        <v>0</v>
      </c>
      <c r="AB112" s="35">
        <f t="shared" si="32"/>
        <v>4001.0400000000136</v>
      </c>
      <c r="AC112" s="7" t="str">
        <f t="shared" si="33"/>
        <v>5</v>
      </c>
      <c r="AD112" s="7" t="str">
        <f t="shared" si="34"/>
        <v/>
      </c>
    </row>
    <row r="113" spans="1:30" x14ac:dyDescent="0.25">
      <c r="A113" s="1">
        <f t="shared" si="26"/>
        <v>2102</v>
      </c>
      <c r="B113" s="1">
        <f t="shared" si="25"/>
        <v>61510000</v>
      </c>
      <c r="C113" s="1">
        <f>IF(A113="","",IFERROR(VLOOKUP(E113,'[1]Mapping '!$I$2:$J$19,2,FALSE),C112))</f>
        <v>4200</v>
      </c>
      <c r="D113" s="1">
        <f t="shared" si="24"/>
        <v>2440.0700000000002</v>
      </c>
      <c r="E113" s="18" t="s">
        <v>35</v>
      </c>
      <c r="F113" s="18"/>
      <c r="G113" s="19">
        <v>-2440.0700000000002</v>
      </c>
      <c r="H113" s="19">
        <v>-2440.0700000000002</v>
      </c>
      <c r="I113" s="19">
        <v>9904.9500000000007</v>
      </c>
      <c r="J113" s="19">
        <v>0</v>
      </c>
      <c r="K113" s="19">
        <v>2440.0700000000002</v>
      </c>
      <c r="L113" s="19">
        <v>0</v>
      </c>
      <c r="M113" s="5">
        <f t="shared" si="21"/>
        <v>67</v>
      </c>
      <c r="N113" s="6">
        <f t="shared" si="22"/>
        <v>0</v>
      </c>
      <c r="O113" s="1">
        <f t="shared" si="23"/>
        <v>0</v>
      </c>
      <c r="P113">
        <v>44583000</v>
      </c>
      <c r="R113">
        <v>11282</v>
      </c>
      <c r="S113">
        <v>11282</v>
      </c>
      <c r="T113">
        <v>0</v>
      </c>
      <c r="U113" s="1">
        <f>IF(ISNA(VLOOKUP(Z113,'Balance SIEGE'!$C$14:$E$205,3,FALSE))=FALSE,U112,U112+1)</f>
        <v>0</v>
      </c>
      <c r="W113" s="34">
        <f t="shared" si="28"/>
        <v>98</v>
      </c>
      <c r="X113" s="34">
        <f t="shared" si="29"/>
        <v>58230000</v>
      </c>
      <c r="Y113" s="34" t="str">
        <f t="shared" si="35"/>
        <v/>
      </c>
      <c r="Z113" s="34" t="str">
        <f t="shared" si="30"/>
        <v>58230000_</v>
      </c>
      <c r="AA113" s="34">
        <f t="shared" si="31"/>
        <v>0</v>
      </c>
      <c r="AB113" s="35">
        <f t="shared" si="32"/>
        <v>7979.9999999999945</v>
      </c>
      <c r="AC113" s="7" t="str">
        <f t="shared" si="33"/>
        <v>5</v>
      </c>
      <c r="AD113" s="7" t="str">
        <f t="shared" si="34"/>
        <v/>
      </c>
    </row>
    <row r="114" spans="1:30" x14ac:dyDescent="0.25">
      <c r="A114" s="1">
        <f t="shared" si="26"/>
        <v>2103</v>
      </c>
      <c r="B114" s="1">
        <f t="shared" si="25"/>
        <v>61561000</v>
      </c>
      <c r="C114" s="1">
        <f>IF(A114="","",IFERROR(VLOOKUP(E114,'[1]Mapping '!$I$2:$J$19,2,FALSE),C113))</f>
        <v>4200</v>
      </c>
      <c r="D114" s="1">
        <f t="shared" si="24"/>
        <v>1130.8599999999997</v>
      </c>
      <c r="E114" s="18" t="s">
        <v>36</v>
      </c>
      <c r="F114" s="18"/>
      <c r="G114" s="19">
        <v>-1130.8599999999999</v>
      </c>
      <c r="H114" s="19">
        <v>-1130.8599999999999</v>
      </c>
      <c r="I114" s="19">
        <v>6936.79</v>
      </c>
      <c r="J114" s="19">
        <v>0</v>
      </c>
      <c r="K114" s="19">
        <v>5726.86</v>
      </c>
      <c r="L114" s="19">
        <v>4596</v>
      </c>
      <c r="M114" s="5">
        <f t="shared" si="21"/>
        <v>68</v>
      </c>
      <c r="N114" s="6">
        <f t="shared" si="22"/>
        <v>0</v>
      </c>
      <c r="O114" s="1">
        <f t="shared" si="23"/>
        <v>0</v>
      </c>
      <c r="P114">
        <v>44583100</v>
      </c>
      <c r="R114">
        <v>37053</v>
      </c>
      <c r="S114">
        <v>37053</v>
      </c>
      <c r="T114">
        <v>19545</v>
      </c>
      <c r="U114" s="1">
        <f>IF(ISNA(VLOOKUP(Z114,'Balance SIEGE'!$C$14:$E$205,3,FALSE))=FALSE,U113,U113+1)</f>
        <v>0</v>
      </c>
      <c r="W114" s="34">
        <f t="shared" si="28"/>
        <v>99</v>
      </c>
      <c r="X114" s="34">
        <f t="shared" si="29"/>
        <v>58310000</v>
      </c>
      <c r="Y114" s="34" t="str">
        <f t="shared" si="35"/>
        <v/>
      </c>
      <c r="Z114" s="34" t="str">
        <f t="shared" si="30"/>
        <v>58310000_</v>
      </c>
      <c r="AA114" s="34">
        <f t="shared" si="31"/>
        <v>0</v>
      </c>
      <c r="AB114" s="35">
        <f t="shared" si="32"/>
        <v>573.15999999999985</v>
      </c>
      <c r="AC114" s="7" t="str">
        <f t="shared" si="33"/>
        <v>5</v>
      </c>
      <c r="AD114" s="7" t="str">
        <f t="shared" si="34"/>
        <v/>
      </c>
    </row>
    <row r="115" spans="1:30" x14ac:dyDescent="0.25">
      <c r="A115" s="1">
        <f t="shared" si="26"/>
        <v>2104</v>
      </c>
      <c r="B115" s="1">
        <f t="shared" si="25"/>
        <v>61612000</v>
      </c>
      <c r="C115" s="1">
        <f>IF(A115="","",IFERROR(VLOOKUP(E115,'[1]Mapping '!$I$2:$J$19,2,FALSE),C114))</f>
        <v>4200</v>
      </c>
      <c r="D115" s="1">
        <f t="shared" si="24"/>
        <v>-605</v>
      </c>
      <c r="E115" s="18" t="s">
        <v>38</v>
      </c>
      <c r="F115" s="18"/>
      <c r="G115" s="19">
        <v>605</v>
      </c>
      <c r="H115" s="19">
        <v>605</v>
      </c>
      <c r="I115" s="19">
        <v>205</v>
      </c>
      <c r="J115" s="19">
        <v>0</v>
      </c>
      <c r="K115" s="19">
        <v>2427</v>
      </c>
      <c r="L115" s="19">
        <v>3032</v>
      </c>
      <c r="M115" s="5">
        <f t="shared" si="21"/>
        <v>68</v>
      </c>
      <c r="N115" s="6">
        <f t="shared" si="22"/>
        <v>0</v>
      </c>
      <c r="O115" s="1">
        <f t="shared" si="23"/>
        <v>0</v>
      </c>
      <c r="P115">
        <v>44586000</v>
      </c>
      <c r="R115">
        <v>3793.41</v>
      </c>
      <c r="S115">
        <v>5335.16</v>
      </c>
      <c r="T115">
        <v>1541.75</v>
      </c>
      <c r="U115" s="1">
        <f>IF(ISNA(VLOOKUP(Z115,'Balance SIEGE'!$C$14:$E$205,3,FALSE))=FALSE,U114,U114+1)</f>
        <v>1</v>
      </c>
      <c r="W115" s="34">
        <f t="shared" si="28"/>
        <v>100</v>
      </c>
      <c r="X115" s="34">
        <f t="shared" si="29"/>
        <v>58330000</v>
      </c>
      <c r="Y115" s="34" t="str">
        <f t="shared" si="35"/>
        <v/>
      </c>
      <c r="Z115" s="34" t="str">
        <f t="shared" si="30"/>
        <v>58330000_</v>
      </c>
      <c r="AA115" s="34">
        <f t="shared" si="31"/>
        <v>0</v>
      </c>
      <c r="AB115" s="35">
        <f t="shared" si="32"/>
        <v>1.3642420526593924E-12</v>
      </c>
      <c r="AC115" s="7" t="str">
        <f t="shared" si="33"/>
        <v>5</v>
      </c>
      <c r="AD115" s="7" t="str">
        <f t="shared" si="34"/>
        <v/>
      </c>
    </row>
    <row r="116" spans="1:30" x14ac:dyDescent="0.25">
      <c r="A116" s="1">
        <f t="shared" si="26"/>
        <v>2105</v>
      </c>
      <c r="B116" s="1">
        <f t="shared" si="25"/>
        <v>62113000</v>
      </c>
      <c r="C116" s="1">
        <f>IF(A116="","",IFERROR(VLOOKUP(E116,'[1]Mapping '!$I$2:$J$19,2,FALSE),C115))</f>
        <v>4200</v>
      </c>
      <c r="D116" s="1">
        <f t="shared" si="24"/>
        <v>172.80000000000018</v>
      </c>
      <c r="E116" s="18" t="s">
        <v>112</v>
      </c>
      <c r="F116" s="18"/>
      <c r="G116" s="19">
        <v>-172.8</v>
      </c>
      <c r="H116" s="19">
        <v>-172.8</v>
      </c>
      <c r="I116" s="19">
        <v>518.4</v>
      </c>
      <c r="J116" s="19">
        <v>0</v>
      </c>
      <c r="K116" s="19">
        <v>1814.4</v>
      </c>
      <c r="L116" s="19">
        <v>1641.6</v>
      </c>
      <c r="M116" s="5">
        <f t="shared" si="21"/>
        <v>68</v>
      </c>
      <c r="N116" s="6">
        <f t="shared" si="22"/>
        <v>0</v>
      </c>
      <c r="O116" s="1">
        <f t="shared" si="23"/>
        <v>0</v>
      </c>
      <c r="P116">
        <v>44587000</v>
      </c>
      <c r="R116">
        <v>0</v>
      </c>
      <c r="S116">
        <v>0</v>
      </c>
      <c r="T116">
        <v>0</v>
      </c>
      <c r="U116" s="1">
        <f>IF(ISNA(VLOOKUP(Z116,'Balance SIEGE'!$C$14:$E$205,3,FALSE))=FALSE,U115,U115+1)</f>
        <v>1</v>
      </c>
      <c r="W116" s="34">
        <f t="shared" si="28"/>
        <v>101</v>
      </c>
      <c r="X116" s="34">
        <f t="shared" si="29"/>
        <v>58410000</v>
      </c>
      <c r="Y116" s="34" t="str">
        <f t="shared" si="35"/>
        <v/>
      </c>
      <c r="Z116" s="34" t="str">
        <f t="shared" si="30"/>
        <v>58410000_</v>
      </c>
      <c r="AA116" s="34">
        <f t="shared" si="31"/>
        <v>0</v>
      </c>
      <c r="AB116" s="35">
        <f t="shared" si="32"/>
        <v>1752.79</v>
      </c>
      <c r="AC116" s="7" t="str">
        <f t="shared" si="33"/>
        <v>5</v>
      </c>
      <c r="AD116" s="7" t="str">
        <f t="shared" si="34"/>
        <v/>
      </c>
    </row>
    <row r="117" spans="1:30" x14ac:dyDescent="0.25">
      <c r="A117" s="1">
        <f t="shared" si="26"/>
        <v>2106</v>
      </c>
      <c r="B117" s="1">
        <f t="shared" si="25"/>
        <v>62210000</v>
      </c>
      <c r="C117" s="1">
        <f>IF(A117="","",IFERROR(VLOOKUP(E117,'[1]Mapping '!$I$2:$J$19,2,FALSE),C116))</f>
        <v>4200</v>
      </c>
      <c r="D117" s="1">
        <f t="shared" si="24"/>
        <v>537</v>
      </c>
      <c r="E117" s="18" t="s">
        <v>113</v>
      </c>
      <c r="F117" s="18"/>
      <c r="G117" s="19">
        <v>-537</v>
      </c>
      <c r="H117" s="19">
        <v>-537</v>
      </c>
      <c r="I117" s="19">
        <v>1074</v>
      </c>
      <c r="J117" s="19">
        <v>0</v>
      </c>
      <c r="K117" s="19">
        <v>537</v>
      </c>
      <c r="L117" s="19">
        <v>0</v>
      </c>
      <c r="M117" s="5">
        <f t="shared" si="21"/>
        <v>68</v>
      </c>
      <c r="N117" s="6">
        <f t="shared" si="22"/>
        <v>0</v>
      </c>
      <c r="O117" s="1">
        <f t="shared" si="23"/>
        <v>0</v>
      </c>
      <c r="P117">
        <v>44710000</v>
      </c>
      <c r="R117">
        <v>0</v>
      </c>
      <c r="S117">
        <v>0</v>
      </c>
      <c r="T117">
        <v>0</v>
      </c>
      <c r="U117" s="1">
        <f>IF(ISNA(VLOOKUP(Z117,'Balance SIEGE'!$C$14:$E$205,3,FALSE))=FALSE,U116,U116+1)</f>
        <v>1</v>
      </c>
      <c r="W117" s="34">
        <f t="shared" si="28"/>
        <v>102</v>
      </c>
      <c r="X117" s="34">
        <f t="shared" si="29"/>
        <v>58500000</v>
      </c>
      <c r="Y117" s="34" t="str">
        <f t="shared" si="35"/>
        <v/>
      </c>
      <c r="Z117" s="34" t="str">
        <f t="shared" si="30"/>
        <v>58500000_</v>
      </c>
      <c r="AA117" s="34">
        <f t="shared" si="31"/>
        <v>0</v>
      </c>
      <c r="AB117" s="35">
        <f t="shared" si="32"/>
        <v>-1761.6</v>
      </c>
      <c r="AC117" s="7" t="str">
        <f t="shared" si="33"/>
        <v>5</v>
      </c>
      <c r="AD117" s="7" t="str">
        <f t="shared" si="34"/>
        <v/>
      </c>
    </row>
    <row r="118" spans="1:30" x14ac:dyDescent="0.25">
      <c r="A118" s="1">
        <f t="shared" si="26"/>
        <v>2107</v>
      </c>
      <c r="B118" s="1">
        <f t="shared" si="25"/>
        <v>62220000</v>
      </c>
      <c r="C118" s="1">
        <f>IF(A118="","",IFERROR(VLOOKUP(E118,'[1]Mapping '!$I$2:$J$19,2,FALSE),C117))</f>
        <v>4200</v>
      </c>
      <c r="D118" s="1">
        <f t="shared" si="24"/>
        <v>3249</v>
      </c>
      <c r="E118" s="18" t="s">
        <v>114</v>
      </c>
      <c r="F118" s="18"/>
      <c r="G118" s="19">
        <v>-3249</v>
      </c>
      <c r="H118" s="19">
        <v>-3249</v>
      </c>
      <c r="I118" s="19">
        <v>9746.2099999999991</v>
      </c>
      <c r="J118" s="19">
        <v>0</v>
      </c>
      <c r="K118" s="19">
        <v>3261</v>
      </c>
      <c r="L118" s="19">
        <v>12</v>
      </c>
      <c r="M118" s="5">
        <f t="shared" si="21"/>
        <v>69</v>
      </c>
      <c r="N118" s="6">
        <f t="shared" si="22"/>
        <v>0</v>
      </c>
      <c r="O118" s="1">
        <f t="shared" si="23"/>
        <v>0</v>
      </c>
      <c r="P118">
        <v>44720000</v>
      </c>
      <c r="R118">
        <v>2617.15</v>
      </c>
      <c r="S118">
        <v>2198</v>
      </c>
      <c r="T118">
        <v>0</v>
      </c>
      <c r="U118" s="1">
        <f>IF(ISNA(VLOOKUP(Z118,'Balance SIEGE'!$C$14:$E$205,3,FALSE))=FALSE,U117,U117+1)</f>
        <v>1</v>
      </c>
      <c r="W118" s="34">
        <f t="shared" si="28"/>
        <v>103</v>
      </c>
      <c r="X118" s="34">
        <f t="shared" si="29"/>
        <v>58530000</v>
      </c>
      <c r="Y118" s="34" t="str">
        <f t="shared" si="35"/>
        <v/>
      </c>
      <c r="Z118" s="34" t="str">
        <f t="shared" si="30"/>
        <v>58530000_</v>
      </c>
      <c r="AA118" s="34">
        <f t="shared" si="31"/>
        <v>0</v>
      </c>
      <c r="AB118" s="35">
        <f t="shared" si="32"/>
        <v>-7522</v>
      </c>
      <c r="AC118" s="7" t="str">
        <f t="shared" si="33"/>
        <v>5</v>
      </c>
      <c r="AD118" s="7" t="str">
        <f t="shared" si="34"/>
        <v/>
      </c>
    </row>
    <row r="119" spans="1:30" x14ac:dyDescent="0.25">
      <c r="A119" s="1">
        <f t="shared" si="26"/>
        <v>2108</v>
      </c>
      <c r="B119" s="1">
        <f t="shared" si="25"/>
        <v>62350000</v>
      </c>
      <c r="C119" s="1">
        <f>IF(A119="","",IFERROR(VLOOKUP(E119,'[1]Mapping '!$I$2:$J$19,2,FALSE),C118))</f>
        <v>4200</v>
      </c>
      <c r="D119" s="1">
        <f t="shared" si="24"/>
        <v>448.63999999999987</v>
      </c>
      <c r="E119" s="18" t="s">
        <v>115</v>
      </c>
      <c r="F119" s="18"/>
      <c r="G119" s="19">
        <v>-448.64</v>
      </c>
      <c r="H119" s="19">
        <v>-448.64</v>
      </c>
      <c r="I119" s="19">
        <v>2078.56</v>
      </c>
      <c r="J119" s="19">
        <v>0</v>
      </c>
      <c r="K119" s="19">
        <v>2383.2199999999998</v>
      </c>
      <c r="L119" s="19">
        <v>1934.58</v>
      </c>
      <c r="M119" s="5">
        <f t="shared" si="21"/>
        <v>70</v>
      </c>
      <c r="N119" s="6">
        <f t="shared" si="22"/>
        <v>0</v>
      </c>
      <c r="O119" s="1">
        <f t="shared" si="23"/>
        <v>0</v>
      </c>
      <c r="P119">
        <v>44861000</v>
      </c>
      <c r="R119">
        <v>0</v>
      </c>
      <c r="S119">
        <v>8664</v>
      </c>
      <c r="T119">
        <v>0</v>
      </c>
      <c r="U119" s="1">
        <f>IF(ISNA(VLOOKUP(Z119,'Balance SIEGE'!$C$14:$E$205,3,FALSE))=FALSE,U118,U118+1)</f>
        <v>1</v>
      </c>
      <c r="W119" s="34">
        <f t="shared" si="28"/>
        <v>104</v>
      </c>
      <c r="X119" s="34">
        <f t="shared" si="29"/>
        <v>58610000</v>
      </c>
      <c r="Y119" s="34" t="str">
        <f t="shared" si="35"/>
        <v/>
      </c>
      <c r="Z119" s="34" t="str">
        <f t="shared" si="30"/>
        <v>58610000_</v>
      </c>
      <c r="AA119" s="34">
        <f t="shared" si="31"/>
        <v>0</v>
      </c>
      <c r="AB119" s="35">
        <f t="shared" si="32"/>
        <v>2462.5600000000036</v>
      </c>
      <c r="AC119" s="7" t="str">
        <f t="shared" si="33"/>
        <v>5</v>
      </c>
      <c r="AD119" s="7" t="str">
        <f t="shared" si="34"/>
        <v/>
      </c>
    </row>
    <row r="120" spans="1:30" x14ac:dyDescent="0.25">
      <c r="A120" s="1">
        <f t="shared" si="26"/>
        <v>2109</v>
      </c>
      <c r="B120" s="1">
        <f t="shared" si="25"/>
        <v>62361000</v>
      </c>
      <c r="C120" s="1">
        <f>IF(A120="","",IFERROR(VLOOKUP(E120,'[1]Mapping '!$I$2:$J$19,2,FALSE),C119))</f>
        <v>4200</v>
      </c>
      <c r="D120" s="1">
        <f t="shared" si="24"/>
        <v>421</v>
      </c>
      <c r="E120" s="18" t="s">
        <v>116</v>
      </c>
      <c r="F120" s="18"/>
      <c r="G120" s="19">
        <v>-421</v>
      </c>
      <c r="H120" s="19">
        <v>-421</v>
      </c>
      <c r="I120" s="19">
        <v>809</v>
      </c>
      <c r="J120" s="19">
        <v>0</v>
      </c>
      <c r="K120" s="19">
        <v>421</v>
      </c>
      <c r="L120" s="19">
        <v>0</v>
      </c>
      <c r="M120" s="5">
        <f t="shared" si="21"/>
        <v>70</v>
      </c>
      <c r="N120" s="6">
        <f t="shared" si="22"/>
        <v>0</v>
      </c>
      <c r="O120" s="1">
        <f t="shared" si="23"/>
        <v>0</v>
      </c>
      <c r="P120">
        <v>44871000</v>
      </c>
      <c r="R120">
        <v>1491</v>
      </c>
      <c r="S120">
        <v>2989</v>
      </c>
      <c r="T120">
        <v>1498</v>
      </c>
      <c r="U120" s="1">
        <f>IF(ISNA(VLOOKUP(Z120,'Balance SIEGE'!$C$14:$E$205,3,FALSE))=FALSE,U119,U119+1)</f>
        <v>1</v>
      </c>
      <c r="W120" s="34">
        <f t="shared" si="28"/>
        <v>105</v>
      </c>
      <c r="X120" s="34">
        <f t="shared" si="29"/>
        <v>58620000</v>
      </c>
      <c r="Y120" s="34" t="str">
        <f t="shared" si="35"/>
        <v/>
      </c>
      <c r="Z120" s="34" t="str">
        <f t="shared" si="30"/>
        <v>58620000_</v>
      </c>
      <c r="AA120" s="34">
        <f t="shared" si="31"/>
        <v>0</v>
      </c>
      <c r="AB120" s="35">
        <f t="shared" si="32"/>
        <v>4274.449999999998</v>
      </c>
      <c r="AC120" s="7" t="str">
        <f t="shared" si="33"/>
        <v>5</v>
      </c>
      <c r="AD120" s="7" t="str">
        <f t="shared" si="34"/>
        <v/>
      </c>
    </row>
    <row r="121" spans="1:30" x14ac:dyDescent="0.25">
      <c r="A121" s="1">
        <f t="shared" si="26"/>
        <v>2110</v>
      </c>
      <c r="B121" s="1">
        <f t="shared" si="25"/>
        <v>62411100</v>
      </c>
      <c r="C121" s="1">
        <f>IF(A121="","",IFERROR(VLOOKUP(E121,'[1]Mapping '!$I$2:$J$19,2,FALSE),C120))</f>
        <v>4200</v>
      </c>
      <c r="D121" s="1">
        <f t="shared" si="24"/>
        <v>115.5</v>
      </c>
      <c r="E121" s="18" t="s">
        <v>45</v>
      </c>
      <c r="F121" s="18"/>
      <c r="G121" s="19">
        <v>-115.5</v>
      </c>
      <c r="H121" s="19">
        <v>-115.5</v>
      </c>
      <c r="I121" s="19">
        <v>709.13</v>
      </c>
      <c r="J121" s="19">
        <v>0</v>
      </c>
      <c r="K121" s="19">
        <v>142.5</v>
      </c>
      <c r="L121" s="19">
        <v>27</v>
      </c>
      <c r="M121" s="5">
        <f t="shared" si="21"/>
        <v>71</v>
      </c>
      <c r="N121" s="6">
        <f t="shared" si="22"/>
        <v>0</v>
      </c>
      <c r="O121" s="1">
        <f t="shared" si="23"/>
        <v>0</v>
      </c>
      <c r="P121">
        <v>45510000</v>
      </c>
      <c r="R121">
        <v>5126636</v>
      </c>
      <c r="S121">
        <v>1181039</v>
      </c>
      <c r="T121">
        <v>-6472887.04</v>
      </c>
      <c r="U121" s="1">
        <f>IF(ISNA(VLOOKUP(Z121,'Balance SIEGE'!$C$14:$E$205,3,FALSE))=FALSE,U120,U120+1)</f>
        <v>1</v>
      </c>
      <c r="W121" s="34">
        <f t="shared" si="28"/>
        <v>106</v>
      </c>
      <c r="X121" s="34">
        <f t="shared" si="29"/>
        <v>58630000</v>
      </c>
      <c r="Y121" s="34" t="str">
        <f t="shared" si="35"/>
        <v/>
      </c>
      <c r="Z121" s="34" t="str">
        <f t="shared" si="30"/>
        <v>58630000_</v>
      </c>
      <c r="AA121" s="34">
        <f t="shared" si="31"/>
        <v>0</v>
      </c>
      <c r="AB121" s="35">
        <f t="shared" si="32"/>
        <v>-8307.8499999999985</v>
      </c>
      <c r="AC121" s="7" t="str">
        <f t="shared" si="33"/>
        <v>5</v>
      </c>
      <c r="AD121" s="7" t="str">
        <f t="shared" si="34"/>
        <v/>
      </c>
    </row>
    <row r="122" spans="1:30" x14ac:dyDescent="0.25">
      <c r="A122" s="1">
        <f t="shared" si="26"/>
        <v>2111</v>
      </c>
      <c r="B122" s="1">
        <f t="shared" si="25"/>
        <v>62421000</v>
      </c>
      <c r="C122" s="1">
        <f>IF(A122="","",IFERROR(VLOOKUP(E122,'[1]Mapping '!$I$2:$J$19,2,FALSE),C121))</f>
        <v>4200</v>
      </c>
      <c r="D122" s="1">
        <f t="shared" si="24"/>
        <v>632.87</v>
      </c>
      <c r="E122" s="18" t="s">
        <v>117</v>
      </c>
      <c r="F122" s="18"/>
      <c r="G122" s="19">
        <v>-632.87</v>
      </c>
      <c r="H122" s="19">
        <v>-632.87</v>
      </c>
      <c r="I122" s="19">
        <v>632.87</v>
      </c>
      <c r="J122" s="19">
        <v>0</v>
      </c>
      <c r="K122" s="19">
        <v>632.87</v>
      </c>
      <c r="L122" s="19">
        <v>0</v>
      </c>
      <c r="M122" s="5">
        <f t="shared" si="21"/>
        <v>72</v>
      </c>
      <c r="N122" s="6">
        <f t="shared" si="22"/>
        <v>0</v>
      </c>
      <c r="O122" s="1">
        <f t="shared" si="23"/>
        <v>0</v>
      </c>
      <c r="P122">
        <v>45520000</v>
      </c>
      <c r="R122">
        <v>88989</v>
      </c>
      <c r="S122">
        <v>70000</v>
      </c>
      <c r="T122">
        <v>1936907.05</v>
      </c>
      <c r="U122" s="1">
        <f>IF(ISNA(VLOOKUP(Z122,'Balance SIEGE'!$C$14:$E$205,3,FALSE))=FALSE,U121,U121+1)</f>
        <v>1</v>
      </c>
      <c r="W122" s="34">
        <f t="shared" si="28"/>
        <v>107</v>
      </c>
      <c r="X122" s="34">
        <f t="shared" si="29"/>
        <v>58730000</v>
      </c>
      <c r="Y122" s="34" t="str">
        <f t="shared" si="35"/>
        <v/>
      </c>
      <c r="Z122" s="34" t="str">
        <f t="shared" si="30"/>
        <v>58730000_</v>
      </c>
      <c r="AA122" s="34">
        <f t="shared" si="31"/>
        <v>0</v>
      </c>
      <c r="AB122" s="35">
        <f t="shared" si="32"/>
        <v>560</v>
      </c>
      <c r="AC122" s="7" t="str">
        <f t="shared" si="33"/>
        <v>5</v>
      </c>
      <c r="AD122" s="7" t="str">
        <f t="shared" si="34"/>
        <v/>
      </c>
    </row>
    <row r="123" spans="1:30" x14ac:dyDescent="0.25">
      <c r="A123" s="1">
        <f t="shared" si="26"/>
        <v>2112</v>
      </c>
      <c r="B123" s="1">
        <f t="shared" si="25"/>
        <v>62610010</v>
      </c>
      <c r="C123" s="1">
        <f>IF(A123="","",IFERROR(VLOOKUP(E123,'[1]Mapping '!$I$2:$J$19,2,FALSE),C122))</f>
        <v>4200</v>
      </c>
      <c r="D123" s="1">
        <f t="shared" si="24"/>
        <v>872.73</v>
      </c>
      <c r="E123" s="18" t="s">
        <v>54</v>
      </c>
      <c r="F123" s="18"/>
      <c r="G123" s="19">
        <v>-872.73</v>
      </c>
      <c r="H123" s="19">
        <v>-872.73</v>
      </c>
      <c r="I123" s="19">
        <v>4951.22</v>
      </c>
      <c r="J123" s="19">
        <v>0</v>
      </c>
      <c r="K123" s="19">
        <v>872.73</v>
      </c>
      <c r="L123" s="19">
        <v>0</v>
      </c>
      <c r="M123" s="5">
        <f t="shared" si="21"/>
        <v>73</v>
      </c>
      <c r="N123" s="6">
        <f t="shared" si="22"/>
        <v>0</v>
      </c>
      <c r="O123" s="1">
        <f t="shared" si="23"/>
        <v>0</v>
      </c>
      <c r="P123">
        <v>45530000</v>
      </c>
      <c r="R123">
        <v>67145</v>
      </c>
      <c r="S123">
        <v>211000</v>
      </c>
      <c r="T123">
        <v>936370.52</v>
      </c>
      <c r="U123" s="1">
        <f>IF(ISNA(VLOOKUP(Z123,'Balance SIEGE'!$C$14:$E$205,3,FALSE))=FALSE,U122,U122+1)</f>
        <v>1</v>
      </c>
      <c r="W123" s="34">
        <f t="shared" si="28"/>
        <v>2000</v>
      </c>
      <c r="X123" s="34">
        <f t="shared" si="29"/>
        <v>62261300</v>
      </c>
      <c r="Y123" s="34">
        <f t="shared" si="35"/>
        <v>4000</v>
      </c>
      <c r="Z123" s="34" t="str">
        <f t="shared" si="30"/>
        <v>62261300_4000</v>
      </c>
      <c r="AA123" s="34">
        <f t="shared" si="31"/>
        <v>0</v>
      </c>
      <c r="AB123" s="35">
        <f t="shared" si="32"/>
        <v>1255.42</v>
      </c>
      <c r="AC123" s="7" t="str">
        <f t="shared" si="33"/>
        <v>6</v>
      </c>
      <c r="AD123" s="7" t="str">
        <f t="shared" si="34"/>
        <v>40</v>
      </c>
    </row>
    <row r="124" spans="1:30" x14ac:dyDescent="0.25">
      <c r="A124" s="1">
        <f t="shared" si="26"/>
        <v>2113</v>
      </c>
      <c r="B124" s="1">
        <f t="shared" si="25"/>
        <v>62781000</v>
      </c>
      <c r="C124" s="1">
        <f>IF(A124="","",IFERROR(VLOOKUP(E124,'[1]Mapping '!$I$2:$J$19,2,FALSE),C123))</f>
        <v>4200</v>
      </c>
      <c r="D124" s="1">
        <f t="shared" si="24"/>
        <v>4</v>
      </c>
      <c r="E124" s="18" t="s">
        <v>118</v>
      </c>
      <c r="F124" s="18"/>
      <c r="G124" s="19">
        <v>-4</v>
      </c>
      <c r="H124" s="19">
        <v>-4</v>
      </c>
      <c r="I124" s="19">
        <v>4</v>
      </c>
      <c r="J124" s="19">
        <v>0</v>
      </c>
      <c r="K124" s="19">
        <v>4</v>
      </c>
      <c r="L124" s="19">
        <v>0</v>
      </c>
      <c r="M124" s="5">
        <f t="shared" si="21"/>
        <v>74</v>
      </c>
      <c r="N124" s="6">
        <f t="shared" si="22"/>
        <v>0</v>
      </c>
      <c r="O124" s="1">
        <f t="shared" si="23"/>
        <v>0</v>
      </c>
      <c r="P124">
        <v>45540000</v>
      </c>
      <c r="R124">
        <v>328000</v>
      </c>
      <c r="S124">
        <v>100000</v>
      </c>
      <c r="T124">
        <v>4702600</v>
      </c>
      <c r="U124" s="1">
        <f>IF(ISNA(VLOOKUP(Z124,'Balance SIEGE'!$C$14:$E$205,3,FALSE))=FALSE,U123,U123+1)</f>
        <v>1</v>
      </c>
      <c r="W124" s="34">
        <f t="shared" si="28"/>
        <v>2001</v>
      </c>
      <c r="X124" s="34">
        <f t="shared" si="29"/>
        <v>60630000</v>
      </c>
      <c r="Y124" s="34">
        <f t="shared" si="35"/>
        <v>4000</v>
      </c>
      <c r="Z124" s="34" t="str">
        <f t="shared" si="30"/>
        <v>60630000_4000</v>
      </c>
      <c r="AA124" s="34">
        <f t="shared" si="31"/>
        <v>0</v>
      </c>
      <c r="AB124" s="35">
        <f t="shared" si="32"/>
        <v>7.58</v>
      </c>
      <c r="AC124" s="7" t="str">
        <f t="shared" si="33"/>
        <v>6</v>
      </c>
      <c r="AD124" s="7" t="str">
        <f t="shared" si="34"/>
        <v>40</v>
      </c>
    </row>
    <row r="125" spans="1:30" x14ac:dyDescent="0.25">
      <c r="A125" s="1">
        <f t="shared" si="26"/>
        <v>2114</v>
      </c>
      <c r="B125" s="1">
        <f t="shared" si="25"/>
        <v>62783000</v>
      </c>
      <c r="C125" s="1">
        <f>IF(A125="","",IFERROR(VLOOKUP(E125,'[1]Mapping '!$I$2:$J$19,2,FALSE),C124))</f>
        <v>4200</v>
      </c>
      <c r="D125" s="1">
        <f t="shared" si="24"/>
        <v>1906.89</v>
      </c>
      <c r="E125" s="18" t="s">
        <v>55</v>
      </c>
      <c r="F125" s="18"/>
      <c r="G125" s="19">
        <v>-1906.89</v>
      </c>
      <c r="H125" s="19">
        <v>-1906.89</v>
      </c>
      <c r="I125" s="19">
        <v>5157.96</v>
      </c>
      <c r="J125" s="19">
        <v>0</v>
      </c>
      <c r="K125" s="19">
        <v>1906.89</v>
      </c>
      <c r="L125" s="19">
        <v>0</v>
      </c>
      <c r="M125" s="5">
        <f t="shared" si="21"/>
        <v>75</v>
      </c>
      <c r="N125" s="6">
        <f t="shared" si="22"/>
        <v>0</v>
      </c>
      <c r="O125" s="1">
        <f t="shared" si="23"/>
        <v>0</v>
      </c>
      <c r="P125">
        <v>45550000</v>
      </c>
      <c r="R125">
        <v>50000</v>
      </c>
      <c r="S125">
        <v>1092</v>
      </c>
      <c r="T125">
        <v>-240000</v>
      </c>
      <c r="U125" s="1">
        <f>IF(ISNA(VLOOKUP(Z125,'Balance SIEGE'!$C$14:$E$205,3,FALSE))=FALSE,U124,U124+1)</f>
        <v>1</v>
      </c>
      <c r="W125" s="34">
        <f t="shared" si="28"/>
        <v>2002</v>
      </c>
      <c r="X125" s="34">
        <f t="shared" si="29"/>
        <v>62261300</v>
      </c>
      <c r="Y125" s="34">
        <f t="shared" si="35"/>
        <v>4000</v>
      </c>
      <c r="Z125" s="34" t="str">
        <f t="shared" si="30"/>
        <v>62261300_4000</v>
      </c>
      <c r="AA125" s="34">
        <f t="shared" si="31"/>
        <v>0</v>
      </c>
      <c r="AB125" s="35">
        <f t="shared" si="32"/>
        <v>394.42</v>
      </c>
      <c r="AC125" s="7" t="str">
        <f t="shared" si="33"/>
        <v>6</v>
      </c>
      <c r="AD125" s="7" t="str">
        <f t="shared" si="34"/>
        <v>40</v>
      </c>
    </row>
    <row r="126" spans="1:30" x14ac:dyDescent="0.25">
      <c r="A126" s="1">
        <f t="shared" si="26"/>
        <v>2115</v>
      </c>
      <c r="B126" s="1">
        <f t="shared" si="25"/>
        <v>62784000</v>
      </c>
      <c r="C126" s="1">
        <f>IF(A126="","",IFERROR(VLOOKUP(E126,'[1]Mapping '!$I$2:$J$19,2,FALSE),C125))</f>
        <v>4200</v>
      </c>
      <c r="D126" s="1">
        <f t="shared" si="24"/>
        <v>828.41</v>
      </c>
      <c r="E126" s="18" t="s">
        <v>56</v>
      </c>
      <c r="F126" s="18"/>
      <c r="G126" s="19">
        <v>-828.41</v>
      </c>
      <c r="H126" s="19">
        <v>-828.41</v>
      </c>
      <c r="I126" s="19">
        <v>2827.89</v>
      </c>
      <c r="J126" s="19">
        <v>0</v>
      </c>
      <c r="K126" s="19">
        <v>828.41</v>
      </c>
      <c r="L126" s="19">
        <v>0</v>
      </c>
      <c r="M126" s="5">
        <f t="shared" si="21"/>
        <v>76</v>
      </c>
      <c r="N126" s="6">
        <f t="shared" si="22"/>
        <v>0</v>
      </c>
      <c r="O126" s="1">
        <f t="shared" si="23"/>
        <v>0</v>
      </c>
      <c r="P126">
        <v>45560000</v>
      </c>
      <c r="R126">
        <v>120000</v>
      </c>
      <c r="S126">
        <v>8000</v>
      </c>
      <c r="T126">
        <v>0</v>
      </c>
      <c r="U126" s="1">
        <f>IF(ISNA(VLOOKUP(Z126,'Balance SIEGE'!$C$14:$E$205,3,FALSE))=FALSE,U125,U125+1)</f>
        <v>1</v>
      </c>
      <c r="W126" s="34">
        <f t="shared" si="28"/>
        <v>2003</v>
      </c>
      <c r="X126" s="34">
        <f t="shared" si="29"/>
        <v>60613000</v>
      </c>
      <c r="Y126" s="34">
        <f t="shared" si="35"/>
        <v>4000</v>
      </c>
      <c r="Z126" s="34" t="str">
        <f t="shared" si="30"/>
        <v>60613000_4000</v>
      </c>
      <c r="AA126" s="34">
        <f t="shared" si="31"/>
        <v>0</v>
      </c>
      <c r="AB126" s="35">
        <f t="shared" si="32"/>
        <v>266.70999999999998</v>
      </c>
      <c r="AC126" s="7" t="str">
        <f t="shared" si="33"/>
        <v>6</v>
      </c>
      <c r="AD126" s="7" t="str">
        <f t="shared" si="34"/>
        <v>40</v>
      </c>
    </row>
    <row r="127" spans="1:30" x14ac:dyDescent="0.25">
      <c r="A127" s="1">
        <f t="shared" si="26"/>
        <v>2116</v>
      </c>
      <c r="B127" s="1">
        <f t="shared" si="25"/>
        <v>62786000</v>
      </c>
      <c r="C127" s="1">
        <f>IF(A127="","",IFERROR(VLOOKUP(E127,'[1]Mapping '!$I$2:$J$19,2,FALSE),C126))</f>
        <v>4200</v>
      </c>
      <c r="D127" s="1">
        <f t="shared" si="24"/>
        <v>302.2</v>
      </c>
      <c r="E127" s="18" t="s">
        <v>119</v>
      </c>
      <c r="F127" s="18"/>
      <c r="G127" s="19">
        <v>-302.2</v>
      </c>
      <c r="H127" s="19">
        <v>-302.2</v>
      </c>
      <c r="I127" s="19">
        <v>302.2</v>
      </c>
      <c r="J127" s="19">
        <v>0</v>
      </c>
      <c r="K127" s="19">
        <v>302.2</v>
      </c>
      <c r="L127" s="19">
        <v>0</v>
      </c>
      <c r="M127" s="5">
        <f t="shared" si="21"/>
        <v>77</v>
      </c>
      <c r="N127" s="6">
        <f t="shared" si="22"/>
        <v>0</v>
      </c>
      <c r="O127" s="1">
        <f t="shared" si="23"/>
        <v>0</v>
      </c>
      <c r="P127">
        <v>45570000</v>
      </c>
      <c r="R127">
        <v>11000</v>
      </c>
      <c r="S127">
        <v>0</v>
      </c>
      <c r="T127">
        <v>0</v>
      </c>
      <c r="U127" s="1">
        <f>IF(ISNA(VLOOKUP(Z127,'Balance SIEGE'!$C$14:$E$205,3,FALSE))=FALSE,U126,U126+1)</f>
        <v>1</v>
      </c>
      <c r="W127" s="34">
        <f t="shared" si="28"/>
        <v>2004</v>
      </c>
      <c r="X127" s="34">
        <f t="shared" si="29"/>
        <v>60630000</v>
      </c>
      <c r="Y127" s="34">
        <f t="shared" si="35"/>
        <v>4000</v>
      </c>
      <c r="Z127" s="34" t="str">
        <f t="shared" si="30"/>
        <v>60630000_4000</v>
      </c>
      <c r="AA127" s="34">
        <f t="shared" si="31"/>
        <v>0</v>
      </c>
      <c r="AB127" s="35">
        <f t="shared" si="32"/>
        <v>1316.47</v>
      </c>
      <c r="AC127" s="7" t="str">
        <f t="shared" si="33"/>
        <v>6</v>
      </c>
      <c r="AD127" s="7" t="str">
        <f t="shared" si="34"/>
        <v>40</v>
      </c>
    </row>
    <row r="128" spans="1:30" x14ac:dyDescent="0.25">
      <c r="A128" s="1">
        <f t="shared" si="26"/>
        <v>2117</v>
      </c>
      <c r="B128" s="1">
        <f t="shared" si="25"/>
        <v>62811000</v>
      </c>
      <c r="C128" s="1">
        <f>IF(A128="","",IFERROR(VLOOKUP(E128,'[1]Mapping '!$I$2:$J$19,2,FALSE),C127))</f>
        <v>4200</v>
      </c>
      <c r="D128" s="1">
        <f t="shared" si="24"/>
        <v>1114</v>
      </c>
      <c r="E128" s="18" t="s">
        <v>120</v>
      </c>
      <c r="F128" s="18"/>
      <c r="G128" s="19">
        <v>-1114</v>
      </c>
      <c r="H128" s="19">
        <v>-1114</v>
      </c>
      <c r="I128" s="19">
        <v>1884</v>
      </c>
      <c r="J128" s="19">
        <v>0</v>
      </c>
      <c r="K128" s="19">
        <v>1114</v>
      </c>
      <c r="L128" s="19">
        <v>0</v>
      </c>
      <c r="M128" s="5">
        <f t="shared" si="21"/>
        <v>78</v>
      </c>
      <c r="N128" s="6">
        <f t="shared" si="22"/>
        <v>0</v>
      </c>
      <c r="O128" s="1">
        <f t="shared" si="23"/>
        <v>0</v>
      </c>
      <c r="P128">
        <v>45581000</v>
      </c>
      <c r="R128">
        <v>31039</v>
      </c>
      <c r="S128">
        <v>26734</v>
      </c>
      <c r="T128">
        <v>-31039</v>
      </c>
      <c r="U128" s="1">
        <f>IF(ISNA(VLOOKUP(Z128,'Balance SIEGE'!$C$14:$E$205,3,FALSE))=FALSE,U127,U127+1)</f>
        <v>1</v>
      </c>
      <c r="W128" s="34">
        <f t="shared" si="28"/>
        <v>2005</v>
      </c>
      <c r="X128" s="34">
        <f t="shared" si="29"/>
        <v>60640000</v>
      </c>
      <c r="Y128" s="34">
        <f t="shared" si="35"/>
        <v>4000</v>
      </c>
      <c r="Z128" s="34" t="str">
        <f t="shared" si="30"/>
        <v>60640000_4000</v>
      </c>
      <c r="AA128" s="34">
        <f t="shared" si="31"/>
        <v>0</v>
      </c>
      <c r="AB128" s="35">
        <f t="shared" si="32"/>
        <v>1274.07</v>
      </c>
      <c r="AC128" s="7" t="str">
        <f t="shared" si="33"/>
        <v>6</v>
      </c>
      <c r="AD128" s="7" t="str">
        <f t="shared" si="34"/>
        <v>40</v>
      </c>
    </row>
    <row r="129" spans="1:30" x14ac:dyDescent="0.25">
      <c r="A129" s="1">
        <f t="shared" si="26"/>
        <v>2118</v>
      </c>
      <c r="B129" s="1">
        <f t="shared" si="25"/>
        <v>63512200</v>
      </c>
      <c r="C129" s="1">
        <f>IF(A129="","",IFERROR(VLOOKUP(E129,'[1]Mapping '!$I$2:$J$19,2,FALSE),C128))</f>
        <v>4200</v>
      </c>
      <c r="D129" s="1">
        <f t="shared" si="24"/>
        <v>2112</v>
      </c>
      <c r="E129" s="18" t="s">
        <v>121</v>
      </c>
      <c r="F129" s="18"/>
      <c r="G129" s="19">
        <v>-2112</v>
      </c>
      <c r="H129" s="19">
        <v>-2112</v>
      </c>
      <c r="I129" s="19">
        <v>4744</v>
      </c>
      <c r="J129" s="19">
        <v>0</v>
      </c>
      <c r="K129" s="19">
        <v>2112</v>
      </c>
      <c r="L129" s="19">
        <v>0</v>
      </c>
      <c r="M129" s="5">
        <f t="shared" si="21"/>
        <v>79</v>
      </c>
      <c r="N129" s="6">
        <f t="shared" si="22"/>
        <v>0</v>
      </c>
      <c r="O129" s="1">
        <f t="shared" si="23"/>
        <v>0</v>
      </c>
      <c r="P129">
        <v>45582000</v>
      </c>
      <c r="R129">
        <v>7486</v>
      </c>
      <c r="S129">
        <v>30989</v>
      </c>
      <c r="T129">
        <v>30989</v>
      </c>
      <c r="U129" s="1">
        <f>IF(ISNA(VLOOKUP(Z129,'Balance SIEGE'!$C$14:$E$205,3,FALSE))=FALSE,U128,U128+1)</f>
        <v>1</v>
      </c>
      <c r="W129" s="34">
        <f t="shared" si="28"/>
        <v>2006</v>
      </c>
      <c r="X129" s="34">
        <f t="shared" si="29"/>
        <v>60641000</v>
      </c>
      <c r="Y129" s="34">
        <f t="shared" si="35"/>
        <v>4000</v>
      </c>
      <c r="Z129" s="34" t="str">
        <f t="shared" si="30"/>
        <v>60641000_4000</v>
      </c>
      <c r="AA129" s="34">
        <f t="shared" si="31"/>
        <v>0</v>
      </c>
      <c r="AB129" s="35">
        <f t="shared" si="32"/>
        <v>9.17</v>
      </c>
      <c r="AC129" s="7" t="str">
        <f t="shared" si="33"/>
        <v>6</v>
      </c>
      <c r="AD129" s="7" t="str">
        <f t="shared" si="34"/>
        <v>40</v>
      </c>
    </row>
    <row r="130" spans="1:30" x14ac:dyDescent="0.25">
      <c r="A130" s="1">
        <f t="shared" si="26"/>
        <v>2119</v>
      </c>
      <c r="B130" s="1">
        <f t="shared" si="25"/>
        <v>63515000</v>
      </c>
      <c r="C130" s="1">
        <f>IF(A130="","",IFERROR(VLOOKUP(E130,'[1]Mapping '!$I$2:$J$19,2,FALSE),C129))</f>
        <v>4200</v>
      </c>
      <c r="D130" s="1">
        <f t="shared" si="24"/>
        <v>1480</v>
      </c>
      <c r="E130" s="18" t="s">
        <v>122</v>
      </c>
      <c r="F130" s="18"/>
      <c r="G130" s="19">
        <v>-1480</v>
      </c>
      <c r="H130" s="19">
        <v>-1480</v>
      </c>
      <c r="I130" s="19">
        <v>3878</v>
      </c>
      <c r="J130" s="19">
        <v>0</v>
      </c>
      <c r="K130" s="19">
        <v>1480</v>
      </c>
      <c r="L130" s="19">
        <v>0</v>
      </c>
      <c r="M130" s="5">
        <f t="shared" si="21"/>
        <v>80</v>
      </c>
      <c r="N130" s="6">
        <f t="shared" si="22"/>
        <v>0</v>
      </c>
      <c r="O130" s="1">
        <f t="shared" si="23"/>
        <v>0</v>
      </c>
      <c r="P130">
        <v>45583000</v>
      </c>
      <c r="R130">
        <v>3539</v>
      </c>
      <c r="S130">
        <v>7145</v>
      </c>
      <c r="T130">
        <v>7145</v>
      </c>
      <c r="U130" s="1">
        <f>IF(ISNA(VLOOKUP(Z130,'Balance SIEGE'!$C$14:$E$205,3,FALSE))=FALSE,U129,U129+1)</f>
        <v>1</v>
      </c>
      <c r="W130" s="34">
        <f t="shared" si="28"/>
        <v>2007</v>
      </c>
      <c r="X130" s="34">
        <f t="shared" si="29"/>
        <v>60710000</v>
      </c>
      <c r="Y130" s="34">
        <f t="shared" si="35"/>
        <v>4000</v>
      </c>
      <c r="Z130" s="34" t="str">
        <f t="shared" si="30"/>
        <v>60710000_4000</v>
      </c>
      <c r="AA130" s="34">
        <f t="shared" si="31"/>
        <v>0</v>
      </c>
      <c r="AB130" s="35">
        <f t="shared" si="32"/>
        <v>840</v>
      </c>
      <c r="AC130" s="7" t="str">
        <f t="shared" si="33"/>
        <v>6</v>
      </c>
      <c r="AD130" s="7" t="str">
        <f t="shared" si="34"/>
        <v>40</v>
      </c>
    </row>
    <row r="131" spans="1:30" x14ac:dyDescent="0.25">
      <c r="A131" s="1">
        <f t="shared" si="26"/>
        <v>2120</v>
      </c>
      <c r="B131" s="1">
        <f t="shared" si="25"/>
        <v>63520000</v>
      </c>
      <c r="C131" s="1">
        <f>IF(A131="","",IFERROR(VLOOKUP(E131,'[1]Mapping '!$I$2:$J$19,2,FALSE),C130))</f>
        <v>4200</v>
      </c>
      <c r="D131" s="1">
        <f t="shared" si="24"/>
        <v>224.54</v>
      </c>
      <c r="E131" s="18" t="s">
        <v>123</v>
      </c>
      <c r="F131" s="18"/>
      <c r="G131" s="19">
        <v>-224.54</v>
      </c>
      <c r="H131" s="19">
        <v>-224.54</v>
      </c>
      <c r="I131" s="19">
        <v>583.85</v>
      </c>
      <c r="J131" s="19">
        <v>0</v>
      </c>
      <c r="K131" s="19">
        <v>224.54</v>
      </c>
      <c r="L131" s="19">
        <v>0</v>
      </c>
      <c r="M131" s="5">
        <f t="shared" ref="M131:M194" si="36">IF(VALUE(LEFT(P131,1))&gt;=6,"",IF((R131-S131+T131)=0,+M130,+M130+1))</f>
        <v>81</v>
      </c>
      <c r="N131" s="6">
        <f t="shared" ref="N131:N194" si="37">IFERROR(IF(VALUE(LEFT(P131,1))&gt;=6,+R131-S131+T131-SUMIF(B:B,P131,D:D),0),"")</f>
        <v>0</v>
      </c>
      <c r="O131" s="1">
        <f t="shared" ref="O131:O194" si="38">IF(ROUND(N131,0)=0,+O130,+O130+1)</f>
        <v>0</v>
      </c>
      <c r="P131">
        <v>45584000</v>
      </c>
      <c r="R131">
        <v>0</v>
      </c>
      <c r="S131">
        <v>0</v>
      </c>
      <c r="T131">
        <v>25545</v>
      </c>
      <c r="U131" s="1">
        <f>IF(ISNA(VLOOKUP(Z131,'Balance SIEGE'!$C$14:$E$205,3,FALSE))=FALSE,U130,U130+1)</f>
        <v>1</v>
      </c>
      <c r="W131" s="34">
        <f t="shared" si="28"/>
        <v>2008</v>
      </c>
      <c r="X131" s="34">
        <f t="shared" si="29"/>
        <v>61100000</v>
      </c>
      <c r="Y131" s="34">
        <f t="shared" si="35"/>
        <v>4000</v>
      </c>
      <c r="Z131" s="34" t="str">
        <f t="shared" si="30"/>
        <v>61100000_4000</v>
      </c>
      <c r="AA131" s="34">
        <f t="shared" si="31"/>
        <v>0</v>
      </c>
      <c r="AB131" s="35">
        <f t="shared" si="32"/>
        <v>37</v>
      </c>
      <c r="AC131" s="7" t="str">
        <f t="shared" si="33"/>
        <v>6</v>
      </c>
      <c r="AD131" s="7" t="str">
        <f t="shared" si="34"/>
        <v>40</v>
      </c>
    </row>
    <row r="132" spans="1:30" x14ac:dyDescent="0.25">
      <c r="A132" s="1">
        <f t="shared" si="26"/>
        <v>2121</v>
      </c>
      <c r="B132" s="1">
        <f t="shared" si="25"/>
        <v>64751000</v>
      </c>
      <c r="C132" s="1">
        <f>IF(A132="","",IFERROR(VLOOKUP(E132,'[1]Mapping '!$I$2:$J$19,2,FALSE),C131))</f>
        <v>4200</v>
      </c>
      <c r="D132" s="1">
        <f t="shared" si="24"/>
        <v>403.47</v>
      </c>
      <c r="E132" s="18" t="s">
        <v>72</v>
      </c>
      <c r="F132" s="18"/>
      <c r="G132" s="19">
        <v>-403.47</v>
      </c>
      <c r="H132" s="19">
        <v>-403.47</v>
      </c>
      <c r="I132" s="19">
        <v>1635.47</v>
      </c>
      <c r="J132" s="19">
        <v>0</v>
      </c>
      <c r="K132" s="19">
        <v>403.47</v>
      </c>
      <c r="L132" s="19">
        <v>0</v>
      </c>
      <c r="M132" s="5">
        <f t="shared" si="36"/>
        <v>82</v>
      </c>
      <c r="N132" s="6">
        <f t="shared" si="37"/>
        <v>0</v>
      </c>
      <c r="O132" s="1">
        <f t="shared" si="38"/>
        <v>0</v>
      </c>
      <c r="P132">
        <v>45585000</v>
      </c>
      <c r="R132">
        <v>1092</v>
      </c>
      <c r="S132">
        <v>842</v>
      </c>
      <c r="T132">
        <v>-1092</v>
      </c>
      <c r="U132" s="1">
        <f>IF(ISNA(VLOOKUP(Z132,'Balance SIEGE'!$C$14:$E$205,3,FALSE))=FALSE,U131,U131+1)</f>
        <v>1</v>
      </c>
      <c r="W132" s="34">
        <f t="shared" si="28"/>
        <v>2009</v>
      </c>
      <c r="X132" s="34">
        <f t="shared" si="29"/>
        <v>61320000</v>
      </c>
      <c r="Y132" s="34">
        <f t="shared" si="35"/>
        <v>4000</v>
      </c>
      <c r="Z132" s="34" t="str">
        <f t="shared" si="30"/>
        <v>61320000_4000</v>
      </c>
      <c r="AA132" s="34">
        <f t="shared" si="31"/>
        <v>0</v>
      </c>
      <c r="AB132" s="35">
        <f t="shared" si="32"/>
        <v>4732.3100000000004</v>
      </c>
      <c r="AC132" s="7" t="str">
        <f t="shared" si="33"/>
        <v>6</v>
      </c>
      <c r="AD132" s="7" t="str">
        <f t="shared" si="34"/>
        <v>40</v>
      </c>
    </row>
    <row r="133" spans="1:30" x14ac:dyDescent="0.25">
      <c r="A133" s="1">
        <f t="shared" si="26"/>
        <v>2122</v>
      </c>
      <c r="B133" s="1">
        <f t="shared" si="25"/>
        <v>65811000</v>
      </c>
      <c r="C133" s="1">
        <f>IF(A133="","",IFERROR(VLOOKUP(E133,'[1]Mapping '!$I$2:$J$19,2,FALSE),C132))</f>
        <v>4200</v>
      </c>
      <c r="D133" s="1">
        <f t="shared" si="24"/>
        <v>0.2</v>
      </c>
      <c r="E133" s="18" t="s">
        <v>74</v>
      </c>
      <c r="F133" s="18"/>
      <c r="G133" s="19">
        <v>-0.2</v>
      </c>
      <c r="H133" s="19">
        <v>-0.2</v>
      </c>
      <c r="I133" s="19">
        <v>5.1100000000000003</v>
      </c>
      <c r="J133" s="19">
        <v>0</v>
      </c>
      <c r="K133" s="19">
        <v>0.2</v>
      </c>
      <c r="L133" s="19">
        <v>0</v>
      </c>
      <c r="M133" s="5">
        <f t="shared" si="36"/>
        <v>83</v>
      </c>
      <c r="N133" s="6">
        <f t="shared" si="37"/>
        <v>0</v>
      </c>
      <c r="O133" s="1">
        <f t="shared" si="38"/>
        <v>0</v>
      </c>
      <c r="P133">
        <v>45586000</v>
      </c>
      <c r="R133">
        <v>275</v>
      </c>
      <c r="S133">
        <v>0</v>
      </c>
      <c r="T133">
        <v>0</v>
      </c>
      <c r="U133" s="1">
        <f>IF(ISNA(VLOOKUP(Z133,'Balance SIEGE'!$C$14:$E$205,3,FALSE))=FALSE,U132,U132+1)</f>
        <v>1</v>
      </c>
      <c r="W133" s="34">
        <f t="shared" si="28"/>
        <v>2010</v>
      </c>
      <c r="X133" s="34">
        <f t="shared" si="29"/>
        <v>61400000</v>
      </c>
      <c r="Y133" s="34">
        <f t="shared" si="35"/>
        <v>4000</v>
      </c>
      <c r="Z133" s="34" t="str">
        <f t="shared" si="30"/>
        <v>61400000_4000</v>
      </c>
      <c r="AA133" s="34">
        <f t="shared" si="31"/>
        <v>0</v>
      </c>
      <c r="AB133" s="35">
        <f t="shared" si="32"/>
        <v>2085.33</v>
      </c>
      <c r="AC133" s="7" t="str">
        <f t="shared" si="33"/>
        <v>6</v>
      </c>
      <c r="AD133" s="7" t="str">
        <f t="shared" si="34"/>
        <v>40</v>
      </c>
    </row>
    <row r="134" spans="1:30" x14ac:dyDescent="0.25">
      <c r="A134" s="1">
        <f t="shared" si="26"/>
        <v>2123</v>
      </c>
      <c r="B134" s="1">
        <f t="shared" si="25"/>
        <v>65830000</v>
      </c>
      <c r="C134" s="1">
        <f>IF(A134="","",IFERROR(VLOOKUP(E134,'[1]Mapping '!$I$2:$J$19,2,FALSE),C133))</f>
        <v>4200</v>
      </c>
      <c r="D134" s="1">
        <f t="shared" si="24"/>
        <v>82.78</v>
      </c>
      <c r="E134" s="18" t="s">
        <v>75</v>
      </c>
      <c r="F134" s="18"/>
      <c r="G134" s="19">
        <v>-82.78</v>
      </c>
      <c r="H134" s="19">
        <v>-82.78</v>
      </c>
      <c r="I134" s="19">
        <v>221.12</v>
      </c>
      <c r="J134" s="19">
        <v>0</v>
      </c>
      <c r="K134" s="19">
        <v>82.78</v>
      </c>
      <c r="L134" s="19">
        <v>0</v>
      </c>
      <c r="M134" s="5">
        <f t="shared" si="36"/>
        <v>84</v>
      </c>
      <c r="N134" s="6">
        <f t="shared" si="37"/>
        <v>0</v>
      </c>
      <c r="O134" s="1">
        <f t="shared" si="38"/>
        <v>0</v>
      </c>
      <c r="P134">
        <v>45587000</v>
      </c>
      <c r="R134">
        <v>12</v>
      </c>
      <c r="S134">
        <v>0</v>
      </c>
      <c r="T134">
        <v>0</v>
      </c>
      <c r="U134" s="1">
        <f>IF(ISNA(VLOOKUP(Z134,'Balance SIEGE'!$C$14:$E$205,3,FALSE))=FALSE,U133,U133+1)</f>
        <v>1</v>
      </c>
      <c r="W134" s="34">
        <f t="shared" si="28"/>
        <v>2011</v>
      </c>
      <c r="X134" s="34">
        <f t="shared" si="29"/>
        <v>61510000</v>
      </c>
      <c r="Y134" s="34">
        <f t="shared" si="35"/>
        <v>4000</v>
      </c>
      <c r="Z134" s="34" t="str">
        <f t="shared" si="30"/>
        <v>61510000_4000</v>
      </c>
      <c r="AA134" s="34">
        <f t="shared" si="31"/>
        <v>0</v>
      </c>
      <c r="AB134" s="35">
        <f t="shared" si="32"/>
        <v>2547.66</v>
      </c>
      <c r="AC134" s="7" t="str">
        <f t="shared" si="33"/>
        <v>6</v>
      </c>
      <c r="AD134" s="7" t="str">
        <f t="shared" si="34"/>
        <v>40</v>
      </c>
    </row>
    <row r="135" spans="1:30" x14ac:dyDescent="0.25">
      <c r="A135" s="1">
        <f t="shared" si="26"/>
        <v>2124</v>
      </c>
      <c r="B135" s="1">
        <f t="shared" si="25"/>
        <v>66116100</v>
      </c>
      <c r="C135" s="1">
        <f>IF(A135="","",IFERROR(VLOOKUP(E135,'[1]Mapping '!$I$2:$J$19,2,FALSE),C134))</f>
        <v>4200</v>
      </c>
      <c r="D135" s="1">
        <f t="shared" ref="D135:D198" si="39">IF(B135="",0,+K135-L135)</f>
        <v>915.08</v>
      </c>
      <c r="E135" s="18" t="s">
        <v>124</v>
      </c>
      <c r="F135" s="18"/>
      <c r="G135" s="19">
        <v>-915.08</v>
      </c>
      <c r="H135" s="19">
        <v>-915.08</v>
      </c>
      <c r="I135" s="19">
        <v>915.08</v>
      </c>
      <c r="J135" s="19">
        <v>0</v>
      </c>
      <c r="K135" s="19">
        <v>915.08</v>
      </c>
      <c r="L135" s="19">
        <v>0</v>
      </c>
      <c r="M135" s="5">
        <f t="shared" si="36"/>
        <v>84</v>
      </c>
      <c r="N135" s="6">
        <f t="shared" si="37"/>
        <v>0</v>
      </c>
      <c r="O135" s="1">
        <f t="shared" si="38"/>
        <v>0</v>
      </c>
      <c r="P135">
        <v>46700010</v>
      </c>
      <c r="R135">
        <v>0</v>
      </c>
      <c r="S135">
        <v>0</v>
      </c>
      <c r="T135">
        <v>0</v>
      </c>
      <c r="U135" s="1">
        <f>IF(ISNA(VLOOKUP(Z135,'Balance SIEGE'!$C$14:$E$205,3,FALSE))=FALSE,U134,U134+1)</f>
        <v>1</v>
      </c>
      <c r="W135" s="34">
        <f t="shared" si="28"/>
        <v>2012</v>
      </c>
      <c r="X135" s="34">
        <f t="shared" si="29"/>
        <v>61561000</v>
      </c>
      <c r="Y135" s="34">
        <f t="shared" si="35"/>
        <v>4000</v>
      </c>
      <c r="Z135" s="34" t="str">
        <f t="shared" si="30"/>
        <v>61561000_4000</v>
      </c>
      <c r="AA135" s="34">
        <f t="shared" si="31"/>
        <v>0</v>
      </c>
      <c r="AB135" s="35">
        <f t="shared" si="32"/>
        <v>1124.0599999999997</v>
      </c>
      <c r="AC135" s="7" t="str">
        <f t="shared" si="33"/>
        <v>6</v>
      </c>
      <c r="AD135" s="7" t="str">
        <f t="shared" si="34"/>
        <v>40</v>
      </c>
    </row>
    <row r="136" spans="1:30" x14ac:dyDescent="0.25">
      <c r="A136" s="1">
        <f t="shared" si="26"/>
        <v>2125</v>
      </c>
      <c r="B136" s="1">
        <f t="shared" ref="B136:B199" si="40">IF(A136=A135,"",IF(LEFT(E136,1)="-",IF(+VALUE(RIGHT(LEFT(E136,3),1))&lt;6,"",VALUE(RIGHT(E136,LEN(E136)-2))),""))</f>
        <v>66116191</v>
      </c>
      <c r="C136" s="1">
        <f>IF(A136="","",IFERROR(VLOOKUP(E136,'[1]Mapping '!$I$2:$J$19,2,FALSE),C135))</f>
        <v>4200</v>
      </c>
      <c r="D136" s="1">
        <f t="shared" si="39"/>
        <v>1191.99</v>
      </c>
      <c r="E136" s="18" t="s">
        <v>125</v>
      </c>
      <c r="F136" s="18"/>
      <c r="G136" s="19">
        <v>-1191.99</v>
      </c>
      <c r="H136" s="19">
        <v>-1191.99</v>
      </c>
      <c r="I136" s="19">
        <v>1191.99</v>
      </c>
      <c r="J136" s="19">
        <v>0</v>
      </c>
      <c r="K136" s="19">
        <v>1191.99</v>
      </c>
      <c r="L136" s="19">
        <v>0</v>
      </c>
      <c r="M136" s="5">
        <f t="shared" si="36"/>
        <v>84</v>
      </c>
      <c r="N136" s="6">
        <f t="shared" si="37"/>
        <v>0</v>
      </c>
      <c r="O136" s="1">
        <f t="shared" si="38"/>
        <v>0</v>
      </c>
      <c r="P136">
        <v>46700020</v>
      </c>
      <c r="R136">
        <v>0</v>
      </c>
      <c r="S136">
        <v>0</v>
      </c>
      <c r="T136">
        <v>0</v>
      </c>
      <c r="U136" s="1">
        <f>IF(ISNA(VLOOKUP(Z136,'Balance SIEGE'!$C$14:$E$205,3,FALSE))=FALSE,U135,U135+1)</f>
        <v>1</v>
      </c>
      <c r="W136" s="34">
        <f t="shared" si="28"/>
        <v>2013</v>
      </c>
      <c r="X136" s="34">
        <f t="shared" si="29"/>
        <v>61610000</v>
      </c>
      <c r="Y136" s="34">
        <f t="shared" si="35"/>
        <v>4000</v>
      </c>
      <c r="Z136" s="34" t="str">
        <f t="shared" si="30"/>
        <v>61610000_4000</v>
      </c>
      <c r="AA136" s="34">
        <f t="shared" si="31"/>
        <v>0</v>
      </c>
      <c r="AB136" s="35">
        <f t="shared" si="32"/>
        <v>585.37</v>
      </c>
      <c r="AC136" s="7" t="str">
        <f t="shared" si="33"/>
        <v>6</v>
      </c>
      <c r="AD136" s="7" t="str">
        <f t="shared" si="34"/>
        <v>40</v>
      </c>
    </row>
    <row r="137" spans="1:30" x14ac:dyDescent="0.25">
      <c r="A137" s="1">
        <f t="shared" si="26"/>
        <v>2126</v>
      </c>
      <c r="B137" s="1">
        <f t="shared" si="40"/>
        <v>68111000</v>
      </c>
      <c r="C137" s="1">
        <f>IF(A137="","",IFERROR(VLOOKUP(E137,'[1]Mapping '!$I$2:$J$19,2,FALSE),C136))</f>
        <v>4200</v>
      </c>
      <c r="D137" s="1">
        <f t="shared" si="39"/>
        <v>170.98</v>
      </c>
      <c r="E137" s="18" t="s">
        <v>79</v>
      </c>
      <c r="F137" s="18"/>
      <c r="G137" s="19">
        <v>-170.98</v>
      </c>
      <c r="H137" s="19">
        <v>-170.98</v>
      </c>
      <c r="I137" s="19">
        <v>0</v>
      </c>
      <c r="J137" s="19">
        <v>0</v>
      </c>
      <c r="K137" s="19">
        <v>170.98</v>
      </c>
      <c r="L137" s="19">
        <v>0</v>
      </c>
      <c r="M137" s="5">
        <f t="shared" si="36"/>
        <v>85</v>
      </c>
      <c r="N137" s="6">
        <f t="shared" si="37"/>
        <v>0</v>
      </c>
      <c r="O137" s="1">
        <f t="shared" si="38"/>
        <v>0</v>
      </c>
      <c r="P137">
        <v>46711000</v>
      </c>
      <c r="R137">
        <v>3793.27</v>
      </c>
      <c r="S137">
        <v>4045.26</v>
      </c>
      <c r="T137">
        <v>-360.31</v>
      </c>
      <c r="U137" s="1">
        <f>IF(ISNA(VLOOKUP(Z137,'Balance SIEGE'!$C$14:$E$205,3,FALSE))=FALSE,U136,U136+1)</f>
        <v>1</v>
      </c>
      <c r="W137" s="34">
        <f t="shared" si="28"/>
        <v>2014</v>
      </c>
      <c r="X137" s="34">
        <f t="shared" si="29"/>
        <v>61612000</v>
      </c>
      <c r="Y137" s="34">
        <f t="shared" si="35"/>
        <v>4000</v>
      </c>
      <c r="Z137" s="34" t="str">
        <f t="shared" si="30"/>
        <v>61612000_4000</v>
      </c>
      <c r="AA137" s="34">
        <f t="shared" si="31"/>
        <v>0</v>
      </c>
      <c r="AB137" s="35">
        <f t="shared" si="32"/>
        <v>540</v>
      </c>
      <c r="AC137" s="7" t="str">
        <f t="shared" si="33"/>
        <v>6</v>
      </c>
      <c r="AD137" s="7" t="str">
        <f t="shared" si="34"/>
        <v>40</v>
      </c>
    </row>
    <row r="138" spans="1:30" x14ac:dyDescent="0.25">
      <c r="A138" s="1">
        <f t="shared" ref="A138:A201" si="41">IF(E138="","",IF(LEFT(E138,1)="-",IF(+VALUE(RIGHT(LEFT(E138,3),1))&lt;6,+A137,+A137+1),+A137))</f>
        <v>2127</v>
      </c>
      <c r="B138" s="1">
        <f t="shared" si="40"/>
        <v>68112100</v>
      </c>
      <c r="C138" s="1">
        <f>IF(A138="","",IFERROR(VLOOKUP(E138,'[1]Mapping '!$I$2:$J$19,2,FALSE),C137))</f>
        <v>4200</v>
      </c>
      <c r="D138" s="1">
        <f t="shared" si="39"/>
        <v>12160.55</v>
      </c>
      <c r="E138" s="18" t="s">
        <v>80</v>
      </c>
      <c r="F138" s="18"/>
      <c r="G138" s="19">
        <v>-12160.55</v>
      </c>
      <c r="H138" s="19">
        <v>-12160.55</v>
      </c>
      <c r="I138" s="19">
        <v>0</v>
      </c>
      <c r="J138" s="19">
        <v>0</v>
      </c>
      <c r="K138" s="19">
        <v>12160.55</v>
      </c>
      <c r="L138" s="19">
        <v>0</v>
      </c>
      <c r="M138" s="5">
        <f t="shared" si="36"/>
        <v>86</v>
      </c>
      <c r="N138" s="6">
        <f t="shared" si="37"/>
        <v>0</v>
      </c>
      <c r="O138" s="1">
        <f t="shared" si="38"/>
        <v>0</v>
      </c>
      <c r="P138">
        <v>46870000</v>
      </c>
      <c r="R138">
        <v>0</v>
      </c>
      <c r="S138">
        <v>5063.01</v>
      </c>
      <c r="T138">
        <v>6387.6</v>
      </c>
      <c r="U138" s="1">
        <f>IF(ISNA(VLOOKUP(Z138,'Balance SIEGE'!$C$14:$E$205,3,FALSE))=FALSE,U137,U137+1)</f>
        <v>1</v>
      </c>
      <c r="W138" s="34">
        <f t="shared" si="28"/>
        <v>2015</v>
      </c>
      <c r="X138" s="34">
        <f t="shared" si="29"/>
        <v>62261000</v>
      </c>
      <c r="Y138" s="34">
        <f t="shared" si="35"/>
        <v>4000</v>
      </c>
      <c r="Z138" s="34" t="str">
        <f t="shared" si="30"/>
        <v>62261000_4000</v>
      </c>
      <c r="AA138" s="34">
        <f t="shared" si="31"/>
        <v>0</v>
      </c>
      <c r="AB138" s="35">
        <f t="shared" si="32"/>
        <v>46949.5</v>
      </c>
      <c r="AC138" s="7" t="str">
        <f t="shared" si="33"/>
        <v>6</v>
      </c>
      <c r="AD138" s="7" t="str">
        <f t="shared" si="34"/>
        <v>40</v>
      </c>
    </row>
    <row r="139" spans="1:30" x14ac:dyDescent="0.25">
      <c r="A139" s="1">
        <f t="shared" si="41"/>
        <v>2128</v>
      </c>
      <c r="B139" s="1">
        <f t="shared" si="40"/>
        <v>75810000</v>
      </c>
      <c r="C139" s="1">
        <f>IF(A139="","",IFERROR(VLOOKUP(E139,'[1]Mapping '!$I$2:$J$19,2,FALSE),C138))</f>
        <v>4200</v>
      </c>
      <c r="D139" s="1">
        <f t="shared" si="39"/>
        <v>-73.319999999999993</v>
      </c>
      <c r="E139" s="18" t="s">
        <v>85</v>
      </c>
      <c r="F139" s="18"/>
      <c r="G139" s="19">
        <v>73.319999999999993</v>
      </c>
      <c r="H139" s="19">
        <v>73.319999999999993</v>
      </c>
      <c r="I139" s="19">
        <v>-159.34</v>
      </c>
      <c r="J139" s="19">
        <v>0</v>
      </c>
      <c r="K139" s="19">
        <v>0</v>
      </c>
      <c r="L139" s="19">
        <v>73.319999999999993</v>
      </c>
      <c r="M139" s="5">
        <f t="shared" si="36"/>
        <v>87</v>
      </c>
      <c r="N139" s="6">
        <f t="shared" si="37"/>
        <v>0</v>
      </c>
      <c r="O139" s="1">
        <f t="shared" si="38"/>
        <v>0</v>
      </c>
      <c r="P139">
        <v>47100000</v>
      </c>
      <c r="R139">
        <v>3046.75</v>
      </c>
      <c r="S139">
        <v>3332.74</v>
      </c>
      <c r="T139">
        <v>0</v>
      </c>
      <c r="U139" s="1">
        <f>IF(ISNA(VLOOKUP(Z139,'Balance SIEGE'!$C$14:$E$205,3,FALSE))=FALSE,U138,U138+1)</f>
        <v>1</v>
      </c>
      <c r="W139" s="34">
        <f t="shared" si="28"/>
        <v>2016</v>
      </c>
      <c r="X139" s="34">
        <f t="shared" si="29"/>
        <v>62261300</v>
      </c>
      <c r="Y139" s="34">
        <f t="shared" si="35"/>
        <v>4000</v>
      </c>
      <c r="Z139" s="34" t="str">
        <f t="shared" si="30"/>
        <v>62261300_4000</v>
      </c>
      <c r="AA139" s="34">
        <f t="shared" si="31"/>
        <v>0</v>
      </c>
      <c r="AB139" s="35">
        <f t="shared" si="32"/>
        <v>173687.57</v>
      </c>
      <c r="AC139" s="7" t="str">
        <f t="shared" si="33"/>
        <v>6</v>
      </c>
      <c r="AD139" s="7" t="str">
        <f t="shared" si="34"/>
        <v>40</v>
      </c>
    </row>
    <row r="140" spans="1:30" x14ac:dyDescent="0.25">
      <c r="A140" s="1">
        <f t="shared" si="41"/>
        <v>2129</v>
      </c>
      <c r="B140" s="1">
        <f t="shared" si="40"/>
        <v>79100000</v>
      </c>
      <c r="C140" s="1">
        <f>IF(A140="","",IFERROR(VLOOKUP(E140,'[1]Mapping '!$I$2:$J$19,2,FALSE),C139))</f>
        <v>4200</v>
      </c>
      <c r="D140" s="1">
        <f t="shared" si="39"/>
        <v>-240</v>
      </c>
      <c r="E140" s="18" t="s">
        <v>126</v>
      </c>
      <c r="F140" s="18"/>
      <c r="G140" s="19">
        <v>240</v>
      </c>
      <c r="H140" s="19">
        <v>240</v>
      </c>
      <c r="I140" s="19">
        <v>-459.82</v>
      </c>
      <c r="J140" s="19">
        <v>0</v>
      </c>
      <c r="K140" s="19">
        <v>0</v>
      </c>
      <c r="L140" s="19">
        <v>240</v>
      </c>
      <c r="M140" s="5">
        <f t="shared" si="36"/>
        <v>88</v>
      </c>
      <c r="N140" s="6">
        <f t="shared" si="37"/>
        <v>0</v>
      </c>
      <c r="O140" s="1">
        <f t="shared" si="38"/>
        <v>0</v>
      </c>
      <c r="P140">
        <v>48600000</v>
      </c>
      <c r="R140">
        <v>37395.449999999997</v>
      </c>
      <c r="S140">
        <v>35262.17</v>
      </c>
      <c r="T140">
        <v>6865.64</v>
      </c>
      <c r="U140" s="1">
        <f>IF(ISNA(VLOOKUP(Z140,'Balance SIEGE'!$C$14:$E$205,3,FALSE))=FALSE,U139,U139+1)</f>
        <v>1</v>
      </c>
      <c r="W140" s="34">
        <f t="shared" si="28"/>
        <v>2017</v>
      </c>
      <c r="X140" s="34">
        <f t="shared" si="29"/>
        <v>62261400</v>
      </c>
      <c r="Y140" s="34">
        <f t="shared" si="35"/>
        <v>4000</v>
      </c>
      <c r="Z140" s="34" t="str">
        <f t="shared" si="30"/>
        <v>62261400_4000</v>
      </c>
      <c r="AA140" s="34">
        <f t="shared" si="31"/>
        <v>0</v>
      </c>
      <c r="AB140" s="35">
        <f t="shared" si="32"/>
        <v>76000</v>
      </c>
      <c r="AC140" s="7" t="str">
        <f t="shared" si="33"/>
        <v>6</v>
      </c>
      <c r="AD140" s="7" t="str">
        <f t="shared" si="34"/>
        <v>40</v>
      </c>
    </row>
    <row r="141" spans="1:30" x14ac:dyDescent="0.25">
      <c r="A141" s="1">
        <f t="shared" si="41"/>
        <v>2130</v>
      </c>
      <c r="B141" s="1">
        <f t="shared" si="40"/>
        <v>79101000</v>
      </c>
      <c r="C141" s="1">
        <f>IF(A141="","",IFERROR(VLOOKUP(E141,'[1]Mapping '!$I$2:$J$19,2,FALSE),C140))</f>
        <v>4200</v>
      </c>
      <c r="D141" s="1">
        <f t="shared" si="39"/>
        <v>0</v>
      </c>
      <c r="E141" s="18" t="s">
        <v>127</v>
      </c>
      <c r="F141" s="18"/>
      <c r="G141" s="19">
        <v>0</v>
      </c>
      <c r="H141" s="19">
        <v>0</v>
      </c>
      <c r="I141" s="19">
        <v>0</v>
      </c>
      <c r="J141" s="19">
        <v>0</v>
      </c>
      <c r="K141" s="19">
        <v>3321.41</v>
      </c>
      <c r="L141" s="19">
        <v>3321.41</v>
      </c>
      <c r="M141" s="5">
        <f t="shared" si="36"/>
        <v>88</v>
      </c>
      <c r="N141" s="6">
        <f t="shared" si="37"/>
        <v>0</v>
      </c>
      <c r="O141" s="1">
        <f t="shared" si="38"/>
        <v>0</v>
      </c>
      <c r="P141">
        <v>48700000</v>
      </c>
      <c r="R141">
        <v>0</v>
      </c>
      <c r="S141">
        <v>0</v>
      </c>
      <c r="T141">
        <v>0</v>
      </c>
      <c r="U141" s="1">
        <f>IF(ISNA(VLOOKUP(Z141,'Balance SIEGE'!$C$14:$E$205,3,FALSE))=FALSE,U140,U140+1)</f>
        <v>1</v>
      </c>
      <c r="W141" s="34">
        <f t="shared" si="28"/>
        <v>2018</v>
      </c>
      <c r="X141" s="34">
        <f t="shared" si="29"/>
        <v>62311000</v>
      </c>
      <c r="Y141" s="34">
        <f t="shared" si="35"/>
        <v>4000</v>
      </c>
      <c r="Z141" s="34" t="str">
        <f t="shared" si="30"/>
        <v>62311000_4000</v>
      </c>
      <c r="AA141" s="34">
        <f t="shared" si="31"/>
        <v>0</v>
      </c>
      <c r="AB141" s="35">
        <f t="shared" si="32"/>
        <v>480</v>
      </c>
      <c r="AC141" s="7" t="str">
        <f t="shared" si="33"/>
        <v>6</v>
      </c>
      <c r="AD141" s="7" t="str">
        <f t="shared" si="34"/>
        <v>40</v>
      </c>
    </row>
    <row r="142" spans="1:30" x14ac:dyDescent="0.25">
      <c r="A142" s="1">
        <f t="shared" si="41"/>
        <v>2130</v>
      </c>
      <c r="B142" s="1" t="str">
        <f t="shared" si="40"/>
        <v/>
      </c>
      <c r="C142" s="1">
        <f>IF(A142="","",IFERROR(VLOOKUP(E142,'[1]Mapping '!$I$2:$J$19,2,FALSE),C141))</f>
        <v>4211</v>
      </c>
      <c r="D142" s="1">
        <f t="shared" si="39"/>
        <v>0</v>
      </c>
      <c r="E142" s="17" t="s">
        <v>128</v>
      </c>
      <c r="F142" s="18"/>
      <c r="G142" s="19">
        <v>-2788.1</v>
      </c>
      <c r="H142" s="19">
        <v>-2788.1</v>
      </c>
      <c r="I142" s="19">
        <v>2788.1</v>
      </c>
      <c r="J142" s="19">
        <v>0</v>
      </c>
      <c r="K142" s="19">
        <v>3632.07</v>
      </c>
      <c r="L142" s="19">
        <v>843.97</v>
      </c>
      <c r="M142" s="5">
        <f t="shared" si="36"/>
        <v>88</v>
      </c>
      <c r="N142" s="6">
        <f t="shared" si="37"/>
        <v>0</v>
      </c>
      <c r="O142" s="1">
        <f t="shared" si="38"/>
        <v>0</v>
      </c>
      <c r="P142">
        <v>49999900</v>
      </c>
      <c r="R142">
        <v>0</v>
      </c>
      <c r="S142">
        <v>0</v>
      </c>
      <c r="T142">
        <v>0</v>
      </c>
      <c r="U142" s="1">
        <f>IF(ISNA(VLOOKUP(Z142,'Balance SIEGE'!$C$14:$E$205,3,FALSE))=FALSE,U141,U141+1)</f>
        <v>1</v>
      </c>
      <c r="W142" s="34">
        <f t="shared" si="28"/>
        <v>2019</v>
      </c>
      <c r="X142" s="34">
        <f t="shared" si="29"/>
        <v>62311100</v>
      </c>
      <c r="Y142" s="34">
        <f t="shared" si="35"/>
        <v>4000</v>
      </c>
      <c r="Z142" s="34" t="str">
        <f t="shared" si="30"/>
        <v>62311100_4000</v>
      </c>
      <c r="AA142" s="34">
        <f t="shared" si="31"/>
        <v>0</v>
      </c>
      <c r="AB142" s="35">
        <f t="shared" si="32"/>
        <v>1938.75</v>
      </c>
      <c r="AC142" s="7" t="str">
        <f t="shared" si="33"/>
        <v>6</v>
      </c>
      <c r="AD142" s="7" t="str">
        <f t="shared" si="34"/>
        <v>40</v>
      </c>
    </row>
    <row r="143" spans="1:30" x14ac:dyDescent="0.25">
      <c r="A143" s="1">
        <f t="shared" si="41"/>
        <v>2131</v>
      </c>
      <c r="B143" s="1">
        <f t="shared" si="40"/>
        <v>62515000</v>
      </c>
      <c r="C143" s="1">
        <f>IF(A143="","",IFERROR(VLOOKUP(E143,'[1]Mapping '!$I$2:$J$19,2,FALSE),C142))</f>
        <v>4211</v>
      </c>
      <c r="D143" s="1">
        <f t="shared" si="39"/>
        <v>59</v>
      </c>
      <c r="E143" s="18" t="s">
        <v>52</v>
      </c>
      <c r="F143" s="18"/>
      <c r="G143" s="19">
        <v>-59</v>
      </c>
      <c r="H143" s="19">
        <v>-59</v>
      </c>
      <c r="I143" s="19">
        <v>521.95000000000005</v>
      </c>
      <c r="J143" s="19">
        <v>0</v>
      </c>
      <c r="K143" s="19">
        <v>59</v>
      </c>
      <c r="L143" s="19">
        <v>0</v>
      </c>
      <c r="M143" s="5">
        <f t="shared" si="36"/>
        <v>88</v>
      </c>
      <c r="N143" s="6">
        <f t="shared" si="37"/>
        <v>0</v>
      </c>
      <c r="O143" s="1">
        <f t="shared" si="38"/>
        <v>0</v>
      </c>
      <c r="P143">
        <v>51120700</v>
      </c>
      <c r="R143">
        <v>0</v>
      </c>
      <c r="S143">
        <v>0</v>
      </c>
      <c r="T143">
        <v>0</v>
      </c>
      <c r="U143" s="1">
        <f>IF(ISNA(VLOOKUP(Z143,'Balance SIEGE'!$C$14:$E$205,3,FALSE))=FALSE,U142,U142+1)</f>
        <v>1</v>
      </c>
      <c r="W143" s="34">
        <f t="shared" si="28"/>
        <v>2020</v>
      </c>
      <c r="X143" s="34">
        <f t="shared" si="29"/>
        <v>62320000</v>
      </c>
      <c r="Y143" s="34">
        <f t="shared" si="35"/>
        <v>4000</v>
      </c>
      <c r="Z143" s="34" t="str">
        <f t="shared" si="30"/>
        <v>62320000_4000</v>
      </c>
      <c r="AA143" s="34">
        <f t="shared" si="31"/>
        <v>0</v>
      </c>
      <c r="AB143" s="35">
        <f t="shared" si="32"/>
        <v>13960</v>
      </c>
      <c r="AC143" s="7" t="str">
        <f t="shared" si="33"/>
        <v>6</v>
      </c>
      <c r="AD143" s="7" t="str">
        <f t="shared" si="34"/>
        <v>40</v>
      </c>
    </row>
    <row r="144" spans="1:30" x14ac:dyDescent="0.25">
      <c r="A144" s="1">
        <f t="shared" si="41"/>
        <v>2132</v>
      </c>
      <c r="B144" s="1">
        <f t="shared" si="40"/>
        <v>63121000</v>
      </c>
      <c r="C144" s="1">
        <f>IF(A144="","",IFERROR(VLOOKUP(E144,'[1]Mapping '!$I$2:$J$19,2,FALSE),C143))</f>
        <v>4211</v>
      </c>
      <c r="D144" s="1">
        <f t="shared" si="39"/>
        <v>9.32</v>
      </c>
      <c r="E144" s="18" t="s">
        <v>57</v>
      </c>
      <c r="F144" s="18"/>
      <c r="G144" s="19">
        <v>-9.32</v>
      </c>
      <c r="H144" s="19">
        <v>-9.32</v>
      </c>
      <c r="I144" s="19">
        <v>1527.31</v>
      </c>
      <c r="J144" s="19">
        <v>0</v>
      </c>
      <c r="K144" s="19">
        <v>9.32</v>
      </c>
      <c r="L144" s="19">
        <v>0</v>
      </c>
      <c r="M144" s="5">
        <f t="shared" si="36"/>
        <v>89</v>
      </c>
      <c r="N144" s="6">
        <f t="shared" si="37"/>
        <v>0</v>
      </c>
      <c r="O144" s="1">
        <f t="shared" si="38"/>
        <v>0</v>
      </c>
      <c r="P144">
        <v>51181000</v>
      </c>
      <c r="R144">
        <v>1841.77</v>
      </c>
      <c r="S144">
        <v>2826.19</v>
      </c>
      <c r="T144">
        <v>1682.71</v>
      </c>
      <c r="U144" s="1">
        <f>IF(ISNA(VLOOKUP(Z144,'Balance SIEGE'!$C$14:$E$205,3,FALSE))=FALSE,U143,U143+1)</f>
        <v>1</v>
      </c>
      <c r="W144" s="34">
        <f t="shared" si="28"/>
        <v>2021</v>
      </c>
      <c r="X144" s="34">
        <f t="shared" si="29"/>
        <v>62333000</v>
      </c>
      <c r="Y144" s="34">
        <f t="shared" si="35"/>
        <v>4000</v>
      </c>
      <c r="Z144" s="34" t="str">
        <f t="shared" si="30"/>
        <v>62333000_4000</v>
      </c>
      <c r="AA144" s="34">
        <f t="shared" si="31"/>
        <v>0</v>
      </c>
      <c r="AB144" s="35">
        <f t="shared" si="32"/>
        <v>2500</v>
      </c>
      <c r="AC144" s="7" t="str">
        <f t="shared" si="33"/>
        <v>6</v>
      </c>
      <c r="AD144" s="7" t="str">
        <f t="shared" si="34"/>
        <v>40</v>
      </c>
    </row>
    <row r="145" spans="1:30" x14ac:dyDescent="0.25">
      <c r="A145" s="1">
        <f t="shared" si="41"/>
        <v>2133</v>
      </c>
      <c r="B145" s="1">
        <f t="shared" si="40"/>
        <v>63333000</v>
      </c>
      <c r="C145" s="1">
        <f>IF(A145="","",IFERROR(VLOOKUP(E145,'[1]Mapping '!$I$2:$J$19,2,FALSE),C144))</f>
        <v>4211</v>
      </c>
      <c r="D145" s="1">
        <f t="shared" si="39"/>
        <v>21.17</v>
      </c>
      <c r="E145" s="18" t="s">
        <v>58</v>
      </c>
      <c r="F145" s="18"/>
      <c r="G145" s="19">
        <v>-21.17</v>
      </c>
      <c r="H145" s="19">
        <v>-21.17</v>
      </c>
      <c r="I145" s="19">
        <v>3535.86</v>
      </c>
      <c r="J145" s="19">
        <v>0</v>
      </c>
      <c r="K145" s="19">
        <v>21.17</v>
      </c>
      <c r="L145" s="19">
        <v>0</v>
      </c>
      <c r="M145" s="5">
        <f t="shared" si="36"/>
        <v>89</v>
      </c>
      <c r="N145" s="6">
        <f t="shared" si="37"/>
        <v>0</v>
      </c>
      <c r="O145" s="1">
        <f t="shared" si="38"/>
        <v>0</v>
      </c>
      <c r="P145">
        <v>51200000</v>
      </c>
      <c r="R145">
        <v>0</v>
      </c>
      <c r="S145">
        <v>0</v>
      </c>
      <c r="T145">
        <v>0</v>
      </c>
      <c r="U145" s="1">
        <f>IF(ISNA(VLOOKUP(Z145,'Balance SIEGE'!$C$14:$E$205,3,FALSE))=FALSE,U144,U144+1)</f>
        <v>1</v>
      </c>
      <c r="W145" s="34">
        <f t="shared" ref="W145:W208" si="42">IFERROR(IF(W144+1&gt;MAX(A:A),"",IF(+W144+1&lt;=MAX(M:M),+W144+1,IF(W144=MAX(M:M),$AA$1,+W144+1))),"")</f>
        <v>2022</v>
      </c>
      <c r="X145" s="34">
        <f t="shared" ref="X145:X208" si="43">IF(W145&lt;$AA$1,VLOOKUP(W145,M:P,4,FALSE),VLOOKUP(W145,A:B,2,FALSE))</f>
        <v>62411100</v>
      </c>
      <c r="Y145" s="34">
        <f t="shared" si="35"/>
        <v>4000</v>
      </c>
      <c r="Z145" s="34" t="str">
        <f t="shared" ref="Z145:Z208" si="44">CONCATENATE(X145,"_",Y145)</f>
        <v>62411100_4000</v>
      </c>
      <c r="AA145" s="34">
        <f t="shared" ref="AA145:AA208" si="45">IF(W145&lt;$AA$1,VLOOKUP(W145,M:Q,5,FALSE),VLOOKUP(W145,A:F,6,FALSE))</f>
        <v>0</v>
      </c>
      <c r="AB145" s="35">
        <f t="shared" ref="AB145:AB208" si="46">IF(W145&lt;$AA$1,SUMIF(P:P,$X145,R:R)-SUMIF(P:P,$X145,S:S)+SUMIF(P:P,$X145,T:T),SUMIF(A:A,$W145,D:D))</f>
        <v>160</v>
      </c>
      <c r="AC145" s="7" t="str">
        <f t="shared" ref="AC145:AC208" si="47">LEFT(X145,1)</f>
        <v>6</v>
      </c>
      <c r="AD145" s="7" t="str">
        <f t="shared" ref="AD145:AD208" si="48">LEFT(Y145,2)</f>
        <v>40</v>
      </c>
    </row>
    <row r="146" spans="1:30" x14ac:dyDescent="0.25">
      <c r="A146" s="1">
        <f t="shared" si="41"/>
        <v>2134</v>
      </c>
      <c r="B146" s="1">
        <f t="shared" si="40"/>
        <v>64111000</v>
      </c>
      <c r="C146" s="1">
        <f>IF(A146="","",IFERROR(VLOOKUP(E146,'[1]Mapping '!$I$2:$J$19,2,FALSE),C145))</f>
        <v>4211</v>
      </c>
      <c r="D146" s="1">
        <f t="shared" si="39"/>
        <v>2106.0700000000002</v>
      </c>
      <c r="E146" s="18" t="s">
        <v>61</v>
      </c>
      <c r="F146" s="18"/>
      <c r="G146" s="19">
        <v>-2106.0700000000002</v>
      </c>
      <c r="H146" s="19">
        <v>-2106.0700000000002</v>
      </c>
      <c r="I146" s="19">
        <v>333914.82</v>
      </c>
      <c r="J146" s="19">
        <v>0</v>
      </c>
      <c r="K146" s="19">
        <v>2106.0700000000002</v>
      </c>
      <c r="L146" s="19">
        <v>0</v>
      </c>
      <c r="M146" s="5">
        <f t="shared" si="36"/>
        <v>90</v>
      </c>
      <c r="N146" s="6">
        <f t="shared" si="37"/>
        <v>0</v>
      </c>
      <c r="O146" s="1">
        <f t="shared" si="38"/>
        <v>0</v>
      </c>
      <c r="P146">
        <v>51210000</v>
      </c>
      <c r="R146">
        <v>2117452.2000000002</v>
      </c>
      <c r="S146">
        <v>1833396.62</v>
      </c>
      <c r="T146">
        <v>85588.59</v>
      </c>
      <c r="U146" s="1">
        <f>IF(ISNA(VLOOKUP(Z146,'Balance SIEGE'!$C$14:$E$205,3,FALSE))=FALSE,U145,U145+1)</f>
        <v>1</v>
      </c>
      <c r="W146" s="34">
        <f t="shared" si="42"/>
        <v>2023</v>
      </c>
      <c r="X146" s="34">
        <f t="shared" si="43"/>
        <v>62512000</v>
      </c>
      <c r="Y146" s="34">
        <f t="shared" si="35"/>
        <v>4000</v>
      </c>
      <c r="Z146" s="34" t="str">
        <f t="shared" si="44"/>
        <v>62512000_4000</v>
      </c>
      <c r="AA146" s="34">
        <f t="shared" si="45"/>
        <v>0</v>
      </c>
      <c r="AB146" s="35">
        <f t="shared" si="46"/>
        <v>6079.83</v>
      </c>
      <c r="AC146" s="7" t="str">
        <f t="shared" si="47"/>
        <v>6</v>
      </c>
      <c r="AD146" s="7" t="str">
        <f t="shared" si="48"/>
        <v>40</v>
      </c>
    </row>
    <row r="147" spans="1:30" x14ac:dyDescent="0.25">
      <c r="A147" s="1">
        <f t="shared" si="41"/>
        <v>2135</v>
      </c>
      <c r="B147" s="1">
        <f t="shared" si="40"/>
        <v>64141000</v>
      </c>
      <c r="C147" s="1">
        <f>IF(A147="","",IFERROR(VLOOKUP(E147,'[1]Mapping '!$I$2:$J$19,2,FALSE),C146))</f>
        <v>4211</v>
      </c>
      <c r="D147" s="1">
        <f t="shared" si="39"/>
        <v>11.28</v>
      </c>
      <c r="E147" s="18" t="s">
        <v>62</v>
      </c>
      <c r="F147" s="18"/>
      <c r="G147" s="19">
        <v>-11.28</v>
      </c>
      <c r="H147" s="19">
        <v>-11.28</v>
      </c>
      <c r="I147" s="19">
        <v>13343.72</v>
      </c>
      <c r="J147" s="19">
        <v>0</v>
      </c>
      <c r="K147" s="19">
        <v>11.28</v>
      </c>
      <c r="L147" s="19">
        <v>0</v>
      </c>
      <c r="M147" s="5">
        <f t="shared" si="36"/>
        <v>90</v>
      </c>
      <c r="N147" s="6">
        <f t="shared" si="37"/>
        <v>0</v>
      </c>
      <c r="O147" s="1">
        <f t="shared" si="38"/>
        <v>0</v>
      </c>
      <c r="P147">
        <v>51250000</v>
      </c>
      <c r="R147">
        <v>0</v>
      </c>
      <c r="S147">
        <v>0</v>
      </c>
      <c r="T147">
        <v>0</v>
      </c>
      <c r="U147" s="1">
        <f>IF(ISNA(VLOOKUP(Z147,'Balance SIEGE'!$C$14:$E$205,3,FALSE))=FALSE,U146,U146+1)</f>
        <v>1</v>
      </c>
      <c r="W147" s="34">
        <f t="shared" si="42"/>
        <v>2024</v>
      </c>
      <c r="X147" s="34">
        <f t="shared" si="43"/>
        <v>62515000</v>
      </c>
      <c r="Y147" s="34">
        <f t="shared" si="35"/>
        <v>4000</v>
      </c>
      <c r="Z147" s="34" t="str">
        <f t="shared" si="44"/>
        <v>62515000_4000</v>
      </c>
      <c r="AA147" s="34">
        <f t="shared" si="45"/>
        <v>0</v>
      </c>
      <c r="AB147" s="35">
        <f t="shared" si="46"/>
        <v>52.15</v>
      </c>
      <c r="AC147" s="7" t="str">
        <f t="shared" si="47"/>
        <v>6</v>
      </c>
      <c r="AD147" s="7" t="str">
        <f t="shared" si="48"/>
        <v>40</v>
      </c>
    </row>
    <row r="148" spans="1:30" x14ac:dyDescent="0.25">
      <c r="A148" s="1">
        <f t="shared" si="41"/>
        <v>2136</v>
      </c>
      <c r="B148" s="1">
        <f t="shared" si="40"/>
        <v>64180000</v>
      </c>
      <c r="C148" s="1">
        <f>IF(A148="","",IFERROR(VLOOKUP(E148,'[1]Mapping '!$I$2:$J$19,2,FALSE),C147))</f>
        <v>4211</v>
      </c>
      <c r="D148" s="1">
        <f t="shared" si="39"/>
        <v>187.74</v>
      </c>
      <c r="E148" s="18" t="s">
        <v>63</v>
      </c>
      <c r="F148" s="18"/>
      <c r="G148" s="19">
        <v>-187.74</v>
      </c>
      <c r="H148" s="19">
        <v>-187.74</v>
      </c>
      <c r="I148" s="19">
        <v>-1880.88</v>
      </c>
      <c r="J148" s="19">
        <v>0</v>
      </c>
      <c r="K148" s="19">
        <v>956.61</v>
      </c>
      <c r="L148" s="19">
        <v>768.87</v>
      </c>
      <c r="M148" s="5">
        <f t="shared" si="36"/>
        <v>91</v>
      </c>
      <c r="N148" s="6">
        <f t="shared" si="37"/>
        <v>0</v>
      </c>
      <c r="O148" s="1">
        <f t="shared" si="38"/>
        <v>0</v>
      </c>
      <c r="P148">
        <v>51260000</v>
      </c>
      <c r="R148">
        <v>252227.5</v>
      </c>
      <c r="S148">
        <v>383858.72</v>
      </c>
      <c r="T148">
        <v>105259.09</v>
      </c>
      <c r="U148" s="1">
        <f>IF(ISNA(VLOOKUP(Z148,'Balance SIEGE'!$C$14:$E$205,3,FALSE))=FALSE,U147,U147+1)</f>
        <v>1</v>
      </c>
      <c r="W148" s="34">
        <f t="shared" si="42"/>
        <v>2025</v>
      </c>
      <c r="X148" s="34">
        <f t="shared" si="43"/>
        <v>62573000</v>
      </c>
      <c r="Y148" s="34">
        <f t="shared" si="35"/>
        <v>4000</v>
      </c>
      <c r="Z148" s="34" t="str">
        <f t="shared" si="44"/>
        <v>62573000_4000</v>
      </c>
      <c r="AA148" s="34">
        <f t="shared" si="45"/>
        <v>0</v>
      </c>
      <c r="AB148" s="35">
        <f t="shared" si="46"/>
        <v>1131.5</v>
      </c>
      <c r="AC148" s="7" t="str">
        <f t="shared" si="47"/>
        <v>6</v>
      </c>
      <c r="AD148" s="7" t="str">
        <f t="shared" si="48"/>
        <v>40</v>
      </c>
    </row>
    <row r="149" spans="1:30" x14ac:dyDescent="0.25">
      <c r="A149" s="1">
        <f t="shared" si="41"/>
        <v>2137</v>
      </c>
      <c r="B149" s="1">
        <f t="shared" si="40"/>
        <v>64511000</v>
      </c>
      <c r="C149" s="1">
        <f>IF(A149="","",IFERROR(VLOOKUP(E149,'[1]Mapping '!$I$2:$J$19,2,FALSE),C148))</f>
        <v>4211</v>
      </c>
      <c r="D149" s="1">
        <f t="shared" si="39"/>
        <v>262.17</v>
      </c>
      <c r="E149" s="18" t="s">
        <v>66</v>
      </c>
      <c r="F149" s="18"/>
      <c r="G149" s="19">
        <v>-262.17</v>
      </c>
      <c r="H149" s="19">
        <v>-262.17</v>
      </c>
      <c r="I149" s="19">
        <v>73563.11</v>
      </c>
      <c r="J149" s="19">
        <v>0</v>
      </c>
      <c r="K149" s="19">
        <v>262.17</v>
      </c>
      <c r="L149" s="19">
        <v>0</v>
      </c>
      <c r="M149" s="5">
        <f t="shared" si="36"/>
        <v>92</v>
      </c>
      <c r="N149" s="6">
        <f t="shared" si="37"/>
        <v>0</v>
      </c>
      <c r="O149" s="1">
        <f t="shared" si="38"/>
        <v>0</v>
      </c>
      <c r="P149">
        <v>51270000</v>
      </c>
      <c r="R149">
        <v>324226.69</v>
      </c>
      <c r="S149">
        <v>315566.65000000002</v>
      </c>
      <c r="T149">
        <v>17937.52</v>
      </c>
      <c r="U149" s="1">
        <f>IF(ISNA(VLOOKUP(Z149,'Balance SIEGE'!$C$14:$E$205,3,FALSE))=FALSE,U148,U148+1)</f>
        <v>1</v>
      </c>
      <c r="W149" s="34">
        <f t="shared" si="42"/>
        <v>2026</v>
      </c>
      <c r="X149" s="34">
        <f t="shared" si="43"/>
        <v>62610010</v>
      </c>
      <c r="Y149" s="34">
        <f t="shared" si="35"/>
        <v>4000</v>
      </c>
      <c r="Z149" s="34" t="str">
        <f t="shared" si="44"/>
        <v>62610010_4000</v>
      </c>
      <c r="AA149" s="34">
        <f t="shared" si="45"/>
        <v>0</v>
      </c>
      <c r="AB149" s="35">
        <f t="shared" si="46"/>
        <v>434.14</v>
      </c>
      <c r="AC149" s="7" t="str">
        <f t="shared" si="47"/>
        <v>6</v>
      </c>
      <c r="AD149" s="7" t="str">
        <f t="shared" si="48"/>
        <v>40</v>
      </c>
    </row>
    <row r="150" spans="1:30" x14ac:dyDescent="0.25">
      <c r="A150" s="1">
        <f t="shared" si="41"/>
        <v>2138</v>
      </c>
      <c r="B150" s="1">
        <f t="shared" si="40"/>
        <v>64521000</v>
      </c>
      <c r="C150" s="1">
        <f>IF(A150="","",IFERROR(VLOOKUP(E150,'[1]Mapping '!$I$2:$J$19,2,FALSE),C149))</f>
        <v>4211</v>
      </c>
      <c r="D150" s="1">
        <f t="shared" si="39"/>
        <v>53.05</v>
      </c>
      <c r="E150" s="18" t="s">
        <v>67</v>
      </c>
      <c r="F150" s="18"/>
      <c r="G150" s="19">
        <v>-53.05</v>
      </c>
      <c r="H150" s="19">
        <v>-53.05</v>
      </c>
      <c r="I150" s="19">
        <v>17087.240000000002</v>
      </c>
      <c r="J150" s="19">
        <v>0</v>
      </c>
      <c r="K150" s="19">
        <v>53.05</v>
      </c>
      <c r="L150" s="19">
        <v>0</v>
      </c>
      <c r="M150" s="5">
        <f t="shared" si="36"/>
        <v>93</v>
      </c>
      <c r="N150" s="6">
        <f t="shared" si="37"/>
        <v>0</v>
      </c>
      <c r="O150" s="1">
        <f t="shared" si="38"/>
        <v>0</v>
      </c>
      <c r="P150">
        <v>51800000</v>
      </c>
      <c r="R150">
        <v>0</v>
      </c>
      <c r="S150">
        <v>0</v>
      </c>
      <c r="T150">
        <v>-2896.35</v>
      </c>
      <c r="U150" s="1">
        <f>IF(ISNA(VLOOKUP(Z150,'Balance SIEGE'!$C$14:$E$205,3,FALSE))=FALSE,U149,U149+1)</f>
        <v>1</v>
      </c>
      <c r="W150" s="34">
        <f t="shared" si="42"/>
        <v>2027</v>
      </c>
      <c r="X150" s="34">
        <f t="shared" si="43"/>
        <v>62783000</v>
      </c>
      <c r="Y150" s="34">
        <f t="shared" si="35"/>
        <v>4000</v>
      </c>
      <c r="Z150" s="34" t="str">
        <f t="shared" si="44"/>
        <v>62783000_4000</v>
      </c>
      <c r="AA150" s="34">
        <f t="shared" si="45"/>
        <v>0</v>
      </c>
      <c r="AB150" s="35">
        <f t="shared" si="46"/>
        <v>300.86</v>
      </c>
      <c r="AC150" s="7" t="str">
        <f t="shared" si="47"/>
        <v>6</v>
      </c>
      <c r="AD150" s="7" t="str">
        <f t="shared" si="48"/>
        <v>40</v>
      </c>
    </row>
    <row r="151" spans="1:30" x14ac:dyDescent="0.25">
      <c r="A151" s="1">
        <f t="shared" si="41"/>
        <v>2139</v>
      </c>
      <c r="B151" s="1">
        <f t="shared" si="40"/>
        <v>64532000</v>
      </c>
      <c r="C151" s="1">
        <f>IF(A151="","",IFERROR(VLOOKUP(E151,'[1]Mapping '!$I$2:$J$19,2,FALSE),C150))</f>
        <v>4211</v>
      </c>
      <c r="D151" s="1">
        <f t="shared" si="39"/>
        <v>29.04</v>
      </c>
      <c r="E151" s="18" t="s">
        <v>68</v>
      </c>
      <c r="F151" s="18"/>
      <c r="G151" s="19">
        <v>-29.04</v>
      </c>
      <c r="H151" s="19">
        <v>-29.04</v>
      </c>
      <c r="I151" s="19">
        <v>5968.61</v>
      </c>
      <c r="J151" s="19">
        <v>0</v>
      </c>
      <c r="K151" s="19">
        <v>29.04</v>
      </c>
      <c r="L151" s="19">
        <v>0</v>
      </c>
      <c r="M151" s="5">
        <f t="shared" si="36"/>
        <v>94</v>
      </c>
      <c r="N151" s="6">
        <f t="shared" si="37"/>
        <v>0</v>
      </c>
      <c r="O151" s="1">
        <f t="shared" si="38"/>
        <v>0</v>
      </c>
      <c r="P151">
        <v>53110000</v>
      </c>
      <c r="R151">
        <v>1470.36</v>
      </c>
      <c r="S151">
        <v>4580.1899999999996</v>
      </c>
      <c r="T151">
        <v>6463.04</v>
      </c>
      <c r="U151" s="1">
        <f>IF(ISNA(VLOOKUP(Z151,'Balance SIEGE'!$C$14:$E$205,3,FALSE))=FALSE,U150,U150+1)</f>
        <v>1</v>
      </c>
      <c r="W151" s="34">
        <f t="shared" si="42"/>
        <v>2028</v>
      </c>
      <c r="X151" s="34">
        <f t="shared" si="43"/>
        <v>62784000</v>
      </c>
      <c r="Y151" s="34">
        <f t="shared" si="35"/>
        <v>4000</v>
      </c>
      <c r="Z151" s="34" t="str">
        <f t="shared" si="44"/>
        <v>62784000_4000</v>
      </c>
      <c r="AA151" s="34">
        <f t="shared" si="45"/>
        <v>0</v>
      </c>
      <c r="AB151" s="35">
        <f t="shared" si="46"/>
        <v>1249.6099999999999</v>
      </c>
      <c r="AC151" s="7" t="str">
        <f t="shared" si="47"/>
        <v>6</v>
      </c>
      <c r="AD151" s="7" t="str">
        <f t="shared" si="48"/>
        <v>40</v>
      </c>
    </row>
    <row r="152" spans="1:30" x14ac:dyDescent="0.25">
      <c r="A152" s="1">
        <f t="shared" si="41"/>
        <v>2140</v>
      </c>
      <c r="B152" s="1">
        <f t="shared" si="40"/>
        <v>64580000</v>
      </c>
      <c r="C152" s="1">
        <f>IF(A152="","",IFERROR(VLOOKUP(E152,'[1]Mapping '!$I$2:$J$19,2,FALSE),C151))</f>
        <v>4211</v>
      </c>
      <c r="D152" s="1">
        <f t="shared" si="39"/>
        <v>60.54</v>
      </c>
      <c r="E152" s="18" t="s">
        <v>69</v>
      </c>
      <c r="F152" s="18"/>
      <c r="G152" s="19">
        <v>-60.54</v>
      </c>
      <c r="H152" s="19">
        <v>-60.54</v>
      </c>
      <c r="I152" s="19">
        <v>1200.6300000000001</v>
      </c>
      <c r="J152" s="19">
        <v>0</v>
      </c>
      <c r="K152" s="19">
        <v>124.36</v>
      </c>
      <c r="L152" s="19">
        <v>63.82</v>
      </c>
      <c r="M152" s="5">
        <f t="shared" si="36"/>
        <v>95</v>
      </c>
      <c r="N152" s="6">
        <f t="shared" si="37"/>
        <v>0</v>
      </c>
      <c r="O152" s="1">
        <f t="shared" si="38"/>
        <v>0</v>
      </c>
      <c r="P152">
        <v>53120000</v>
      </c>
      <c r="R152">
        <v>0</v>
      </c>
      <c r="S152">
        <v>0</v>
      </c>
      <c r="T152">
        <v>100</v>
      </c>
      <c r="U152" s="1">
        <f>IF(ISNA(VLOOKUP(Z152,'Balance SIEGE'!$C$14:$E$205,3,FALSE))=FALSE,U151,U151+1)</f>
        <v>1</v>
      </c>
      <c r="W152" s="34">
        <f t="shared" si="42"/>
        <v>2029</v>
      </c>
      <c r="X152" s="34">
        <f t="shared" si="43"/>
        <v>63121000</v>
      </c>
      <c r="Y152" s="34">
        <f t="shared" si="35"/>
        <v>4000</v>
      </c>
      <c r="Z152" s="34" t="str">
        <f t="shared" si="44"/>
        <v>63121000_4000</v>
      </c>
      <c r="AA152" s="34">
        <f t="shared" si="45"/>
        <v>0</v>
      </c>
      <c r="AB152" s="35">
        <f t="shared" si="46"/>
        <v>114.99</v>
      </c>
      <c r="AC152" s="7" t="str">
        <f t="shared" si="47"/>
        <v>6</v>
      </c>
      <c r="AD152" s="7" t="str">
        <f t="shared" si="48"/>
        <v>40</v>
      </c>
    </row>
    <row r="153" spans="1:30" x14ac:dyDescent="0.25">
      <c r="A153" s="1">
        <f t="shared" si="41"/>
        <v>2141</v>
      </c>
      <c r="B153" s="1">
        <f t="shared" si="40"/>
        <v>70851000</v>
      </c>
      <c r="C153" s="1">
        <f>IF(A153="","",IFERROR(VLOOKUP(E153,'[1]Mapping '!$I$2:$J$19,2,FALSE),C152))</f>
        <v>4211</v>
      </c>
      <c r="D153" s="1">
        <f t="shared" si="39"/>
        <v>-11.28</v>
      </c>
      <c r="E153" s="18" t="s">
        <v>83</v>
      </c>
      <c r="F153" s="18"/>
      <c r="G153" s="19">
        <v>11.28</v>
      </c>
      <c r="H153" s="19">
        <v>11.28</v>
      </c>
      <c r="I153" s="19">
        <v>-12858.51</v>
      </c>
      <c r="J153" s="19">
        <v>0</v>
      </c>
      <c r="K153" s="19">
        <v>0</v>
      </c>
      <c r="L153" s="19">
        <v>11.28</v>
      </c>
      <c r="M153" s="5">
        <f t="shared" si="36"/>
        <v>96</v>
      </c>
      <c r="N153" s="6">
        <f t="shared" si="37"/>
        <v>0</v>
      </c>
      <c r="O153" s="1">
        <f t="shared" si="38"/>
        <v>0</v>
      </c>
      <c r="P153">
        <v>53130000</v>
      </c>
      <c r="R153">
        <v>681.37</v>
      </c>
      <c r="S153">
        <v>1899.08</v>
      </c>
      <c r="T153">
        <v>2619.69</v>
      </c>
      <c r="U153" s="1">
        <f>IF(ISNA(VLOOKUP(Z153,'Balance SIEGE'!$C$14:$E$205,3,FALSE))=FALSE,U152,U152+1)</f>
        <v>1</v>
      </c>
      <c r="W153" s="34">
        <f t="shared" si="42"/>
        <v>2030</v>
      </c>
      <c r="X153" s="34">
        <f t="shared" si="43"/>
        <v>63333000</v>
      </c>
      <c r="Y153" s="34">
        <f t="shared" si="35"/>
        <v>4000</v>
      </c>
      <c r="Z153" s="34" t="str">
        <f t="shared" si="44"/>
        <v>63333000_4000</v>
      </c>
      <c r="AA153" s="34">
        <f t="shared" si="45"/>
        <v>0</v>
      </c>
      <c r="AB153" s="35">
        <f t="shared" si="46"/>
        <v>270.51</v>
      </c>
      <c r="AC153" s="7" t="str">
        <f t="shared" si="47"/>
        <v>6</v>
      </c>
      <c r="AD153" s="7" t="str">
        <f t="shared" si="48"/>
        <v>40</v>
      </c>
    </row>
    <row r="154" spans="1:30" x14ac:dyDescent="0.25">
      <c r="A154" s="1">
        <f t="shared" si="41"/>
        <v>2141</v>
      </c>
      <c r="B154" s="1" t="str">
        <f t="shared" si="40"/>
        <v/>
      </c>
      <c r="C154" s="1">
        <f>IF(A154="","",IFERROR(VLOOKUP(E154,'[1]Mapping '!$I$2:$J$19,2,FALSE),C153))</f>
        <v>4211</v>
      </c>
      <c r="D154" s="1">
        <f t="shared" si="39"/>
        <v>0</v>
      </c>
      <c r="E154" s="17" t="s">
        <v>129</v>
      </c>
      <c r="F154" s="18"/>
      <c r="G154" s="19">
        <v>-6694.8</v>
      </c>
      <c r="H154" s="19">
        <v>-6694.8</v>
      </c>
      <c r="I154" s="19">
        <v>6694.8</v>
      </c>
      <c r="J154" s="19">
        <v>0</v>
      </c>
      <c r="K154" s="19">
        <v>10526.29</v>
      </c>
      <c r="L154" s="19">
        <v>3831.49</v>
      </c>
      <c r="M154" s="5">
        <f t="shared" si="36"/>
        <v>96</v>
      </c>
      <c r="N154" s="6">
        <f t="shared" si="37"/>
        <v>0</v>
      </c>
      <c r="O154" s="1">
        <f t="shared" si="38"/>
        <v>0</v>
      </c>
      <c r="P154">
        <v>58000000</v>
      </c>
      <c r="R154">
        <v>355500</v>
      </c>
      <c r="S154">
        <v>355500</v>
      </c>
      <c r="T154">
        <v>0</v>
      </c>
      <c r="U154" s="1">
        <f>IF(ISNA(VLOOKUP(Z154,'Balance SIEGE'!$C$14:$E$205,3,FALSE))=FALSE,U153,U153+1)</f>
        <v>1</v>
      </c>
      <c r="W154" s="34">
        <f t="shared" si="42"/>
        <v>2031</v>
      </c>
      <c r="X154" s="34">
        <f t="shared" si="43"/>
        <v>63513000</v>
      </c>
      <c r="Y154" s="34">
        <f t="shared" si="35"/>
        <v>4000</v>
      </c>
      <c r="Z154" s="34" t="str">
        <f t="shared" si="44"/>
        <v>63513000_4000</v>
      </c>
      <c r="AA154" s="34">
        <f t="shared" si="45"/>
        <v>0</v>
      </c>
      <c r="AB154" s="35">
        <f t="shared" si="46"/>
        <v>280</v>
      </c>
      <c r="AC154" s="7" t="str">
        <f t="shared" si="47"/>
        <v>6</v>
      </c>
      <c r="AD154" s="7" t="str">
        <f t="shared" si="48"/>
        <v>40</v>
      </c>
    </row>
    <row r="155" spans="1:30" x14ac:dyDescent="0.25">
      <c r="A155" s="1">
        <f t="shared" si="41"/>
        <v>2142</v>
      </c>
      <c r="B155" s="1">
        <f t="shared" si="40"/>
        <v>62515000</v>
      </c>
      <c r="C155" s="1">
        <f>IF(A155="","",IFERROR(VLOOKUP(E155,'[1]Mapping '!$I$2:$J$19,2,FALSE),C154))</f>
        <v>4211</v>
      </c>
      <c r="D155" s="1">
        <f t="shared" si="39"/>
        <v>177</v>
      </c>
      <c r="E155" s="18" t="s">
        <v>52</v>
      </c>
      <c r="F155" s="18"/>
      <c r="G155" s="19">
        <v>-177</v>
      </c>
      <c r="H155" s="19">
        <v>-177</v>
      </c>
      <c r="I155" s="19">
        <v>521.95000000000005</v>
      </c>
      <c r="J155" s="19">
        <v>0</v>
      </c>
      <c r="K155" s="19">
        <v>177</v>
      </c>
      <c r="L155" s="19">
        <v>0</v>
      </c>
      <c r="M155" s="5">
        <f t="shared" si="36"/>
        <v>96</v>
      </c>
      <c r="N155" s="6">
        <f t="shared" si="37"/>
        <v>0</v>
      </c>
      <c r="O155" s="1">
        <f t="shared" si="38"/>
        <v>0</v>
      </c>
      <c r="P155">
        <v>58100000</v>
      </c>
      <c r="R155">
        <v>0</v>
      </c>
      <c r="S155">
        <v>0</v>
      </c>
      <c r="T155">
        <v>0</v>
      </c>
      <c r="U155" s="1">
        <f>IF(ISNA(VLOOKUP(Z155,'Balance SIEGE'!$C$14:$E$205,3,FALSE))=FALSE,U154,U154+1)</f>
        <v>1</v>
      </c>
      <c r="W155" s="34">
        <f t="shared" si="42"/>
        <v>2032</v>
      </c>
      <c r="X155" s="34">
        <f t="shared" si="43"/>
        <v>63541000</v>
      </c>
      <c r="Y155" s="34">
        <f t="shared" si="35"/>
        <v>4000</v>
      </c>
      <c r="Z155" s="34" t="str">
        <f t="shared" si="44"/>
        <v>63541000_4000</v>
      </c>
      <c r="AA155" s="34">
        <f t="shared" si="45"/>
        <v>0</v>
      </c>
      <c r="AB155" s="35">
        <f t="shared" si="46"/>
        <v>2818.16</v>
      </c>
      <c r="AC155" s="7" t="str">
        <f t="shared" si="47"/>
        <v>6</v>
      </c>
      <c r="AD155" s="7" t="str">
        <f t="shared" si="48"/>
        <v>40</v>
      </c>
    </row>
    <row r="156" spans="1:30" x14ac:dyDescent="0.25">
      <c r="A156" s="1">
        <f t="shared" si="41"/>
        <v>2143</v>
      </c>
      <c r="B156" s="1">
        <f t="shared" si="40"/>
        <v>63121000</v>
      </c>
      <c r="C156" s="1">
        <f>IF(A156="","",IFERROR(VLOOKUP(E156,'[1]Mapping '!$I$2:$J$19,2,FALSE),C155))</f>
        <v>4211</v>
      </c>
      <c r="D156" s="1">
        <f t="shared" si="39"/>
        <v>24.45</v>
      </c>
      <c r="E156" s="18" t="s">
        <v>57</v>
      </c>
      <c r="F156" s="18"/>
      <c r="G156" s="19">
        <v>-24.45</v>
      </c>
      <c r="H156" s="19">
        <v>-24.45</v>
      </c>
      <c r="I156" s="19">
        <v>1527.31</v>
      </c>
      <c r="J156" s="19">
        <v>0</v>
      </c>
      <c r="K156" s="19">
        <v>24.45</v>
      </c>
      <c r="L156" s="19">
        <v>0</v>
      </c>
      <c r="M156" s="5">
        <f t="shared" si="36"/>
        <v>96</v>
      </c>
      <c r="N156" s="6">
        <f t="shared" si="37"/>
        <v>0</v>
      </c>
      <c r="O156" s="1">
        <f t="shared" si="38"/>
        <v>0</v>
      </c>
      <c r="P156">
        <v>58110000</v>
      </c>
      <c r="R156">
        <v>47739.15</v>
      </c>
      <c r="S156">
        <v>47739.15</v>
      </c>
      <c r="T156">
        <v>0</v>
      </c>
      <c r="U156" s="1">
        <f>IF(ISNA(VLOOKUP(Z156,'Balance SIEGE'!$C$14:$E$205,3,FALSE))=FALSE,U155,U155+1)</f>
        <v>1</v>
      </c>
      <c r="W156" s="34">
        <f t="shared" si="42"/>
        <v>2033</v>
      </c>
      <c r="X156" s="34">
        <f t="shared" si="43"/>
        <v>64111000</v>
      </c>
      <c r="Y156" s="34">
        <f t="shared" si="35"/>
        <v>4000</v>
      </c>
      <c r="Z156" s="34" t="str">
        <f t="shared" si="44"/>
        <v>64111000_4000</v>
      </c>
      <c r="AA156" s="34">
        <f t="shared" si="45"/>
        <v>0</v>
      </c>
      <c r="AB156" s="35">
        <f t="shared" si="46"/>
        <v>25564.019999999997</v>
      </c>
      <c r="AC156" s="7" t="str">
        <f t="shared" si="47"/>
        <v>6</v>
      </c>
      <c r="AD156" s="7" t="str">
        <f t="shared" si="48"/>
        <v>40</v>
      </c>
    </row>
    <row r="157" spans="1:30" x14ac:dyDescent="0.25">
      <c r="A157" s="1">
        <f t="shared" si="41"/>
        <v>2144</v>
      </c>
      <c r="B157" s="1">
        <f t="shared" si="40"/>
        <v>63333000</v>
      </c>
      <c r="C157" s="1">
        <f>IF(A157="","",IFERROR(VLOOKUP(E157,'[1]Mapping '!$I$2:$J$19,2,FALSE),C156))</f>
        <v>4211</v>
      </c>
      <c r="D157" s="1">
        <f t="shared" si="39"/>
        <v>55.55</v>
      </c>
      <c r="E157" s="18" t="s">
        <v>58</v>
      </c>
      <c r="F157" s="18"/>
      <c r="G157" s="19">
        <v>-55.55</v>
      </c>
      <c r="H157" s="19">
        <v>-55.55</v>
      </c>
      <c r="I157" s="19">
        <v>3535.86</v>
      </c>
      <c r="J157" s="19">
        <v>0</v>
      </c>
      <c r="K157" s="19">
        <v>55.55</v>
      </c>
      <c r="L157" s="19">
        <v>0</v>
      </c>
      <c r="M157" s="5">
        <f t="shared" si="36"/>
        <v>96</v>
      </c>
      <c r="N157" s="6">
        <f t="shared" si="37"/>
        <v>0</v>
      </c>
      <c r="O157" s="1">
        <f t="shared" si="38"/>
        <v>0</v>
      </c>
      <c r="P157">
        <v>58120000</v>
      </c>
      <c r="R157">
        <v>0</v>
      </c>
      <c r="S157">
        <v>0</v>
      </c>
      <c r="T157">
        <v>0</v>
      </c>
      <c r="U157" s="1">
        <f>IF(ISNA(VLOOKUP(Z157,'Balance SIEGE'!$C$14:$E$205,3,FALSE))=FALSE,U156,U156+1)</f>
        <v>1</v>
      </c>
      <c r="W157" s="34">
        <f t="shared" si="42"/>
        <v>2034</v>
      </c>
      <c r="X157" s="34">
        <f t="shared" si="43"/>
        <v>64141000</v>
      </c>
      <c r="Y157" s="34">
        <f t="shared" si="35"/>
        <v>4000</v>
      </c>
      <c r="Z157" s="34" t="str">
        <f t="shared" si="44"/>
        <v>64141000_4000</v>
      </c>
      <c r="AA157" s="34">
        <f t="shared" si="45"/>
        <v>0</v>
      </c>
      <c r="AB157" s="35">
        <f t="shared" si="46"/>
        <v>-192.39</v>
      </c>
      <c r="AC157" s="7" t="str">
        <f t="shared" si="47"/>
        <v>6</v>
      </c>
      <c r="AD157" s="7" t="str">
        <f t="shared" si="48"/>
        <v>40</v>
      </c>
    </row>
    <row r="158" spans="1:30" x14ac:dyDescent="0.25">
      <c r="A158" s="1">
        <f t="shared" si="41"/>
        <v>2145</v>
      </c>
      <c r="B158" s="1">
        <f t="shared" si="40"/>
        <v>64111000</v>
      </c>
      <c r="C158" s="1">
        <f>IF(A158="","",IFERROR(VLOOKUP(E158,'[1]Mapping '!$I$2:$J$19,2,FALSE),C157))</f>
        <v>4211</v>
      </c>
      <c r="D158" s="1">
        <f t="shared" si="39"/>
        <v>5514.01</v>
      </c>
      <c r="E158" s="18" t="s">
        <v>61</v>
      </c>
      <c r="F158" s="18"/>
      <c r="G158" s="19">
        <v>-5514.01</v>
      </c>
      <c r="H158" s="19">
        <v>-5514.01</v>
      </c>
      <c r="I158" s="19">
        <v>333914.82</v>
      </c>
      <c r="J158" s="19">
        <v>0</v>
      </c>
      <c r="K158" s="19">
        <v>5514.01</v>
      </c>
      <c r="L158" s="19">
        <v>0</v>
      </c>
      <c r="M158" s="5">
        <f t="shared" si="36"/>
        <v>96</v>
      </c>
      <c r="N158" s="6">
        <f t="shared" si="37"/>
        <v>0</v>
      </c>
      <c r="O158" s="1">
        <f t="shared" si="38"/>
        <v>0</v>
      </c>
      <c r="P158">
        <v>58130000</v>
      </c>
      <c r="R158">
        <v>18123.57</v>
      </c>
      <c r="S158">
        <v>18123.57</v>
      </c>
      <c r="T158">
        <v>0</v>
      </c>
      <c r="U158" s="1">
        <f>IF(ISNA(VLOOKUP(Z158,'Balance SIEGE'!$C$14:$E$205,3,FALSE))=FALSE,U157,U157+1)</f>
        <v>1</v>
      </c>
      <c r="W158" s="34">
        <f t="shared" si="42"/>
        <v>2035</v>
      </c>
      <c r="X158" s="34">
        <f t="shared" si="43"/>
        <v>64180000</v>
      </c>
      <c r="Y158" s="34">
        <f t="shared" si="35"/>
        <v>4000</v>
      </c>
      <c r="Z158" s="34" t="str">
        <f t="shared" si="44"/>
        <v>64180000_4000</v>
      </c>
      <c r="AA158" s="34">
        <f t="shared" si="45"/>
        <v>0</v>
      </c>
      <c r="AB158" s="35">
        <f t="shared" si="46"/>
        <v>2352.9000000000015</v>
      </c>
      <c r="AC158" s="7" t="str">
        <f t="shared" si="47"/>
        <v>6</v>
      </c>
      <c r="AD158" s="7" t="str">
        <f t="shared" si="48"/>
        <v>40</v>
      </c>
    </row>
    <row r="159" spans="1:30" x14ac:dyDescent="0.25">
      <c r="A159" s="1">
        <f t="shared" si="41"/>
        <v>2146</v>
      </c>
      <c r="B159" s="1">
        <f t="shared" si="40"/>
        <v>64141000</v>
      </c>
      <c r="C159" s="1">
        <f>IF(A159="","",IFERROR(VLOOKUP(E159,'[1]Mapping '!$I$2:$J$19,2,FALSE),C158))</f>
        <v>4211</v>
      </c>
      <c r="D159" s="1">
        <f t="shared" si="39"/>
        <v>41.36</v>
      </c>
      <c r="E159" s="18" t="s">
        <v>62</v>
      </c>
      <c r="F159" s="18"/>
      <c r="G159" s="19">
        <v>-41.36</v>
      </c>
      <c r="H159" s="19">
        <v>-41.36</v>
      </c>
      <c r="I159" s="19">
        <v>13343.72</v>
      </c>
      <c r="J159" s="19">
        <v>0</v>
      </c>
      <c r="K159" s="19">
        <v>41.36</v>
      </c>
      <c r="L159" s="19">
        <v>0</v>
      </c>
      <c r="M159" s="5">
        <f t="shared" si="36"/>
        <v>96</v>
      </c>
      <c r="N159" s="6">
        <f t="shared" si="37"/>
        <v>0</v>
      </c>
      <c r="O159" s="1">
        <f t="shared" si="38"/>
        <v>0</v>
      </c>
      <c r="P159">
        <v>58200000</v>
      </c>
      <c r="R159">
        <v>0</v>
      </c>
      <c r="S159">
        <v>0</v>
      </c>
      <c r="T159">
        <v>0</v>
      </c>
      <c r="U159" s="1">
        <f>IF(ISNA(VLOOKUP(Z159,'Balance SIEGE'!$C$14:$E$205,3,FALSE))=FALSE,U158,U158+1)</f>
        <v>1</v>
      </c>
      <c r="W159" s="34">
        <f t="shared" si="42"/>
        <v>2036</v>
      </c>
      <c r="X159" s="34">
        <f t="shared" si="43"/>
        <v>64180100</v>
      </c>
      <c r="Y159" s="34">
        <f t="shared" si="35"/>
        <v>4000</v>
      </c>
      <c r="Z159" s="34" t="str">
        <f t="shared" si="44"/>
        <v>64180100_4000</v>
      </c>
      <c r="AA159" s="34">
        <f t="shared" si="45"/>
        <v>0</v>
      </c>
      <c r="AB159" s="35">
        <f t="shared" si="46"/>
        <v>-600.31000000000006</v>
      </c>
      <c r="AC159" s="7" t="str">
        <f t="shared" si="47"/>
        <v>6</v>
      </c>
      <c r="AD159" s="7" t="str">
        <f t="shared" si="48"/>
        <v>40</v>
      </c>
    </row>
    <row r="160" spans="1:30" x14ac:dyDescent="0.25">
      <c r="A160" s="1">
        <f t="shared" si="41"/>
        <v>2147</v>
      </c>
      <c r="B160" s="1">
        <f t="shared" si="40"/>
        <v>64180000</v>
      </c>
      <c r="C160" s="1">
        <f>IF(A160="","",IFERROR(VLOOKUP(E160,'[1]Mapping '!$I$2:$J$19,2,FALSE),C159))</f>
        <v>4211</v>
      </c>
      <c r="D160" s="1">
        <f t="shared" si="39"/>
        <v>571.97000000000025</v>
      </c>
      <c r="E160" s="18" t="s">
        <v>63</v>
      </c>
      <c r="F160" s="18"/>
      <c r="G160" s="19">
        <v>-571.97</v>
      </c>
      <c r="H160" s="19">
        <v>-571.97</v>
      </c>
      <c r="I160" s="19">
        <v>-1880.88</v>
      </c>
      <c r="J160" s="19">
        <v>0</v>
      </c>
      <c r="K160" s="19">
        <v>3989.21</v>
      </c>
      <c r="L160" s="19">
        <v>3417.24</v>
      </c>
      <c r="M160" s="5">
        <f t="shared" si="36"/>
        <v>97</v>
      </c>
      <c r="N160" s="6">
        <f t="shared" si="37"/>
        <v>0</v>
      </c>
      <c r="O160" s="1">
        <f t="shared" si="38"/>
        <v>0</v>
      </c>
      <c r="P160">
        <v>58210000</v>
      </c>
      <c r="R160">
        <v>179267.78</v>
      </c>
      <c r="S160">
        <v>188546.61</v>
      </c>
      <c r="T160">
        <v>13279.87</v>
      </c>
      <c r="U160" s="1">
        <f>IF(ISNA(VLOOKUP(Z160,'Balance SIEGE'!$C$14:$E$205,3,FALSE))=FALSE,U159,U159+1)</f>
        <v>1</v>
      </c>
      <c r="W160" s="34">
        <f t="shared" si="42"/>
        <v>2037</v>
      </c>
      <c r="X160" s="34">
        <f t="shared" si="43"/>
        <v>64180300</v>
      </c>
      <c r="Y160" s="34">
        <f t="shared" si="35"/>
        <v>4000</v>
      </c>
      <c r="Z160" s="34" t="str">
        <f t="shared" si="44"/>
        <v>64180300_4000</v>
      </c>
      <c r="AA160" s="34">
        <f t="shared" si="45"/>
        <v>0</v>
      </c>
      <c r="AB160" s="35">
        <f t="shared" si="46"/>
        <v>-342.67000000000007</v>
      </c>
      <c r="AC160" s="7" t="str">
        <f t="shared" si="47"/>
        <v>6</v>
      </c>
      <c r="AD160" s="7" t="str">
        <f t="shared" si="48"/>
        <v>40</v>
      </c>
    </row>
    <row r="161" spans="1:30" x14ac:dyDescent="0.25">
      <c r="A161" s="1">
        <f t="shared" si="41"/>
        <v>2148</v>
      </c>
      <c r="B161" s="1">
        <f t="shared" si="40"/>
        <v>64511000</v>
      </c>
      <c r="C161" s="1">
        <f>IF(A161="","",IFERROR(VLOOKUP(E161,'[1]Mapping '!$I$2:$J$19,2,FALSE),C160))</f>
        <v>4211</v>
      </c>
      <c r="D161" s="1">
        <f t="shared" si="39"/>
        <v>214</v>
      </c>
      <c r="E161" s="18" t="s">
        <v>66</v>
      </c>
      <c r="F161" s="18"/>
      <c r="G161" s="19">
        <v>-214</v>
      </c>
      <c r="H161" s="19">
        <v>-214</v>
      </c>
      <c r="I161" s="19">
        <v>73563.11</v>
      </c>
      <c r="J161" s="19">
        <v>0</v>
      </c>
      <c r="K161" s="19">
        <v>214</v>
      </c>
      <c r="L161" s="19">
        <v>0</v>
      </c>
      <c r="M161" s="5">
        <f t="shared" si="36"/>
        <v>97</v>
      </c>
      <c r="N161" s="6">
        <f t="shared" si="37"/>
        <v>0</v>
      </c>
      <c r="O161" s="1">
        <f t="shared" si="38"/>
        <v>0</v>
      </c>
      <c r="P161">
        <v>58220000</v>
      </c>
      <c r="R161">
        <v>0</v>
      </c>
      <c r="S161">
        <v>0</v>
      </c>
      <c r="T161">
        <v>0</v>
      </c>
      <c r="U161" s="1">
        <f>IF(ISNA(VLOOKUP(Z161,'Balance SIEGE'!$C$14:$E$205,3,FALSE))=FALSE,U160,U160+1)</f>
        <v>1</v>
      </c>
      <c r="W161" s="34">
        <f t="shared" si="42"/>
        <v>2038</v>
      </c>
      <c r="X161" s="34">
        <f t="shared" si="43"/>
        <v>64511000</v>
      </c>
      <c r="Y161" s="34">
        <f t="shared" si="35"/>
        <v>4000</v>
      </c>
      <c r="Z161" s="34" t="str">
        <f t="shared" si="44"/>
        <v>64511000_4000</v>
      </c>
      <c r="AA161" s="34">
        <f t="shared" si="45"/>
        <v>0</v>
      </c>
      <c r="AB161" s="35">
        <f t="shared" si="46"/>
        <v>6350.54</v>
      </c>
      <c r="AC161" s="7" t="str">
        <f t="shared" si="47"/>
        <v>6</v>
      </c>
      <c r="AD161" s="7" t="str">
        <f t="shared" si="48"/>
        <v>40</v>
      </c>
    </row>
    <row r="162" spans="1:30" x14ac:dyDescent="0.25">
      <c r="A162" s="1">
        <f t="shared" si="41"/>
        <v>2149</v>
      </c>
      <c r="B162" s="1">
        <f t="shared" si="40"/>
        <v>64521000</v>
      </c>
      <c r="C162" s="1">
        <f>IF(A162="","",IFERROR(VLOOKUP(E162,'[1]Mapping '!$I$2:$J$19,2,FALSE),C161))</f>
        <v>4211</v>
      </c>
      <c r="D162" s="1">
        <f t="shared" si="39"/>
        <v>31.51</v>
      </c>
      <c r="E162" s="18" t="s">
        <v>67</v>
      </c>
      <c r="F162" s="18"/>
      <c r="G162" s="19">
        <v>-31.51</v>
      </c>
      <c r="H162" s="19">
        <v>-31.51</v>
      </c>
      <c r="I162" s="19">
        <v>17087.240000000002</v>
      </c>
      <c r="J162" s="19">
        <v>0</v>
      </c>
      <c r="K162" s="19">
        <v>31.51</v>
      </c>
      <c r="L162" s="19">
        <v>0</v>
      </c>
      <c r="M162" s="5">
        <f t="shared" si="36"/>
        <v>98</v>
      </c>
      <c r="N162" s="6">
        <f t="shared" si="37"/>
        <v>0</v>
      </c>
      <c r="O162" s="1">
        <f t="shared" si="38"/>
        <v>0</v>
      </c>
      <c r="P162">
        <v>58230000</v>
      </c>
      <c r="R162">
        <v>263162.74</v>
      </c>
      <c r="S162">
        <v>265017.62</v>
      </c>
      <c r="T162">
        <v>9834.8799999999992</v>
      </c>
      <c r="U162" s="1">
        <f>IF(ISNA(VLOOKUP(Z162,'Balance SIEGE'!$C$14:$E$205,3,FALSE))=FALSE,U161,U161+1)</f>
        <v>1</v>
      </c>
      <c r="W162" s="34">
        <f t="shared" si="42"/>
        <v>2039</v>
      </c>
      <c r="X162" s="34">
        <f t="shared" si="43"/>
        <v>64521000</v>
      </c>
      <c r="Y162" s="34">
        <f t="shared" si="35"/>
        <v>4000</v>
      </c>
      <c r="Z162" s="34" t="str">
        <f t="shared" si="44"/>
        <v>64521000_4000</v>
      </c>
      <c r="AA162" s="34">
        <f t="shared" si="45"/>
        <v>0</v>
      </c>
      <c r="AB162" s="35">
        <f t="shared" si="46"/>
        <v>1486.31</v>
      </c>
      <c r="AC162" s="7" t="str">
        <f t="shared" si="47"/>
        <v>6</v>
      </c>
      <c r="AD162" s="7" t="str">
        <f t="shared" si="48"/>
        <v>40</v>
      </c>
    </row>
    <row r="163" spans="1:30" x14ac:dyDescent="0.25">
      <c r="A163" s="1">
        <f t="shared" si="41"/>
        <v>2150</v>
      </c>
      <c r="B163" s="1">
        <f t="shared" si="40"/>
        <v>64532000</v>
      </c>
      <c r="C163" s="1">
        <f>IF(A163="","",IFERROR(VLOOKUP(E163,'[1]Mapping '!$I$2:$J$19,2,FALSE),C162))</f>
        <v>4211</v>
      </c>
      <c r="D163" s="1">
        <f t="shared" si="39"/>
        <v>83.93</v>
      </c>
      <c r="E163" s="18" t="s">
        <v>68</v>
      </c>
      <c r="F163" s="18"/>
      <c r="G163" s="19">
        <v>-83.93</v>
      </c>
      <c r="H163" s="19">
        <v>-83.93</v>
      </c>
      <c r="I163" s="19">
        <v>5968.61</v>
      </c>
      <c r="J163" s="19">
        <v>0</v>
      </c>
      <c r="K163" s="19">
        <v>83.93</v>
      </c>
      <c r="L163" s="19">
        <v>0</v>
      </c>
      <c r="M163" s="5">
        <f t="shared" si="36"/>
        <v>98</v>
      </c>
      <c r="N163" s="6">
        <f t="shared" si="37"/>
        <v>0</v>
      </c>
      <c r="O163" s="1">
        <f t="shared" si="38"/>
        <v>0</v>
      </c>
      <c r="P163">
        <v>58231000</v>
      </c>
      <c r="R163">
        <v>0</v>
      </c>
      <c r="S163">
        <v>0</v>
      </c>
      <c r="T163">
        <v>0</v>
      </c>
      <c r="U163" s="1">
        <f>IF(ISNA(VLOOKUP(Z163,'Balance SIEGE'!$C$14:$E$205,3,FALSE))=FALSE,U162,U162+1)</f>
        <v>1</v>
      </c>
      <c r="W163" s="34">
        <f t="shared" si="42"/>
        <v>2040</v>
      </c>
      <c r="X163" s="34">
        <f t="shared" si="43"/>
        <v>64532000</v>
      </c>
      <c r="Y163" s="34">
        <f t="shared" si="35"/>
        <v>4000</v>
      </c>
      <c r="Z163" s="34" t="str">
        <f t="shared" si="44"/>
        <v>64532000_4000</v>
      </c>
      <c r="AA163" s="34">
        <f t="shared" si="45"/>
        <v>0</v>
      </c>
      <c r="AB163" s="35">
        <f t="shared" si="46"/>
        <v>513.73</v>
      </c>
      <c r="AC163" s="7" t="str">
        <f t="shared" si="47"/>
        <v>6</v>
      </c>
      <c r="AD163" s="7" t="str">
        <f t="shared" si="48"/>
        <v>40</v>
      </c>
    </row>
    <row r="164" spans="1:30" x14ac:dyDescent="0.25">
      <c r="A164" s="1">
        <f t="shared" si="41"/>
        <v>2151</v>
      </c>
      <c r="B164" s="1">
        <f t="shared" si="40"/>
        <v>64580000</v>
      </c>
      <c r="C164" s="1">
        <f>IF(A164="","",IFERROR(VLOOKUP(E164,'[1]Mapping '!$I$2:$J$19,2,FALSE),C163))</f>
        <v>4211</v>
      </c>
      <c r="D164" s="1">
        <f t="shared" si="39"/>
        <v>22.379999999999995</v>
      </c>
      <c r="E164" s="18" t="s">
        <v>69</v>
      </c>
      <c r="F164" s="18"/>
      <c r="G164" s="19">
        <v>-22.38</v>
      </c>
      <c r="H164" s="19">
        <v>-22.38</v>
      </c>
      <c r="I164" s="19">
        <v>1200.6300000000001</v>
      </c>
      <c r="J164" s="19">
        <v>0</v>
      </c>
      <c r="K164" s="19">
        <v>395.27</v>
      </c>
      <c r="L164" s="19">
        <v>372.89</v>
      </c>
      <c r="M164" s="5">
        <f t="shared" si="36"/>
        <v>98</v>
      </c>
      <c r="N164" s="6">
        <f t="shared" si="37"/>
        <v>0</v>
      </c>
      <c r="O164" s="1">
        <f t="shared" si="38"/>
        <v>0</v>
      </c>
      <c r="P164">
        <v>58300000</v>
      </c>
      <c r="R164">
        <v>0</v>
      </c>
      <c r="S164">
        <v>0</v>
      </c>
      <c r="T164">
        <v>0</v>
      </c>
      <c r="U164" s="1">
        <f>IF(ISNA(VLOOKUP(Z164,'Balance SIEGE'!$C$14:$E$205,3,FALSE))=FALSE,U163,U163+1)</f>
        <v>1</v>
      </c>
      <c r="W164" s="34">
        <f t="shared" si="42"/>
        <v>2041</v>
      </c>
      <c r="X164" s="34">
        <f t="shared" si="43"/>
        <v>64580000</v>
      </c>
      <c r="Y164" s="34">
        <f t="shared" si="35"/>
        <v>4000</v>
      </c>
      <c r="Z164" s="34" t="str">
        <f t="shared" si="44"/>
        <v>64580000_4000</v>
      </c>
      <c r="AA164" s="34">
        <f t="shared" si="45"/>
        <v>0</v>
      </c>
      <c r="AB164" s="35">
        <f t="shared" si="46"/>
        <v>845.63999999999942</v>
      </c>
      <c r="AC164" s="7" t="str">
        <f t="shared" si="47"/>
        <v>6</v>
      </c>
      <c r="AD164" s="7" t="str">
        <f t="shared" si="48"/>
        <v>40</v>
      </c>
    </row>
    <row r="165" spans="1:30" x14ac:dyDescent="0.25">
      <c r="A165" s="1">
        <f t="shared" si="41"/>
        <v>2152</v>
      </c>
      <c r="B165" s="1">
        <f t="shared" si="40"/>
        <v>70851000</v>
      </c>
      <c r="C165" s="1">
        <f>IF(A165="","",IFERROR(VLOOKUP(E165,'[1]Mapping '!$I$2:$J$19,2,FALSE),C164))</f>
        <v>4211</v>
      </c>
      <c r="D165" s="1">
        <f t="shared" si="39"/>
        <v>-41.36</v>
      </c>
      <c r="E165" s="18" t="s">
        <v>83</v>
      </c>
      <c r="F165" s="18"/>
      <c r="G165" s="19">
        <v>41.36</v>
      </c>
      <c r="H165" s="19">
        <v>41.36</v>
      </c>
      <c r="I165" s="19">
        <v>-12858.51</v>
      </c>
      <c r="J165" s="19">
        <v>0</v>
      </c>
      <c r="K165" s="19">
        <v>0</v>
      </c>
      <c r="L165" s="19">
        <v>41.36</v>
      </c>
      <c r="M165" s="5">
        <f t="shared" si="36"/>
        <v>99</v>
      </c>
      <c r="N165" s="6">
        <f t="shared" si="37"/>
        <v>0</v>
      </c>
      <c r="O165" s="1">
        <f t="shared" si="38"/>
        <v>0</v>
      </c>
      <c r="P165">
        <v>58310000</v>
      </c>
      <c r="R165">
        <v>1091.5999999999999</v>
      </c>
      <c r="S165">
        <v>3086.57</v>
      </c>
      <c r="T165">
        <v>2568.13</v>
      </c>
      <c r="U165" s="1">
        <f>IF(ISNA(VLOOKUP(Z165,'Balance SIEGE'!$C$14:$E$205,3,FALSE))=FALSE,U164,U164+1)</f>
        <v>1</v>
      </c>
      <c r="W165" s="34">
        <f t="shared" si="42"/>
        <v>2042</v>
      </c>
      <c r="X165" s="34">
        <f t="shared" si="43"/>
        <v>64580100</v>
      </c>
      <c r="Y165" s="34">
        <f t="shared" si="35"/>
        <v>4000</v>
      </c>
      <c r="Z165" s="34" t="str">
        <f t="shared" si="44"/>
        <v>64580100_4000</v>
      </c>
      <c r="AA165" s="34">
        <f t="shared" si="45"/>
        <v>0</v>
      </c>
      <c r="AB165" s="35">
        <f t="shared" si="46"/>
        <v>-59.72</v>
      </c>
      <c r="AC165" s="7" t="str">
        <f t="shared" si="47"/>
        <v>6</v>
      </c>
      <c r="AD165" s="7" t="str">
        <f t="shared" si="48"/>
        <v>40</v>
      </c>
    </row>
    <row r="166" spans="1:30" x14ac:dyDescent="0.25">
      <c r="A166" s="1">
        <f t="shared" si="41"/>
        <v>2152</v>
      </c>
      <c r="B166" s="1" t="str">
        <f t="shared" si="40"/>
        <v/>
      </c>
      <c r="C166" s="1">
        <f>IF(A166="","",IFERROR(VLOOKUP(E166,'[1]Mapping '!$I$2:$J$19,2,FALSE),C165))</f>
        <v>4212</v>
      </c>
      <c r="D166" s="1">
        <f t="shared" si="39"/>
        <v>0</v>
      </c>
      <c r="E166" s="17" t="s">
        <v>130</v>
      </c>
      <c r="F166" s="18"/>
      <c r="G166" s="19">
        <v>-16090.05</v>
      </c>
      <c r="H166" s="19">
        <v>-16090.05</v>
      </c>
      <c r="I166" s="19">
        <v>16090.05</v>
      </c>
      <c r="J166" s="19">
        <v>0</v>
      </c>
      <c r="K166" s="19">
        <v>43588.79</v>
      </c>
      <c r="L166" s="19">
        <v>27498.74</v>
      </c>
      <c r="M166" s="5">
        <f t="shared" si="36"/>
        <v>99</v>
      </c>
      <c r="N166" s="6">
        <f t="shared" si="37"/>
        <v>0</v>
      </c>
      <c r="O166" s="1">
        <f t="shared" si="38"/>
        <v>0</v>
      </c>
      <c r="P166">
        <v>58320000</v>
      </c>
      <c r="R166">
        <v>0</v>
      </c>
      <c r="S166">
        <v>0</v>
      </c>
      <c r="T166">
        <v>0</v>
      </c>
      <c r="U166" s="1">
        <f>IF(ISNA(VLOOKUP(Z166,'Balance SIEGE'!$C$14:$E$205,3,FALSE))=FALSE,U165,U165+1)</f>
        <v>1</v>
      </c>
      <c r="W166" s="34">
        <f t="shared" si="42"/>
        <v>2043</v>
      </c>
      <c r="X166" s="34">
        <f t="shared" si="43"/>
        <v>64580500</v>
      </c>
      <c r="Y166" s="34">
        <f t="shared" si="35"/>
        <v>4000</v>
      </c>
      <c r="Z166" s="34" t="str">
        <f t="shared" si="44"/>
        <v>64580500_4000</v>
      </c>
      <c r="AA166" s="34">
        <f t="shared" si="45"/>
        <v>0</v>
      </c>
      <c r="AB166" s="35">
        <f t="shared" si="46"/>
        <v>-125.53</v>
      </c>
      <c r="AC166" s="7" t="str">
        <f t="shared" si="47"/>
        <v>6</v>
      </c>
      <c r="AD166" s="7" t="str">
        <f t="shared" si="48"/>
        <v>40</v>
      </c>
    </row>
    <row r="167" spans="1:30" x14ac:dyDescent="0.25">
      <c r="A167" s="1">
        <f t="shared" si="41"/>
        <v>2153</v>
      </c>
      <c r="B167" s="1">
        <f t="shared" si="40"/>
        <v>62515000</v>
      </c>
      <c r="C167" s="1">
        <f>IF(A167="","",IFERROR(VLOOKUP(E167,'[1]Mapping '!$I$2:$J$19,2,FALSE),C166))</f>
        <v>4212</v>
      </c>
      <c r="D167" s="1">
        <f t="shared" si="39"/>
        <v>25.9</v>
      </c>
      <c r="E167" s="18" t="s">
        <v>52</v>
      </c>
      <c r="F167" s="18"/>
      <c r="G167" s="19">
        <v>-25.9</v>
      </c>
      <c r="H167" s="19">
        <v>-25.9</v>
      </c>
      <c r="I167" s="19">
        <v>521.95000000000005</v>
      </c>
      <c r="J167" s="19">
        <v>0</v>
      </c>
      <c r="K167" s="19">
        <v>25.9</v>
      </c>
      <c r="L167" s="19">
        <v>0</v>
      </c>
      <c r="M167" s="5">
        <f t="shared" si="36"/>
        <v>100</v>
      </c>
      <c r="N167" s="6">
        <f t="shared" si="37"/>
        <v>0</v>
      </c>
      <c r="O167" s="1">
        <f t="shared" si="38"/>
        <v>0</v>
      </c>
      <c r="P167">
        <v>58330000</v>
      </c>
      <c r="R167">
        <v>16744.95</v>
      </c>
      <c r="S167">
        <v>17791.55</v>
      </c>
      <c r="T167">
        <v>1046.5999999999999</v>
      </c>
      <c r="U167" s="1">
        <f>IF(ISNA(VLOOKUP(Z167,'Balance SIEGE'!$C$14:$E$205,3,FALSE))=FALSE,U166,U166+1)</f>
        <v>1</v>
      </c>
      <c r="W167" s="34">
        <f t="shared" si="42"/>
        <v>2044</v>
      </c>
      <c r="X167" s="34">
        <f t="shared" si="43"/>
        <v>64751000</v>
      </c>
      <c r="Y167" s="34">
        <f t="shared" si="35"/>
        <v>4000</v>
      </c>
      <c r="Z167" s="34" t="str">
        <f t="shared" si="44"/>
        <v>64751000_4000</v>
      </c>
      <c r="AA167" s="34">
        <f t="shared" si="45"/>
        <v>0</v>
      </c>
      <c r="AB167" s="35">
        <f t="shared" si="46"/>
        <v>500.5</v>
      </c>
      <c r="AC167" s="7" t="str">
        <f t="shared" si="47"/>
        <v>6</v>
      </c>
      <c r="AD167" s="7" t="str">
        <f t="shared" si="48"/>
        <v>40</v>
      </c>
    </row>
    <row r="168" spans="1:30" x14ac:dyDescent="0.25">
      <c r="A168" s="1">
        <f t="shared" si="41"/>
        <v>2154</v>
      </c>
      <c r="B168" s="1">
        <f t="shared" si="40"/>
        <v>63121000</v>
      </c>
      <c r="C168" s="1">
        <f>IF(A168="","",IFERROR(VLOOKUP(E168,'[1]Mapping '!$I$2:$J$19,2,FALSE),C167))</f>
        <v>4212</v>
      </c>
      <c r="D168" s="1">
        <f t="shared" si="39"/>
        <v>47.82</v>
      </c>
      <c r="E168" s="18" t="s">
        <v>57</v>
      </c>
      <c r="F168" s="18"/>
      <c r="G168" s="19">
        <v>-47.82</v>
      </c>
      <c r="H168" s="19">
        <v>-47.82</v>
      </c>
      <c r="I168" s="19">
        <v>1527.31</v>
      </c>
      <c r="J168" s="19">
        <v>0</v>
      </c>
      <c r="K168" s="19">
        <v>47.82</v>
      </c>
      <c r="L168" s="19">
        <v>0</v>
      </c>
      <c r="M168" s="5">
        <f t="shared" si="36"/>
        <v>100</v>
      </c>
      <c r="N168" s="6">
        <f t="shared" si="37"/>
        <v>0</v>
      </c>
      <c r="O168" s="1">
        <f t="shared" si="38"/>
        <v>0</v>
      </c>
      <c r="P168">
        <v>58400000</v>
      </c>
      <c r="R168">
        <v>0</v>
      </c>
      <c r="S168">
        <v>0</v>
      </c>
      <c r="T168">
        <v>0</v>
      </c>
      <c r="U168" s="1">
        <f>IF(ISNA(VLOOKUP(Z168,'Balance SIEGE'!$C$14:$E$205,3,FALSE))=FALSE,U167,U167+1)</f>
        <v>1</v>
      </c>
      <c r="W168" s="34">
        <f t="shared" si="42"/>
        <v>2045</v>
      </c>
      <c r="X168" s="34">
        <f t="shared" si="43"/>
        <v>64800000</v>
      </c>
      <c r="Y168" s="34">
        <f t="shared" si="35"/>
        <v>4000</v>
      </c>
      <c r="Z168" s="34" t="str">
        <f t="shared" si="44"/>
        <v>64800000_4000</v>
      </c>
      <c r="AA168" s="34">
        <f t="shared" si="45"/>
        <v>0</v>
      </c>
      <c r="AB168" s="35">
        <f t="shared" si="46"/>
        <v>901.80000000000018</v>
      </c>
      <c r="AC168" s="7" t="str">
        <f t="shared" si="47"/>
        <v>6</v>
      </c>
      <c r="AD168" s="7" t="str">
        <f t="shared" si="48"/>
        <v>40</v>
      </c>
    </row>
    <row r="169" spans="1:30" x14ac:dyDescent="0.25">
      <c r="A169" s="1">
        <f t="shared" si="41"/>
        <v>2155</v>
      </c>
      <c r="B169" s="1">
        <f t="shared" si="40"/>
        <v>63333000</v>
      </c>
      <c r="C169" s="1">
        <f>IF(A169="","",IFERROR(VLOOKUP(E169,'[1]Mapping '!$I$2:$J$19,2,FALSE),C168))</f>
        <v>4212</v>
      </c>
      <c r="D169" s="1">
        <f t="shared" si="39"/>
        <v>108.69</v>
      </c>
      <c r="E169" s="18" t="s">
        <v>58</v>
      </c>
      <c r="F169" s="18"/>
      <c r="G169" s="19">
        <v>-108.69</v>
      </c>
      <c r="H169" s="19">
        <v>-108.69</v>
      </c>
      <c r="I169" s="19">
        <v>3535.86</v>
      </c>
      <c r="J169" s="19">
        <v>0</v>
      </c>
      <c r="K169" s="19">
        <v>108.69</v>
      </c>
      <c r="L169" s="19">
        <v>0</v>
      </c>
      <c r="M169" s="5">
        <f t="shared" si="36"/>
        <v>101</v>
      </c>
      <c r="N169" s="6">
        <f t="shared" si="37"/>
        <v>0</v>
      </c>
      <c r="O169" s="1">
        <f t="shared" si="38"/>
        <v>0</v>
      </c>
      <c r="P169">
        <v>58410000</v>
      </c>
      <c r="R169">
        <v>5647.99</v>
      </c>
      <c r="S169">
        <v>6704.94</v>
      </c>
      <c r="T169">
        <v>2809.74</v>
      </c>
      <c r="U169" s="1">
        <f>IF(ISNA(VLOOKUP(Z169,'Balance SIEGE'!$C$14:$E$205,3,FALSE))=FALSE,U168,U168+1)</f>
        <v>1</v>
      </c>
      <c r="W169" s="34">
        <f t="shared" si="42"/>
        <v>2046</v>
      </c>
      <c r="X169" s="34">
        <f t="shared" si="43"/>
        <v>65811000</v>
      </c>
      <c r="Y169" s="34">
        <f t="shared" si="35"/>
        <v>4000</v>
      </c>
      <c r="Z169" s="34" t="str">
        <f t="shared" si="44"/>
        <v>65811000_4000</v>
      </c>
      <c r="AA169" s="34">
        <f t="shared" si="45"/>
        <v>0</v>
      </c>
      <c r="AB169" s="35">
        <f t="shared" si="46"/>
        <v>4.3</v>
      </c>
      <c r="AC169" s="7" t="str">
        <f t="shared" si="47"/>
        <v>6</v>
      </c>
      <c r="AD169" s="7" t="str">
        <f t="shared" si="48"/>
        <v>40</v>
      </c>
    </row>
    <row r="170" spans="1:30" x14ac:dyDescent="0.25">
      <c r="A170" s="1">
        <f t="shared" si="41"/>
        <v>2156</v>
      </c>
      <c r="B170" s="1">
        <f t="shared" si="40"/>
        <v>64111000</v>
      </c>
      <c r="C170" s="1">
        <f>IF(A170="","",IFERROR(VLOOKUP(E170,'[1]Mapping '!$I$2:$J$19,2,FALSE),C169))</f>
        <v>4212</v>
      </c>
      <c r="D170" s="1">
        <f t="shared" si="39"/>
        <v>10259.27</v>
      </c>
      <c r="E170" s="18" t="s">
        <v>61</v>
      </c>
      <c r="F170" s="18"/>
      <c r="G170" s="19">
        <v>-10259.27</v>
      </c>
      <c r="H170" s="19">
        <v>-10259.27</v>
      </c>
      <c r="I170" s="19">
        <v>333914.82</v>
      </c>
      <c r="J170" s="19">
        <v>0</v>
      </c>
      <c r="K170" s="19">
        <v>10259.27</v>
      </c>
      <c r="L170" s="19">
        <v>0</v>
      </c>
      <c r="M170" s="5">
        <f t="shared" si="36"/>
        <v>101</v>
      </c>
      <c r="N170" s="6">
        <f t="shared" si="37"/>
        <v>0</v>
      </c>
      <c r="O170" s="1">
        <f t="shared" si="38"/>
        <v>0</v>
      </c>
      <c r="P170">
        <v>58420000</v>
      </c>
      <c r="R170">
        <v>0</v>
      </c>
      <c r="S170">
        <v>0</v>
      </c>
      <c r="T170">
        <v>0</v>
      </c>
      <c r="U170" s="1">
        <f>IF(ISNA(VLOOKUP(Z170,'Balance SIEGE'!$C$14:$E$205,3,FALSE))=FALSE,U169,U169+1)</f>
        <v>2</v>
      </c>
      <c r="W170" s="34">
        <f t="shared" si="42"/>
        <v>2047</v>
      </c>
      <c r="X170" s="34">
        <f t="shared" si="43"/>
        <v>65830000</v>
      </c>
      <c r="Y170" s="34">
        <f t="shared" si="35"/>
        <v>4000</v>
      </c>
      <c r="Z170" s="34" t="str">
        <f t="shared" si="44"/>
        <v>65830000_4000</v>
      </c>
      <c r="AA170" s="34">
        <f t="shared" si="45"/>
        <v>0</v>
      </c>
      <c r="AB170" s="35">
        <f t="shared" si="46"/>
        <v>0.04</v>
      </c>
      <c r="AC170" s="7" t="str">
        <f t="shared" si="47"/>
        <v>6</v>
      </c>
      <c r="AD170" s="7" t="str">
        <f t="shared" si="48"/>
        <v>40</v>
      </c>
    </row>
    <row r="171" spans="1:30" x14ac:dyDescent="0.25">
      <c r="A171" s="1">
        <f t="shared" si="41"/>
        <v>2157</v>
      </c>
      <c r="B171" s="1">
        <f t="shared" si="40"/>
        <v>64141000</v>
      </c>
      <c r="C171" s="1">
        <f>IF(A171="","",IFERROR(VLOOKUP(E171,'[1]Mapping '!$I$2:$J$19,2,FALSE),C170))</f>
        <v>4212</v>
      </c>
      <c r="D171" s="1">
        <f t="shared" si="39"/>
        <v>609.12</v>
      </c>
      <c r="E171" s="18" t="s">
        <v>62</v>
      </c>
      <c r="F171" s="18"/>
      <c r="G171" s="19">
        <v>-609.12</v>
      </c>
      <c r="H171" s="19">
        <v>-609.12</v>
      </c>
      <c r="I171" s="19">
        <v>13343.72</v>
      </c>
      <c r="J171" s="19">
        <v>0</v>
      </c>
      <c r="K171" s="19">
        <v>609.12</v>
      </c>
      <c r="L171" s="19">
        <v>0</v>
      </c>
      <c r="M171" s="5">
        <f t="shared" si="36"/>
        <v>101</v>
      </c>
      <c r="N171" s="6">
        <f t="shared" si="37"/>
        <v>0</v>
      </c>
      <c r="O171" s="1">
        <f t="shared" si="38"/>
        <v>0</v>
      </c>
      <c r="P171">
        <v>58430000</v>
      </c>
      <c r="R171">
        <v>0</v>
      </c>
      <c r="S171">
        <v>0</v>
      </c>
      <c r="T171">
        <v>0</v>
      </c>
      <c r="U171" s="1">
        <f>IF(ISNA(VLOOKUP(Z171,'Balance SIEGE'!$C$14:$E$205,3,FALSE))=FALSE,U170,U170+1)</f>
        <v>2</v>
      </c>
      <c r="W171" s="34">
        <f t="shared" si="42"/>
        <v>2048</v>
      </c>
      <c r="X171" s="34">
        <f t="shared" si="43"/>
        <v>66115000</v>
      </c>
      <c r="Y171" s="34">
        <f t="shared" ref="Y171:Y234" si="49">IF(W171&lt;$AA$1,"",VLOOKUP(W171,A:C,3,FALSE))</f>
        <v>4000</v>
      </c>
      <c r="Z171" s="34" t="str">
        <f t="shared" si="44"/>
        <v>66115000_4000</v>
      </c>
      <c r="AA171" s="34">
        <f t="shared" si="45"/>
        <v>0</v>
      </c>
      <c r="AB171" s="35">
        <f t="shared" si="46"/>
        <v>26734</v>
      </c>
      <c r="AC171" s="7" t="str">
        <f t="shared" si="47"/>
        <v>6</v>
      </c>
      <c r="AD171" s="7" t="str">
        <f t="shared" si="48"/>
        <v>40</v>
      </c>
    </row>
    <row r="172" spans="1:30" x14ac:dyDescent="0.25">
      <c r="A172" s="1">
        <f t="shared" si="41"/>
        <v>2158</v>
      </c>
      <c r="B172" s="1">
        <f t="shared" si="40"/>
        <v>64180000</v>
      </c>
      <c r="C172" s="1">
        <f>IF(A172="","",IFERROR(VLOOKUP(E172,'[1]Mapping '!$I$2:$J$19,2,FALSE),C171))</f>
        <v>4212</v>
      </c>
      <c r="D172" s="1">
        <f t="shared" si="39"/>
        <v>966.34000000000015</v>
      </c>
      <c r="E172" s="18" t="s">
        <v>63</v>
      </c>
      <c r="F172" s="18"/>
      <c r="G172" s="19">
        <v>-966.34</v>
      </c>
      <c r="H172" s="19">
        <v>-966.34</v>
      </c>
      <c r="I172" s="19">
        <v>-1880.88</v>
      </c>
      <c r="J172" s="19">
        <v>0</v>
      </c>
      <c r="K172" s="19">
        <v>20465.62</v>
      </c>
      <c r="L172" s="19">
        <v>19499.28</v>
      </c>
      <c r="M172" s="5">
        <f t="shared" si="36"/>
        <v>101</v>
      </c>
      <c r="N172" s="6">
        <f t="shared" si="37"/>
        <v>0</v>
      </c>
      <c r="O172" s="1">
        <f t="shared" si="38"/>
        <v>0</v>
      </c>
      <c r="P172">
        <v>58440000</v>
      </c>
      <c r="R172">
        <v>0</v>
      </c>
      <c r="S172">
        <v>0</v>
      </c>
      <c r="T172">
        <v>0</v>
      </c>
      <c r="U172" s="1">
        <f>IF(ISNA(VLOOKUP(Z172,'Balance SIEGE'!$C$14:$E$205,3,FALSE))=FALSE,U171,U171+1)</f>
        <v>2</v>
      </c>
      <c r="W172" s="34">
        <f t="shared" si="42"/>
        <v>2049</v>
      </c>
      <c r="X172" s="34">
        <f t="shared" si="43"/>
        <v>66115500</v>
      </c>
      <c r="Y172" s="34">
        <f t="shared" si="49"/>
        <v>4000</v>
      </c>
      <c r="Z172" s="34" t="str">
        <f t="shared" si="44"/>
        <v>66115500_4000</v>
      </c>
      <c r="AA172" s="34">
        <f t="shared" si="45"/>
        <v>0</v>
      </c>
      <c r="AB172" s="35">
        <f t="shared" si="46"/>
        <v>842</v>
      </c>
      <c r="AC172" s="7" t="str">
        <f t="shared" si="47"/>
        <v>6</v>
      </c>
      <c r="AD172" s="7" t="str">
        <f t="shared" si="48"/>
        <v>40</v>
      </c>
    </row>
    <row r="173" spans="1:30" x14ac:dyDescent="0.25">
      <c r="A173" s="1">
        <f t="shared" si="41"/>
        <v>2159</v>
      </c>
      <c r="B173" s="1">
        <f t="shared" si="40"/>
        <v>64180300</v>
      </c>
      <c r="C173" s="1">
        <f>IF(A173="","",IFERROR(VLOOKUP(E173,'[1]Mapping '!$I$2:$J$19,2,FALSE),C172))</f>
        <v>4212</v>
      </c>
      <c r="D173" s="1">
        <f t="shared" si="39"/>
        <v>275.38000000000011</v>
      </c>
      <c r="E173" s="18" t="s">
        <v>65</v>
      </c>
      <c r="F173" s="18"/>
      <c r="G173" s="19">
        <v>-275.38</v>
      </c>
      <c r="H173" s="19">
        <v>-275.38</v>
      </c>
      <c r="I173" s="19">
        <v>2853.17</v>
      </c>
      <c r="J173" s="19">
        <v>0</v>
      </c>
      <c r="K173" s="19">
        <v>1709.67</v>
      </c>
      <c r="L173" s="19">
        <v>1434.29</v>
      </c>
      <c r="M173" s="5">
        <f t="shared" si="36"/>
        <v>102</v>
      </c>
      <c r="N173" s="6">
        <f t="shared" si="37"/>
        <v>0</v>
      </c>
      <c r="O173" s="1">
        <f t="shared" si="38"/>
        <v>0</v>
      </c>
      <c r="P173">
        <v>58500000</v>
      </c>
      <c r="R173">
        <v>70</v>
      </c>
      <c r="S173">
        <v>0</v>
      </c>
      <c r="T173">
        <v>-1831.6</v>
      </c>
      <c r="U173" s="1">
        <f>IF(ISNA(VLOOKUP(Z173,'Balance SIEGE'!$C$14:$E$205,3,FALSE))=FALSE,U172,U172+1)</f>
        <v>2</v>
      </c>
      <c r="W173" s="34">
        <f t="shared" si="42"/>
        <v>2050</v>
      </c>
      <c r="X173" s="34">
        <f t="shared" si="43"/>
        <v>66116190</v>
      </c>
      <c r="Y173" s="34">
        <f t="shared" si="49"/>
        <v>4000</v>
      </c>
      <c r="Z173" s="34" t="str">
        <f t="shared" si="44"/>
        <v>66116190_4000</v>
      </c>
      <c r="AA173" s="34">
        <f t="shared" si="45"/>
        <v>0</v>
      </c>
      <c r="AB173" s="35">
        <f t="shared" si="46"/>
        <v>1449</v>
      </c>
      <c r="AC173" s="7" t="str">
        <f t="shared" si="47"/>
        <v>6</v>
      </c>
      <c r="AD173" s="7" t="str">
        <f t="shared" si="48"/>
        <v>40</v>
      </c>
    </row>
    <row r="174" spans="1:30" x14ac:dyDescent="0.25">
      <c r="A174" s="1">
        <f t="shared" si="41"/>
        <v>2160</v>
      </c>
      <c r="B174" s="1">
        <f t="shared" si="40"/>
        <v>64511000</v>
      </c>
      <c r="C174" s="1">
        <f>IF(A174="","",IFERROR(VLOOKUP(E174,'[1]Mapping '!$I$2:$J$19,2,FALSE),C173))</f>
        <v>4212</v>
      </c>
      <c r="D174" s="1">
        <f t="shared" si="39"/>
        <v>2577.37</v>
      </c>
      <c r="E174" s="18" t="s">
        <v>66</v>
      </c>
      <c r="F174" s="18"/>
      <c r="G174" s="19">
        <v>-2577.37</v>
      </c>
      <c r="H174" s="19">
        <v>-2577.37</v>
      </c>
      <c r="I174" s="19">
        <v>73563.11</v>
      </c>
      <c r="J174" s="19">
        <v>0</v>
      </c>
      <c r="K174" s="19">
        <v>2577.37</v>
      </c>
      <c r="L174" s="19">
        <v>0</v>
      </c>
      <c r="M174" s="5">
        <f t="shared" si="36"/>
        <v>103</v>
      </c>
      <c r="N174" s="6">
        <f t="shared" si="37"/>
        <v>0</v>
      </c>
      <c r="O174" s="1">
        <f t="shared" si="38"/>
        <v>0</v>
      </c>
      <c r="P174">
        <v>58530000</v>
      </c>
      <c r="R174">
        <v>1246</v>
      </c>
      <c r="S174">
        <v>8768</v>
      </c>
      <c r="T174">
        <v>0</v>
      </c>
      <c r="U174" s="1">
        <f>IF(ISNA(VLOOKUP(Z174,'Balance SIEGE'!$C$14:$E$205,3,FALSE))=FALSE,U173,U173+1)</f>
        <v>2</v>
      </c>
      <c r="W174" s="34">
        <f t="shared" si="42"/>
        <v>2051</v>
      </c>
      <c r="X174" s="34">
        <f t="shared" si="43"/>
        <v>68111000</v>
      </c>
      <c r="Y174" s="34">
        <f t="shared" si="49"/>
        <v>4000</v>
      </c>
      <c r="Z174" s="34" t="str">
        <f t="shared" si="44"/>
        <v>68111000_4000</v>
      </c>
      <c r="AA174" s="34">
        <f t="shared" si="45"/>
        <v>0</v>
      </c>
      <c r="AB174" s="35">
        <f t="shared" si="46"/>
        <v>533.15</v>
      </c>
      <c r="AC174" s="7" t="str">
        <f t="shared" si="47"/>
        <v>6</v>
      </c>
      <c r="AD174" s="7" t="str">
        <f t="shared" si="48"/>
        <v>40</v>
      </c>
    </row>
    <row r="175" spans="1:30" x14ac:dyDescent="0.25">
      <c r="A175" s="1">
        <f t="shared" si="41"/>
        <v>2161</v>
      </c>
      <c r="B175" s="1">
        <f t="shared" si="40"/>
        <v>64521000</v>
      </c>
      <c r="C175" s="1">
        <f>IF(A175="","",IFERROR(VLOOKUP(E175,'[1]Mapping '!$I$2:$J$19,2,FALSE),C174))</f>
        <v>4212</v>
      </c>
      <c r="D175" s="1">
        <f t="shared" si="39"/>
        <v>571.21</v>
      </c>
      <c r="E175" s="18" t="s">
        <v>67</v>
      </c>
      <c r="F175" s="18"/>
      <c r="G175" s="19">
        <v>-571.21</v>
      </c>
      <c r="H175" s="19">
        <v>-571.21</v>
      </c>
      <c r="I175" s="19">
        <v>17087.240000000002</v>
      </c>
      <c r="J175" s="19">
        <v>0</v>
      </c>
      <c r="K175" s="19">
        <v>571.21</v>
      </c>
      <c r="L175" s="19">
        <v>0</v>
      </c>
      <c r="M175" s="5">
        <f t="shared" si="36"/>
        <v>103</v>
      </c>
      <c r="N175" s="6">
        <f t="shared" si="37"/>
        <v>0</v>
      </c>
      <c r="O175" s="1">
        <f t="shared" si="38"/>
        <v>0</v>
      </c>
      <c r="P175">
        <v>58600000</v>
      </c>
      <c r="R175">
        <v>0</v>
      </c>
      <c r="S175">
        <v>0</v>
      </c>
      <c r="T175">
        <v>0</v>
      </c>
      <c r="U175" s="1">
        <f>IF(ISNA(VLOOKUP(Z175,'Balance SIEGE'!$C$14:$E$205,3,FALSE))=FALSE,U174,U174+1)</f>
        <v>2</v>
      </c>
      <c r="W175" s="34">
        <f t="shared" si="42"/>
        <v>2052</v>
      </c>
      <c r="X175" s="34">
        <f t="shared" si="43"/>
        <v>68112100</v>
      </c>
      <c r="Y175" s="34">
        <f t="shared" si="49"/>
        <v>4000</v>
      </c>
      <c r="Z175" s="34" t="str">
        <f t="shared" si="44"/>
        <v>68112100_4000</v>
      </c>
      <c r="AA175" s="34">
        <f t="shared" si="45"/>
        <v>0</v>
      </c>
      <c r="AB175" s="35">
        <f t="shared" si="46"/>
        <v>1216.83</v>
      </c>
      <c r="AC175" s="7" t="str">
        <f t="shared" si="47"/>
        <v>6</v>
      </c>
      <c r="AD175" s="7" t="str">
        <f t="shared" si="48"/>
        <v>40</v>
      </c>
    </row>
    <row r="176" spans="1:30" x14ac:dyDescent="0.25">
      <c r="A176" s="1">
        <f t="shared" si="41"/>
        <v>2162</v>
      </c>
      <c r="B176" s="1">
        <f t="shared" si="40"/>
        <v>64532000</v>
      </c>
      <c r="C176" s="1">
        <f>IF(A176="","",IFERROR(VLOOKUP(E176,'[1]Mapping '!$I$2:$J$19,2,FALSE),C175))</f>
        <v>4212</v>
      </c>
      <c r="D176" s="1">
        <f t="shared" si="39"/>
        <v>167.91</v>
      </c>
      <c r="E176" s="18" t="s">
        <v>68</v>
      </c>
      <c r="F176" s="18"/>
      <c r="G176" s="19">
        <v>-167.91</v>
      </c>
      <c r="H176" s="19">
        <v>-167.91</v>
      </c>
      <c r="I176" s="19">
        <v>5968.61</v>
      </c>
      <c r="J176" s="19">
        <v>0</v>
      </c>
      <c r="K176" s="19">
        <v>167.91</v>
      </c>
      <c r="L176" s="19">
        <v>0</v>
      </c>
      <c r="M176" s="5">
        <f t="shared" si="36"/>
        <v>104</v>
      </c>
      <c r="N176" s="6">
        <f t="shared" si="37"/>
        <v>0</v>
      </c>
      <c r="O176" s="1">
        <f t="shared" si="38"/>
        <v>0</v>
      </c>
      <c r="P176">
        <v>58610000</v>
      </c>
      <c r="R176">
        <v>144533.75</v>
      </c>
      <c r="S176">
        <v>144522.84</v>
      </c>
      <c r="T176">
        <v>2451.65</v>
      </c>
      <c r="U176" s="1">
        <f>IF(ISNA(VLOOKUP(Z176,'Balance SIEGE'!$C$14:$E$205,3,FALSE))=FALSE,U175,U175+1)</f>
        <v>2</v>
      </c>
      <c r="W176" s="34">
        <f t="shared" si="42"/>
        <v>2053</v>
      </c>
      <c r="X176" s="34">
        <f t="shared" si="43"/>
        <v>70720001</v>
      </c>
      <c r="Y176" s="34">
        <f t="shared" si="49"/>
        <v>4000</v>
      </c>
      <c r="Z176" s="34" t="str">
        <f t="shared" si="44"/>
        <v>70720001_4000</v>
      </c>
      <c r="AA176" s="34">
        <f t="shared" si="45"/>
        <v>0</v>
      </c>
      <c r="AB176" s="35">
        <f t="shared" si="46"/>
        <v>-222.94</v>
      </c>
      <c r="AC176" s="7" t="str">
        <f t="shared" si="47"/>
        <v>7</v>
      </c>
      <c r="AD176" s="7" t="str">
        <f t="shared" si="48"/>
        <v>40</v>
      </c>
    </row>
    <row r="177" spans="1:30" x14ac:dyDescent="0.25">
      <c r="A177" s="1">
        <f t="shared" si="41"/>
        <v>2163</v>
      </c>
      <c r="B177" s="1">
        <f t="shared" si="40"/>
        <v>64580000</v>
      </c>
      <c r="C177" s="1">
        <f>IF(A177="","",IFERROR(VLOOKUP(E177,'[1]Mapping '!$I$2:$J$19,2,FALSE),C176))</f>
        <v>4212</v>
      </c>
      <c r="D177" s="1">
        <f t="shared" si="39"/>
        <v>708.63000000000011</v>
      </c>
      <c r="E177" s="18" t="s">
        <v>69</v>
      </c>
      <c r="F177" s="18"/>
      <c r="G177" s="19">
        <v>-708.63</v>
      </c>
      <c r="H177" s="19">
        <v>-708.63</v>
      </c>
      <c r="I177" s="19">
        <v>1200.6300000000001</v>
      </c>
      <c r="J177" s="19">
        <v>0</v>
      </c>
      <c r="K177" s="19">
        <v>6392.95</v>
      </c>
      <c r="L177" s="19">
        <v>5684.32</v>
      </c>
      <c r="M177" s="5">
        <f t="shared" si="36"/>
        <v>105</v>
      </c>
      <c r="N177" s="6">
        <f t="shared" si="37"/>
        <v>0</v>
      </c>
      <c r="O177" s="1">
        <f t="shared" si="38"/>
        <v>0</v>
      </c>
      <c r="P177">
        <v>58620000</v>
      </c>
      <c r="R177">
        <v>22545.35</v>
      </c>
      <c r="S177">
        <v>21792.2</v>
      </c>
      <c r="T177">
        <v>3521.3</v>
      </c>
      <c r="U177" s="1">
        <f>IF(ISNA(VLOOKUP(Z177,'Balance SIEGE'!$C$14:$E$205,3,FALSE))=FALSE,U176,U176+1)</f>
        <v>2</v>
      </c>
      <c r="W177" s="34">
        <f t="shared" si="42"/>
        <v>2054</v>
      </c>
      <c r="X177" s="34">
        <f t="shared" si="43"/>
        <v>70800000</v>
      </c>
      <c r="Y177" s="34">
        <f t="shared" si="49"/>
        <v>4000</v>
      </c>
      <c r="Z177" s="34" t="str">
        <f t="shared" si="44"/>
        <v>70800000_4000</v>
      </c>
      <c r="AA177" s="34">
        <f t="shared" si="45"/>
        <v>0</v>
      </c>
      <c r="AB177" s="35">
        <f t="shared" si="46"/>
        <v>-260079</v>
      </c>
      <c r="AC177" s="7" t="str">
        <f t="shared" si="47"/>
        <v>7</v>
      </c>
      <c r="AD177" s="7" t="str">
        <f t="shared" si="48"/>
        <v>40</v>
      </c>
    </row>
    <row r="178" spans="1:30" x14ac:dyDescent="0.25">
      <c r="A178" s="1">
        <f t="shared" si="41"/>
        <v>2164</v>
      </c>
      <c r="B178" s="1">
        <f t="shared" si="40"/>
        <v>64580500</v>
      </c>
      <c r="C178" s="1">
        <f>IF(A178="","",IFERROR(VLOOKUP(E178,'[1]Mapping '!$I$2:$J$19,2,FALSE),C177))</f>
        <v>4212</v>
      </c>
      <c r="D178" s="1">
        <f t="shared" si="39"/>
        <v>110.80999999999995</v>
      </c>
      <c r="E178" s="18" t="s">
        <v>71</v>
      </c>
      <c r="F178" s="18"/>
      <c r="G178" s="19">
        <v>-110.81</v>
      </c>
      <c r="H178" s="19">
        <v>-110.81</v>
      </c>
      <c r="I178" s="19">
        <v>1229.1400000000001</v>
      </c>
      <c r="J178" s="19">
        <v>0</v>
      </c>
      <c r="K178" s="19">
        <v>653.26</v>
      </c>
      <c r="L178" s="19">
        <v>542.45000000000005</v>
      </c>
      <c r="M178" s="5">
        <f t="shared" si="36"/>
        <v>106</v>
      </c>
      <c r="N178" s="6">
        <f t="shared" si="37"/>
        <v>0</v>
      </c>
      <c r="O178" s="1">
        <f t="shared" si="38"/>
        <v>0</v>
      </c>
      <c r="P178">
        <v>58630000</v>
      </c>
      <c r="R178">
        <v>12898.19</v>
      </c>
      <c r="S178">
        <v>12454.14</v>
      </c>
      <c r="T178">
        <v>-8751.9</v>
      </c>
      <c r="U178" s="1">
        <f>IF(ISNA(VLOOKUP(Z178,'Balance SIEGE'!$C$14:$E$205,3,FALSE))=FALSE,U177,U177+1)</f>
        <v>2</v>
      </c>
      <c r="W178" s="34">
        <f t="shared" si="42"/>
        <v>2055</v>
      </c>
      <c r="X178" s="34">
        <f t="shared" si="43"/>
        <v>70851000</v>
      </c>
      <c r="Y178" s="34">
        <f t="shared" si="49"/>
        <v>4000</v>
      </c>
      <c r="Z178" s="34" t="str">
        <f t="shared" si="44"/>
        <v>70851000_4000</v>
      </c>
      <c r="AA178" s="34">
        <f t="shared" si="45"/>
        <v>0</v>
      </c>
      <c r="AB178" s="35">
        <f t="shared" si="46"/>
        <v>-521.84</v>
      </c>
      <c r="AC178" s="7" t="str">
        <f t="shared" si="47"/>
        <v>7</v>
      </c>
      <c r="AD178" s="7" t="str">
        <f t="shared" si="48"/>
        <v>40</v>
      </c>
    </row>
    <row r="179" spans="1:30" x14ac:dyDescent="0.25">
      <c r="A179" s="1">
        <f t="shared" si="41"/>
        <v>2165</v>
      </c>
      <c r="B179" s="1">
        <f t="shared" si="40"/>
        <v>70851000</v>
      </c>
      <c r="C179" s="1">
        <f>IF(A179="","",IFERROR(VLOOKUP(E179,'[1]Mapping '!$I$2:$J$19,2,FALSE),C178))</f>
        <v>4212</v>
      </c>
      <c r="D179" s="1">
        <f t="shared" si="39"/>
        <v>-338.4</v>
      </c>
      <c r="E179" s="18" t="s">
        <v>83</v>
      </c>
      <c r="F179" s="18"/>
      <c r="G179" s="19">
        <v>338.4</v>
      </c>
      <c r="H179" s="19">
        <v>338.4</v>
      </c>
      <c r="I179" s="19">
        <v>-12858.51</v>
      </c>
      <c r="J179" s="19">
        <v>0</v>
      </c>
      <c r="K179" s="19">
        <v>0</v>
      </c>
      <c r="L179" s="19">
        <v>338.4</v>
      </c>
      <c r="M179" s="5">
        <f t="shared" si="36"/>
        <v>106</v>
      </c>
      <c r="N179" s="6">
        <f t="shared" si="37"/>
        <v>0</v>
      </c>
      <c r="O179" s="1">
        <f t="shared" si="38"/>
        <v>0</v>
      </c>
      <c r="P179">
        <v>58700000</v>
      </c>
      <c r="R179">
        <v>0</v>
      </c>
      <c r="S179">
        <v>0</v>
      </c>
      <c r="T179">
        <v>0</v>
      </c>
      <c r="U179" s="1">
        <f>IF(ISNA(VLOOKUP(Z179,'Balance SIEGE'!$C$14:$E$205,3,FALSE))=FALSE,U178,U178+1)</f>
        <v>2</v>
      </c>
      <c r="W179" s="34">
        <f t="shared" si="42"/>
        <v>2056</v>
      </c>
      <c r="X179" s="34">
        <f t="shared" si="43"/>
        <v>74100000</v>
      </c>
      <c r="Y179" s="34">
        <f t="shared" si="49"/>
        <v>4000</v>
      </c>
      <c r="Z179" s="34" t="str">
        <f t="shared" si="44"/>
        <v>74100000_4000</v>
      </c>
      <c r="AA179" s="34">
        <f t="shared" si="45"/>
        <v>0</v>
      </c>
      <c r="AB179" s="35">
        <f t="shared" si="46"/>
        <v>-2497</v>
      </c>
      <c r="AC179" s="7" t="str">
        <f t="shared" si="47"/>
        <v>7</v>
      </c>
      <c r="AD179" s="7" t="str">
        <f t="shared" si="48"/>
        <v>40</v>
      </c>
    </row>
    <row r="180" spans="1:30" x14ac:dyDescent="0.25">
      <c r="A180" s="1">
        <f t="shared" si="41"/>
        <v>2165</v>
      </c>
      <c r="B180" s="1" t="str">
        <f t="shared" si="40"/>
        <v/>
      </c>
      <c r="C180" s="1">
        <f>IF(A180="","",IFERROR(VLOOKUP(E180,'[1]Mapping '!$I$2:$J$19,2,FALSE),C179))</f>
        <v>4212</v>
      </c>
      <c r="D180" s="1">
        <f t="shared" si="39"/>
        <v>0</v>
      </c>
      <c r="E180" s="17" t="s">
        <v>131</v>
      </c>
      <c r="F180" s="18"/>
      <c r="G180" s="19">
        <v>-37228.75</v>
      </c>
      <c r="H180" s="19">
        <v>-37228.75</v>
      </c>
      <c r="I180" s="19">
        <v>37228.75</v>
      </c>
      <c r="J180" s="19">
        <v>0</v>
      </c>
      <c r="K180" s="19">
        <v>124952.36</v>
      </c>
      <c r="L180" s="19">
        <v>87723.61</v>
      </c>
      <c r="M180" s="5">
        <f t="shared" si="36"/>
        <v>107</v>
      </c>
      <c r="N180" s="6">
        <f t="shared" si="37"/>
        <v>0</v>
      </c>
      <c r="O180" s="1">
        <f t="shared" si="38"/>
        <v>0</v>
      </c>
      <c r="P180">
        <v>58730000</v>
      </c>
      <c r="R180">
        <v>900</v>
      </c>
      <c r="S180">
        <v>1020</v>
      </c>
      <c r="T180">
        <v>680</v>
      </c>
      <c r="U180" s="1">
        <f>IF(ISNA(VLOOKUP(Z180,'Balance SIEGE'!$C$14:$E$205,3,FALSE))=FALSE,U179,U179+1)</f>
        <v>2</v>
      </c>
      <c r="W180" s="34">
        <f t="shared" si="42"/>
        <v>2057</v>
      </c>
      <c r="X180" s="34">
        <f t="shared" si="43"/>
        <v>75810000</v>
      </c>
      <c r="Y180" s="34">
        <f t="shared" si="49"/>
        <v>4000</v>
      </c>
      <c r="Z180" s="34" t="str">
        <f t="shared" si="44"/>
        <v>75810000_4000</v>
      </c>
      <c r="AA180" s="34">
        <f t="shared" si="45"/>
        <v>0</v>
      </c>
      <c r="AB180" s="35">
        <f t="shared" si="46"/>
        <v>-4.7699999999999996</v>
      </c>
      <c r="AC180" s="7" t="str">
        <f t="shared" si="47"/>
        <v>7</v>
      </c>
      <c r="AD180" s="7" t="str">
        <f t="shared" si="48"/>
        <v>40</v>
      </c>
    </row>
    <row r="181" spans="1:30" x14ac:dyDescent="0.25">
      <c r="A181" s="1">
        <f t="shared" si="41"/>
        <v>2166</v>
      </c>
      <c r="B181" s="1">
        <f t="shared" si="40"/>
        <v>62515000</v>
      </c>
      <c r="C181" s="1">
        <f>IF(A181="","",IFERROR(VLOOKUP(E181,'[1]Mapping '!$I$2:$J$19,2,FALSE),C180))</f>
        <v>4212</v>
      </c>
      <c r="D181" s="1">
        <f t="shared" si="39"/>
        <v>51.8</v>
      </c>
      <c r="E181" s="18" t="s">
        <v>52</v>
      </c>
      <c r="F181" s="18"/>
      <c r="G181" s="19">
        <v>-51.8</v>
      </c>
      <c r="H181" s="19">
        <v>-51.8</v>
      </c>
      <c r="I181" s="19">
        <v>521.95000000000005</v>
      </c>
      <c r="J181" s="19">
        <v>0</v>
      </c>
      <c r="K181" s="19">
        <v>51.8</v>
      </c>
      <c r="L181" s="19">
        <v>0</v>
      </c>
      <c r="M181" s="5">
        <f t="shared" si="36"/>
        <v>107</v>
      </c>
      <c r="N181" s="6">
        <f t="shared" si="37"/>
        <v>0</v>
      </c>
      <c r="O181" s="1">
        <f t="shared" si="38"/>
        <v>0</v>
      </c>
      <c r="P181">
        <v>58810000</v>
      </c>
      <c r="R181">
        <v>0</v>
      </c>
      <c r="S181">
        <v>0</v>
      </c>
      <c r="T181">
        <v>0</v>
      </c>
      <c r="U181" s="1">
        <f>IF(ISNA(VLOOKUP(Z181,'Balance SIEGE'!$C$14:$E$205,3,FALSE))=FALSE,U180,U180+1)</f>
        <v>2</v>
      </c>
      <c r="W181" s="34">
        <f t="shared" si="42"/>
        <v>2058</v>
      </c>
      <c r="X181" s="34">
        <f t="shared" si="43"/>
        <v>76880000</v>
      </c>
      <c r="Y181" s="34">
        <f t="shared" si="49"/>
        <v>4000</v>
      </c>
      <c r="Z181" s="34" t="str">
        <f t="shared" si="44"/>
        <v>76880000_4000</v>
      </c>
      <c r="AA181" s="34">
        <f t="shared" si="45"/>
        <v>0</v>
      </c>
      <c r="AB181" s="35">
        <f t="shared" si="46"/>
        <v>-7486</v>
      </c>
      <c r="AC181" s="7" t="str">
        <f t="shared" si="47"/>
        <v>7</v>
      </c>
      <c r="AD181" s="7" t="str">
        <f t="shared" si="48"/>
        <v>40</v>
      </c>
    </row>
    <row r="182" spans="1:30" x14ac:dyDescent="0.25">
      <c r="A182" s="1">
        <f t="shared" si="41"/>
        <v>2167</v>
      </c>
      <c r="B182" s="1">
        <f t="shared" si="40"/>
        <v>63121000</v>
      </c>
      <c r="C182" s="1">
        <f>IF(A182="","",IFERROR(VLOOKUP(E182,'[1]Mapping '!$I$2:$J$19,2,FALSE),C181))</f>
        <v>4212</v>
      </c>
      <c r="D182" s="1">
        <f t="shared" si="39"/>
        <v>129.49</v>
      </c>
      <c r="E182" s="18" t="s">
        <v>57</v>
      </c>
      <c r="F182" s="18"/>
      <c r="G182" s="19">
        <v>-129.49</v>
      </c>
      <c r="H182" s="19">
        <v>-129.49</v>
      </c>
      <c r="I182" s="19">
        <v>1527.31</v>
      </c>
      <c r="J182" s="19">
        <v>0</v>
      </c>
      <c r="K182" s="19">
        <v>129.49</v>
      </c>
      <c r="L182" s="19">
        <v>0</v>
      </c>
      <c r="M182" s="5" t="str">
        <f t="shared" si="36"/>
        <v/>
      </c>
      <c r="N182" s="6">
        <f t="shared" si="37"/>
        <v>0</v>
      </c>
      <c r="O182" s="1">
        <f t="shared" si="38"/>
        <v>0</v>
      </c>
      <c r="P182">
        <v>60100000</v>
      </c>
      <c r="R182">
        <v>0</v>
      </c>
      <c r="S182">
        <v>0</v>
      </c>
      <c r="T182">
        <v>0</v>
      </c>
      <c r="U182" s="1">
        <f>IF(ISNA(VLOOKUP(Z182,'Balance SIEGE'!$C$14:$E$205,3,FALSE))=FALSE,U181,U181+1)</f>
        <v>2</v>
      </c>
      <c r="W182" s="34">
        <f t="shared" si="42"/>
        <v>2059</v>
      </c>
      <c r="X182" s="34">
        <f t="shared" si="43"/>
        <v>76880100</v>
      </c>
      <c r="Y182" s="34">
        <f t="shared" si="49"/>
        <v>4000</v>
      </c>
      <c r="Z182" s="34" t="str">
        <f t="shared" si="44"/>
        <v>76880100_4000</v>
      </c>
      <c r="AA182" s="34">
        <f t="shared" si="45"/>
        <v>0</v>
      </c>
      <c r="AB182" s="35">
        <f t="shared" si="46"/>
        <v>-3551</v>
      </c>
      <c r="AC182" s="7" t="str">
        <f t="shared" si="47"/>
        <v>7</v>
      </c>
      <c r="AD182" s="7" t="str">
        <f t="shared" si="48"/>
        <v>40</v>
      </c>
    </row>
    <row r="183" spans="1:30" x14ac:dyDescent="0.25">
      <c r="A183" s="1">
        <f t="shared" si="41"/>
        <v>2168</v>
      </c>
      <c r="B183" s="1">
        <f t="shared" si="40"/>
        <v>63333000</v>
      </c>
      <c r="C183" s="1">
        <f>IF(A183="","",IFERROR(VLOOKUP(E183,'[1]Mapping '!$I$2:$J$19,2,FALSE),C182))</f>
        <v>4212</v>
      </c>
      <c r="D183" s="1">
        <f t="shared" si="39"/>
        <v>294.31</v>
      </c>
      <c r="E183" s="18" t="s">
        <v>58</v>
      </c>
      <c r="F183" s="18"/>
      <c r="G183" s="19">
        <v>-294.31</v>
      </c>
      <c r="H183" s="19">
        <v>-294.31</v>
      </c>
      <c r="I183" s="19">
        <v>3535.86</v>
      </c>
      <c r="J183" s="19">
        <v>0</v>
      </c>
      <c r="K183" s="19">
        <v>294.31</v>
      </c>
      <c r="L183" s="19">
        <v>0</v>
      </c>
      <c r="M183" s="5" t="str">
        <f t="shared" si="36"/>
        <v/>
      </c>
      <c r="N183" s="6">
        <f t="shared" si="37"/>
        <v>2.2737367544323206E-13</v>
      </c>
      <c r="O183" s="1">
        <f t="shared" si="38"/>
        <v>0</v>
      </c>
      <c r="P183">
        <v>60110000</v>
      </c>
      <c r="R183">
        <v>1658.68</v>
      </c>
      <c r="S183">
        <v>0</v>
      </c>
      <c r="T183">
        <v>0</v>
      </c>
      <c r="U183" s="1">
        <f>IF(ISNA(VLOOKUP(Z183,'Balance SIEGE'!$C$14:$E$205,3,FALSE))=FALSE,U182,U182+1)</f>
        <v>2</v>
      </c>
      <c r="W183" s="34">
        <f t="shared" si="42"/>
        <v>2060</v>
      </c>
      <c r="X183" s="34">
        <f t="shared" si="43"/>
        <v>76880300</v>
      </c>
      <c r="Y183" s="34">
        <f t="shared" si="49"/>
        <v>4000</v>
      </c>
      <c r="Z183" s="34" t="str">
        <f t="shared" si="44"/>
        <v>76880300_4000</v>
      </c>
      <c r="AA183" s="34">
        <f t="shared" si="45"/>
        <v>0</v>
      </c>
      <c r="AB183" s="35">
        <f t="shared" si="46"/>
        <v>-275</v>
      </c>
      <c r="AC183" s="7" t="str">
        <f t="shared" si="47"/>
        <v>7</v>
      </c>
      <c r="AD183" s="7" t="str">
        <f t="shared" si="48"/>
        <v>40</v>
      </c>
    </row>
    <row r="184" spans="1:30" x14ac:dyDescent="0.25">
      <c r="A184" s="1">
        <f t="shared" si="41"/>
        <v>2169</v>
      </c>
      <c r="B184" s="1">
        <f t="shared" si="40"/>
        <v>64111000</v>
      </c>
      <c r="C184" s="1">
        <f>IF(A184="","",IFERROR(VLOOKUP(E184,'[1]Mapping '!$I$2:$J$19,2,FALSE),C183))</f>
        <v>4212</v>
      </c>
      <c r="D184" s="1">
        <f t="shared" si="39"/>
        <v>27735.83</v>
      </c>
      <c r="E184" s="18" t="s">
        <v>61</v>
      </c>
      <c r="F184" s="18"/>
      <c r="G184" s="19">
        <v>-27735.83</v>
      </c>
      <c r="H184" s="19">
        <v>-27735.83</v>
      </c>
      <c r="I184" s="19">
        <v>333914.82</v>
      </c>
      <c r="J184" s="19">
        <v>0</v>
      </c>
      <c r="K184" s="19">
        <v>27735.83</v>
      </c>
      <c r="L184" s="19">
        <v>0</v>
      </c>
      <c r="M184" s="5" t="str">
        <f t="shared" si="36"/>
        <v/>
      </c>
      <c r="N184" s="6">
        <f t="shared" si="37"/>
        <v>0</v>
      </c>
      <c r="O184" s="1">
        <f t="shared" si="38"/>
        <v>0</v>
      </c>
      <c r="P184">
        <v>60110001</v>
      </c>
      <c r="R184">
        <v>0</v>
      </c>
      <c r="S184">
        <v>0</v>
      </c>
      <c r="T184">
        <v>0</v>
      </c>
      <c r="U184" s="1">
        <f>IF(ISNA(VLOOKUP(Z184,'Balance SIEGE'!$C$14:$E$205,3,FALSE))=FALSE,U183,U183+1)</f>
        <v>2</v>
      </c>
      <c r="W184" s="34">
        <f t="shared" si="42"/>
        <v>2061</v>
      </c>
      <c r="X184" s="34">
        <f t="shared" si="43"/>
        <v>62515000</v>
      </c>
      <c r="Y184" s="34">
        <f t="shared" si="49"/>
        <v>4000</v>
      </c>
      <c r="Z184" s="34" t="str">
        <f t="shared" si="44"/>
        <v>62515000_4000</v>
      </c>
      <c r="AA184" s="34">
        <f t="shared" si="45"/>
        <v>0</v>
      </c>
      <c r="AB184" s="35">
        <f t="shared" si="46"/>
        <v>52.5</v>
      </c>
      <c r="AC184" s="7" t="str">
        <f t="shared" si="47"/>
        <v>6</v>
      </c>
      <c r="AD184" s="7" t="str">
        <f t="shared" si="48"/>
        <v>40</v>
      </c>
    </row>
    <row r="185" spans="1:30" x14ac:dyDescent="0.25">
      <c r="A185" s="1">
        <f t="shared" si="41"/>
        <v>2170</v>
      </c>
      <c r="B185" s="1">
        <f t="shared" si="40"/>
        <v>64141000</v>
      </c>
      <c r="C185" s="1">
        <f>IF(A185="","",IFERROR(VLOOKUP(E185,'[1]Mapping '!$I$2:$J$19,2,FALSE),C184))</f>
        <v>4212</v>
      </c>
      <c r="D185" s="1">
        <f t="shared" si="39"/>
        <v>1695.76</v>
      </c>
      <c r="E185" s="18" t="s">
        <v>62</v>
      </c>
      <c r="F185" s="18"/>
      <c r="G185" s="19">
        <v>-1695.76</v>
      </c>
      <c r="H185" s="19">
        <v>-1695.76</v>
      </c>
      <c r="I185" s="19">
        <v>13343.72</v>
      </c>
      <c r="J185" s="19">
        <v>0</v>
      </c>
      <c r="K185" s="19">
        <v>1695.76</v>
      </c>
      <c r="L185" s="19">
        <v>0</v>
      </c>
      <c r="M185" s="5" t="str">
        <f t="shared" si="36"/>
        <v/>
      </c>
      <c r="N185" s="6">
        <f t="shared" si="37"/>
        <v>0</v>
      </c>
      <c r="O185" s="1">
        <f t="shared" si="38"/>
        <v>0</v>
      </c>
      <c r="P185">
        <v>60110002</v>
      </c>
      <c r="R185">
        <v>0</v>
      </c>
      <c r="S185">
        <v>0</v>
      </c>
      <c r="T185">
        <v>0</v>
      </c>
      <c r="U185" s="1">
        <f>IF(ISNA(VLOOKUP(Z185,'Balance SIEGE'!$C$14:$E$205,3,FALSE))=FALSE,U184,U184+1)</f>
        <v>2</v>
      </c>
      <c r="W185" s="34">
        <f t="shared" si="42"/>
        <v>2062</v>
      </c>
      <c r="X185" s="34">
        <f t="shared" si="43"/>
        <v>63121000</v>
      </c>
      <c r="Y185" s="34">
        <f t="shared" si="49"/>
        <v>4000</v>
      </c>
      <c r="Z185" s="34" t="str">
        <f t="shared" si="44"/>
        <v>63121000_4000</v>
      </c>
      <c r="AA185" s="34">
        <f t="shared" si="45"/>
        <v>0</v>
      </c>
      <c r="AB185" s="35">
        <f t="shared" si="46"/>
        <v>289.36</v>
      </c>
      <c r="AC185" s="7" t="str">
        <f t="shared" si="47"/>
        <v>6</v>
      </c>
      <c r="AD185" s="7" t="str">
        <f t="shared" si="48"/>
        <v>40</v>
      </c>
    </row>
    <row r="186" spans="1:30" x14ac:dyDescent="0.25">
      <c r="A186" s="1">
        <f t="shared" si="41"/>
        <v>2171</v>
      </c>
      <c r="B186" s="1">
        <f t="shared" si="40"/>
        <v>64180000</v>
      </c>
      <c r="C186" s="1">
        <f>IF(A186="","",IFERROR(VLOOKUP(E186,'[1]Mapping '!$I$2:$J$19,2,FALSE),C185))</f>
        <v>4212</v>
      </c>
      <c r="D186" s="1">
        <f t="shared" si="39"/>
        <v>210.12999999999738</v>
      </c>
      <c r="E186" s="18" t="s">
        <v>63</v>
      </c>
      <c r="F186" s="18"/>
      <c r="G186" s="19">
        <v>-210.13</v>
      </c>
      <c r="H186" s="19">
        <v>-210.13</v>
      </c>
      <c r="I186" s="19">
        <v>-1880.88</v>
      </c>
      <c r="J186" s="19">
        <v>0</v>
      </c>
      <c r="K186" s="19">
        <v>61229.35</v>
      </c>
      <c r="L186" s="19">
        <v>61019.22</v>
      </c>
      <c r="M186" s="5" t="str">
        <f t="shared" si="36"/>
        <v/>
      </c>
      <c r="N186" s="6">
        <f t="shared" si="37"/>
        <v>0</v>
      </c>
      <c r="O186" s="1">
        <f t="shared" si="38"/>
        <v>0</v>
      </c>
      <c r="P186">
        <v>60110003</v>
      </c>
      <c r="R186">
        <v>0</v>
      </c>
      <c r="S186">
        <v>0</v>
      </c>
      <c r="T186">
        <v>0</v>
      </c>
      <c r="U186" s="1">
        <f>IF(ISNA(VLOOKUP(Z186,'Balance SIEGE'!$C$14:$E$205,3,FALSE))=FALSE,U185,U185+1)</f>
        <v>2</v>
      </c>
      <c r="W186" s="34">
        <f t="shared" si="42"/>
        <v>2063</v>
      </c>
      <c r="X186" s="34">
        <f t="shared" si="43"/>
        <v>63333000</v>
      </c>
      <c r="Y186" s="34">
        <f t="shared" si="49"/>
        <v>4000</v>
      </c>
      <c r="Z186" s="34" t="str">
        <f t="shared" si="44"/>
        <v>63333000_4000</v>
      </c>
      <c r="AA186" s="34">
        <f t="shared" si="45"/>
        <v>0</v>
      </c>
      <c r="AB186" s="35">
        <f t="shared" si="46"/>
        <v>713.28</v>
      </c>
      <c r="AC186" s="7" t="str">
        <f t="shared" si="47"/>
        <v>6</v>
      </c>
      <c r="AD186" s="7" t="str">
        <f t="shared" si="48"/>
        <v>40</v>
      </c>
    </row>
    <row r="187" spans="1:30" x14ac:dyDescent="0.25">
      <c r="A187" s="1">
        <f t="shared" si="41"/>
        <v>2172</v>
      </c>
      <c r="B187" s="1">
        <f t="shared" si="40"/>
        <v>64180300</v>
      </c>
      <c r="C187" s="1">
        <f>IF(A187="","",IFERROR(VLOOKUP(E187,'[1]Mapping '!$I$2:$J$19,2,FALSE),C186))</f>
        <v>4212</v>
      </c>
      <c r="D187" s="1">
        <f t="shared" si="39"/>
        <v>252.42999999999938</v>
      </c>
      <c r="E187" s="18" t="s">
        <v>65</v>
      </c>
      <c r="F187" s="18"/>
      <c r="G187" s="19">
        <v>-252.43</v>
      </c>
      <c r="H187" s="19">
        <v>-252.43</v>
      </c>
      <c r="I187" s="19">
        <v>2853.17</v>
      </c>
      <c r="J187" s="19">
        <v>0</v>
      </c>
      <c r="K187" s="19">
        <v>5490.44</v>
      </c>
      <c r="L187" s="19">
        <v>5238.01</v>
      </c>
      <c r="M187" s="5" t="str">
        <f t="shared" si="36"/>
        <v/>
      </c>
      <c r="N187" s="6">
        <f t="shared" si="37"/>
        <v>0</v>
      </c>
      <c r="O187" s="1">
        <f t="shared" si="38"/>
        <v>0</v>
      </c>
      <c r="P187">
        <v>60110004</v>
      </c>
      <c r="R187">
        <v>0</v>
      </c>
      <c r="S187">
        <v>0</v>
      </c>
      <c r="T187">
        <v>0</v>
      </c>
      <c r="U187" s="1">
        <f>IF(ISNA(VLOOKUP(Z187,'Balance SIEGE'!$C$14:$E$205,3,FALSE))=FALSE,U186,U186+1)</f>
        <v>2</v>
      </c>
      <c r="W187" s="34">
        <f t="shared" si="42"/>
        <v>2064</v>
      </c>
      <c r="X187" s="34">
        <f t="shared" si="43"/>
        <v>64111000</v>
      </c>
      <c r="Y187" s="34">
        <f t="shared" si="49"/>
        <v>4000</v>
      </c>
      <c r="Z187" s="34" t="str">
        <f t="shared" si="44"/>
        <v>64111000_4000</v>
      </c>
      <c r="AA187" s="34">
        <f t="shared" si="45"/>
        <v>0</v>
      </c>
      <c r="AB187" s="35">
        <f t="shared" si="46"/>
        <v>63030.98</v>
      </c>
      <c r="AC187" s="7" t="str">
        <f t="shared" si="47"/>
        <v>6</v>
      </c>
      <c r="AD187" s="7" t="str">
        <f t="shared" si="48"/>
        <v>40</v>
      </c>
    </row>
    <row r="188" spans="1:30" x14ac:dyDescent="0.25">
      <c r="A188" s="1">
        <f t="shared" si="41"/>
        <v>2173</v>
      </c>
      <c r="B188" s="1">
        <f t="shared" si="40"/>
        <v>64511000</v>
      </c>
      <c r="C188" s="1">
        <f>IF(A188="","",IFERROR(VLOOKUP(E188,'[1]Mapping '!$I$2:$J$19,2,FALSE),C187))</f>
        <v>4212</v>
      </c>
      <c r="D188" s="1">
        <f t="shared" si="39"/>
        <v>6095.58</v>
      </c>
      <c r="E188" s="18" t="s">
        <v>66</v>
      </c>
      <c r="F188" s="18"/>
      <c r="G188" s="19">
        <v>-6095.58</v>
      </c>
      <c r="H188" s="19">
        <v>-6095.58</v>
      </c>
      <c r="I188" s="19">
        <v>73563.11</v>
      </c>
      <c r="J188" s="19">
        <v>0</v>
      </c>
      <c r="K188" s="19">
        <v>6095.58</v>
      </c>
      <c r="L188" s="19">
        <v>0</v>
      </c>
      <c r="M188" s="5" t="str">
        <f t="shared" si="36"/>
        <v/>
      </c>
      <c r="N188" s="6">
        <f t="shared" si="37"/>
        <v>0</v>
      </c>
      <c r="O188" s="1">
        <f t="shared" si="38"/>
        <v>0</v>
      </c>
      <c r="P188">
        <v>60110005</v>
      </c>
      <c r="R188">
        <v>0</v>
      </c>
      <c r="S188">
        <v>0</v>
      </c>
      <c r="T188">
        <v>0</v>
      </c>
      <c r="U188" s="1">
        <f>IF(ISNA(VLOOKUP(Z188,'Balance SIEGE'!$C$14:$E$205,3,FALSE))=FALSE,U187,U187+1)</f>
        <v>2</v>
      </c>
      <c r="W188" s="34">
        <f t="shared" si="42"/>
        <v>2065</v>
      </c>
      <c r="X188" s="34">
        <f t="shared" si="43"/>
        <v>64141000</v>
      </c>
      <c r="Y188" s="34">
        <f t="shared" si="49"/>
        <v>4000</v>
      </c>
      <c r="Z188" s="34" t="str">
        <f t="shared" si="44"/>
        <v>64141000_4000</v>
      </c>
      <c r="AA188" s="34">
        <f t="shared" si="45"/>
        <v>0</v>
      </c>
      <c r="AB188" s="35">
        <f t="shared" si="46"/>
        <v>2968</v>
      </c>
      <c r="AC188" s="7" t="str">
        <f t="shared" si="47"/>
        <v>6</v>
      </c>
      <c r="AD188" s="7" t="str">
        <f t="shared" si="48"/>
        <v>40</v>
      </c>
    </row>
    <row r="189" spans="1:30" x14ac:dyDescent="0.25">
      <c r="A189" s="1">
        <f t="shared" si="41"/>
        <v>2174</v>
      </c>
      <c r="B189" s="1">
        <f t="shared" si="40"/>
        <v>64521000</v>
      </c>
      <c r="C189" s="1">
        <f>IF(A189="","",IFERROR(VLOOKUP(E189,'[1]Mapping '!$I$2:$J$19,2,FALSE),C188))</f>
        <v>4212</v>
      </c>
      <c r="D189" s="1">
        <f t="shared" si="39"/>
        <v>1225.8399999999999</v>
      </c>
      <c r="E189" s="18" t="s">
        <v>67</v>
      </c>
      <c r="F189" s="18"/>
      <c r="G189" s="19">
        <v>-1225.8399999999999</v>
      </c>
      <c r="H189" s="19">
        <v>-1225.8399999999999</v>
      </c>
      <c r="I189" s="19">
        <v>17087.240000000002</v>
      </c>
      <c r="J189" s="19">
        <v>0</v>
      </c>
      <c r="K189" s="19">
        <v>1225.8399999999999</v>
      </c>
      <c r="L189" s="19">
        <v>0</v>
      </c>
      <c r="M189" s="5" t="str">
        <f t="shared" si="36"/>
        <v/>
      </c>
      <c r="N189" s="6">
        <f t="shared" si="37"/>
        <v>0</v>
      </c>
      <c r="O189" s="1">
        <f t="shared" si="38"/>
        <v>0</v>
      </c>
      <c r="P189">
        <v>60110006</v>
      </c>
      <c r="R189">
        <v>0</v>
      </c>
      <c r="S189">
        <v>0</v>
      </c>
      <c r="T189">
        <v>0</v>
      </c>
      <c r="U189" s="1">
        <f>IF(ISNA(VLOOKUP(Z189,'Balance SIEGE'!$C$14:$E$205,3,FALSE))=FALSE,U188,U188+1)</f>
        <v>2</v>
      </c>
      <c r="W189" s="34">
        <f t="shared" si="42"/>
        <v>2066</v>
      </c>
      <c r="X189" s="34">
        <f t="shared" si="43"/>
        <v>64180000</v>
      </c>
      <c r="Y189" s="34">
        <f t="shared" si="49"/>
        <v>4000</v>
      </c>
      <c r="Z189" s="34" t="str">
        <f t="shared" si="44"/>
        <v>64180000_4000</v>
      </c>
      <c r="AA189" s="34">
        <f t="shared" si="45"/>
        <v>0</v>
      </c>
      <c r="AB189" s="35">
        <f t="shared" si="46"/>
        <v>1327.5699999999997</v>
      </c>
      <c r="AC189" s="7" t="str">
        <f t="shared" si="47"/>
        <v>6</v>
      </c>
      <c r="AD189" s="7" t="str">
        <f t="shared" si="48"/>
        <v>40</v>
      </c>
    </row>
    <row r="190" spans="1:30" x14ac:dyDescent="0.25">
      <c r="A190" s="1">
        <f t="shared" si="41"/>
        <v>2175</v>
      </c>
      <c r="B190" s="1">
        <f t="shared" si="40"/>
        <v>64532000</v>
      </c>
      <c r="C190" s="1">
        <f>IF(A190="","",IFERROR(VLOOKUP(E190,'[1]Mapping '!$I$2:$J$19,2,FALSE),C189))</f>
        <v>4212</v>
      </c>
      <c r="D190" s="1">
        <f t="shared" si="39"/>
        <v>481.29</v>
      </c>
      <c r="E190" s="18" t="s">
        <v>68</v>
      </c>
      <c r="F190" s="18"/>
      <c r="G190" s="19">
        <v>-481.29</v>
      </c>
      <c r="H190" s="19">
        <v>-481.29</v>
      </c>
      <c r="I190" s="19">
        <v>5968.61</v>
      </c>
      <c r="J190" s="19">
        <v>0</v>
      </c>
      <c r="K190" s="19">
        <v>481.29</v>
      </c>
      <c r="L190" s="19">
        <v>0</v>
      </c>
      <c r="M190" s="5" t="str">
        <f t="shared" si="36"/>
        <v/>
      </c>
      <c r="N190" s="6">
        <f t="shared" si="37"/>
        <v>0</v>
      </c>
      <c r="O190" s="1">
        <f t="shared" si="38"/>
        <v>0</v>
      </c>
      <c r="P190">
        <v>60110007</v>
      </c>
      <c r="R190">
        <v>0</v>
      </c>
      <c r="S190">
        <v>0</v>
      </c>
      <c r="T190">
        <v>0</v>
      </c>
      <c r="U190" s="1">
        <f>IF(ISNA(VLOOKUP(Z190,'Balance SIEGE'!$C$14:$E$205,3,FALSE))=FALSE,U189,U189+1)</f>
        <v>2</v>
      </c>
      <c r="W190" s="34">
        <f t="shared" si="42"/>
        <v>2067</v>
      </c>
      <c r="X190" s="34">
        <f t="shared" si="43"/>
        <v>64180100</v>
      </c>
      <c r="Y190" s="34">
        <f t="shared" si="49"/>
        <v>4000</v>
      </c>
      <c r="Z190" s="34" t="str">
        <f t="shared" si="44"/>
        <v>64180100_4000</v>
      </c>
      <c r="AA190" s="34">
        <f t="shared" si="45"/>
        <v>0</v>
      </c>
      <c r="AB190" s="35">
        <f t="shared" si="46"/>
        <v>556.45000000000005</v>
      </c>
      <c r="AC190" s="7" t="str">
        <f t="shared" si="47"/>
        <v>6</v>
      </c>
      <c r="AD190" s="7" t="str">
        <f t="shared" si="48"/>
        <v>40</v>
      </c>
    </row>
    <row r="191" spans="1:30" x14ac:dyDescent="0.25">
      <c r="A191" s="1">
        <f t="shared" si="41"/>
        <v>2176</v>
      </c>
      <c r="B191" s="1">
        <f t="shared" si="40"/>
        <v>64580000</v>
      </c>
      <c r="C191" s="1">
        <f>IF(A191="","",IFERROR(VLOOKUP(E191,'[1]Mapping '!$I$2:$J$19,2,FALSE),C190))</f>
        <v>4212</v>
      </c>
      <c r="D191" s="1">
        <f t="shared" si="39"/>
        <v>-68.879999999997381</v>
      </c>
      <c r="E191" s="18" t="s">
        <v>69</v>
      </c>
      <c r="F191" s="18"/>
      <c r="G191" s="19">
        <v>68.88</v>
      </c>
      <c r="H191" s="19">
        <v>68.88</v>
      </c>
      <c r="I191" s="19">
        <v>1200.6300000000001</v>
      </c>
      <c r="J191" s="19">
        <v>0</v>
      </c>
      <c r="K191" s="19">
        <v>18417.22</v>
      </c>
      <c r="L191" s="19">
        <v>18486.099999999999</v>
      </c>
      <c r="M191" s="5" t="str">
        <f t="shared" si="36"/>
        <v/>
      </c>
      <c r="N191" s="6">
        <f t="shared" si="37"/>
        <v>0</v>
      </c>
      <c r="O191" s="1">
        <f t="shared" si="38"/>
        <v>0</v>
      </c>
      <c r="P191">
        <v>60110008</v>
      </c>
      <c r="R191">
        <v>0</v>
      </c>
      <c r="S191">
        <v>0</v>
      </c>
      <c r="T191">
        <v>0</v>
      </c>
      <c r="U191" s="1">
        <f>IF(ISNA(VLOOKUP(Z191,'Balance SIEGE'!$C$14:$E$205,3,FALSE))=FALSE,U190,U190+1)</f>
        <v>2</v>
      </c>
      <c r="W191" s="34">
        <f t="shared" si="42"/>
        <v>2068</v>
      </c>
      <c r="X191" s="34">
        <f t="shared" si="43"/>
        <v>64180300</v>
      </c>
      <c r="Y191" s="34">
        <f t="shared" si="49"/>
        <v>4000</v>
      </c>
      <c r="Z191" s="34" t="str">
        <f t="shared" si="44"/>
        <v>64180300_4000</v>
      </c>
      <c r="AA191" s="34">
        <f t="shared" si="45"/>
        <v>0</v>
      </c>
      <c r="AB191" s="35">
        <f t="shared" si="46"/>
        <v>684.85000000000014</v>
      </c>
      <c r="AC191" s="7" t="str">
        <f t="shared" si="47"/>
        <v>6</v>
      </c>
      <c r="AD191" s="7" t="str">
        <f t="shared" si="48"/>
        <v>40</v>
      </c>
    </row>
    <row r="192" spans="1:30" x14ac:dyDescent="0.25">
      <c r="A192" s="1">
        <f t="shared" si="41"/>
        <v>2177</v>
      </c>
      <c r="B192" s="1">
        <f t="shared" si="40"/>
        <v>64580500</v>
      </c>
      <c r="C192" s="1">
        <f>IF(A192="","",IFERROR(VLOOKUP(E192,'[1]Mapping '!$I$2:$J$19,2,FALSE),C191))</f>
        <v>4212</v>
      </c>
      <c r="D192" s="1">
        <f t="shared" si="39"/>
        <v>99.009999999999764</v>
      </c>
      <c r="E192" s="18" t="s">
        <v>71</v>
      </c>
      <c r="F192" s="18"/>
      <c r="G192" s="19">
        <v>-99.01</v>
      </c>
      <c r="H192" s="19">
        <v>-99.01</v>
      </c>
      <c r="I192" s="19">
        <v>1229.1400000000001</v>
      </c>
      <c r="J192" s="19">
        <v>0</v>
      </c>
      <c r="K192" s="19">
        <v>2105.4499999999998</v>
      </c>
      <c r="L192" s="19">
        <v>2006.44</v>
      </c>
      <c r="M192" s="5" t="str">
        <f t="shared" si="36"/>
        <v/>
      </c>
      <c r="N192" s="6">
        <f t="shared" si="37"/>
        <v>0</v>
      </c>
      <c r="O192" s="1">
        <f t="shared" si="38"/>
        <v>0</v>
      </c>
      <c r="P192">
        <v>60110009</v>
      </c>
      <c r="R192">
        <v>0</v>
      </c>
      <c r="S192">
        <v>0</v>
      </c>
      <c r="T192">
        <v>0</v>
      </c>
      <c r="U192" s="1">
        <f>IF(ISNA(VLOOKUP(Z192,'Balance SIEGE'!$C$14:$E$205,3,FALSE))=FALSE,U191,U191+1)</f>
        <v>2</v>
      </c>
      <c r="W192" s="34">
        <f t="shared" si="42"/>
        <v>2069</v>
      </c>
      <c r="X192" s="34">
        <f t="shared" si="43"/>
        <v>64511000</v>
      </c>
      <c r="Y192" s="34">
        <f t="shared" si="49"/>
        <v>4000</v>
      </c>
      <c r="Z192" s="34" t="str">
        <f t="shared" si="44"/>
        <v>64511000_4000</v>
      </c>
      <c r="AA192" s="34">
        <f t="shared" si="45"/>
        <v>0</v>
      </c>
      <c r="AB192" s="35">
        <f t="shared" si="46"/>
        <v>16020.97</v>
      </c>
      <c r="AC192" s="7" t="str">
        <f t="shared" si="47"/>
        <v>6</v>
      </c>
      <c r="AD192" s="7" t="str">
        <f t="shared" si="48"/>
        <v>40</v>
      </c>
    </row>
    <row r="193" spans="1:30" x14ac:dyDescent="0.25">
      <c r="A193" s="1">
        <f t="shared" si="41"/>
        <v>2178</v>
      </c>
      <c r="B193" s="1">
        <f t="shared" si="40"/>
        <v>70851000</v>
      </c>
      <c r="C193" s="1">
        <f>IF(A193="","",IFERROR(VLOOKUP(E193,'[1]Mapping '!$I$2:$J$19,2,FALSE),C192))</f>
        <v>4212</v>
      </c>
      <c r="D193" s="1">
        <f t="shared" si="39"/>
        <v>-973.84</v>
      </c>
      <c r="E193" s="18" t="s">
        <v>83</v>
      </c>
      <c r="F193" s="18"/>
      <c r="G193" s="19">
        <v>973.84</v>
      </c>
      <c r="H193" s="19">
        <v>973.84</v>
      </c>
      <c r="I193" s="19">
        <v>-12858.51</v>
      </c>
      <c r="J193" s="19">
        <v>0</v>
      </c>
      <c r="K193" s="19">
        <v>0</v>
      </c>
      <c r="L193" s="19">
        <v>973.84</v>
      </c>
      <c r="M193" s="5" t="str">
        <f t="shared" si="36"/>
        <v/>
      </c>
      <c r="N193" s="6">
        <f t="shared" si="37"/>
        <v>0</v>
      </c>
      <c r="O193" s="1">
        <f t="shared" si="38"/>
        <v>0</v>
      </c>
      <c r="P193">
        <v>60120000</v>
      </c>
      <c r="R193">
        <v>114618.37</v>
      </c>
      <c r="S193">
        <v>1558.9</v>
      </c>
      <c r="T193">
        <v>0</v>
      </c>
      <c r="U193" s="1">
        <f>IF(ISNA(VLOOKUP(Z193,'Balance SIEGE'!$C$14:$E$205,3,FALSE))=FALSE,U192,U192+1)</f>
        <v>2</v>
      </c>
      <c r="W193" s="34">
        <f t="shared" si="42"/>
        <v>2070</v>
      </c>
      <c r="X193" s="34">
        <f t="shared" si="43"/>
        <v>64521000</v>
      </c>
      <c r="Y193" s="34">
        <f t="shared" si="49"/>
        <v>4000</v>
      </c>
      <c r="Z193" s="34" t="str">
        <f t="shared" si="44"/>
        <v>64521000_4000</v>
      </c>
      <c r="AA193" s="34">
        <f t="shared" si="45"/>
        <v>0</v>
      </c>
      <c r="AB193" s="35">
        <f t="shared" si="46"/>
        <v>4147.45</v>
      </c>
      <c r="AC193" s="7" t="str">
        <f t="shared" si="47"/>
        <v>6</v>
      </c>
      <c r="AD193" s="7" t="str">
        <f t="shared" si="48"/>
        <v>40</v>
      </c>
    </row>
    <row r="194" spans="1:30" x14ac:dyDescent="0.25">
      <c r="A194" s="1">
        <f t="shared" si="41"/>
        <v>2178</v>
      </c>
      <c r="B194" s="1" t="str">
        <f t="shared" si="40"/>
        <v/>
      </c>
      <c r="C194" s="1">
        <f>IF(A194="","",IFERROR(VLOOKUP(E194,'[1]Mapping '!$I$2:$J$19,2,FALSE),C193))</f>
        <v>4220</v>
      </c>
      <c r="D194" s="1">
        <f t="shared" si="39"/>
        <v>0</v>
      </c>
      <c r="E194" s="17" t="s">
        <v>132</v>
      </c>
      <c r="F194" s="18"/>
      <c r="G194" s="19">
        <v>213493.07</v>
      </c>
      <c r="H194" s="19">
        <v>213493.07</v>
      </c>
      <c r="I194" s="19">
        <v>-213493.07</v>
      </c>
      <c r="J194" s="19">
        <v>0</v>
      </c>
      <c r="K194" s="19">
        <v>30646.92</v>
      </c>
      <c r="L194" s="19">
        <v>244139.99</v>
      </c>
      <c r="M194" s="5" t="str">
        <f t="shared" si="36"/>
        <v/>
      </c>
      <c r="N194" s="6">
        <f t="shared" si="37"/>
        <v>0</v>
      </c>
      <c r="O194" s="1">
        <f t="shared" si="38"/>
        <v>0</v>
      </c>
      <c r="P194">
        <v>60130000</v>
      </c>
      <c r="R194">
        <v>0</v>
      </c>
      <c r="S194">
        <v>0</v>
      </c>
      <c r="T194">
        <v>0</v>
      </c>
      <c r="U194" s="1">
        <f>IF(ISNA(VLOOKUP(Z194,'Balance SIEGE'!$C$14:$E$205,3,FALSE))=FALSE,U193,U193+1)</f>
        <v>2</v>
      </c>
      <c r="W194" s="34">
        <f t="shared" si="42"/>
        <v>2071</v>
      </c>
      <c r="X194" s="34">
        <f t="shared" si="43"/>
        <v>64532000</v>
      </c>
      <c r="Y194" s="34">
        <f t="shared" si="49"/>
        <v>4000</v>
      </c>
      <c r="Z194" s="34" t="str">
        <f t="shared" si="44"/>
        <v>64532000_4000</v>
      </c>
      <c r="AA194" s="34">
        <f t="shared" si="45"/>
        <v>0</v>
      </c>
      <c r="AB194" s="35">
        <f t="shared" si="46"/>
        <v>1249.6600000000001</v>
      </c>
      <c r="AC194" s="7" t="str">
        <f t="shared" si="47"/>
        <v>6</v>
      </c>
      <c r="AD194" s="7" t="str">
        <f t="shared" si="48"/>
        <v>40</v>
      </c>
    </row>
    <row r="195" spans="1:30" x14ac:dyDescent="0.25">
      <c r="A195" s="1">
        <f t="shared" si="41"/>
        <v>2179</v>
      </c>
      <c r="B195" s="1">
        <f t="shared" si="40"/>
        <v>62515000</v>
      </c>
      <c r="C195" s="1">
        <f>IF(A195="","",IFERROR(VLOOKUP(E195,'[1]Mapping '!$I$2:$J$19,2,FALSE),C194))</f>
        <v>4220</v>
      </c>
      <c r="D195" s="1">
        <f t="shared" si="39"/>
        <v>25.9</v>
      </c>
      <c r="E195" s="18" t="s">
        <v>52</v>
      </c>
      <c r="F195" s="18"/>
      <c r="G195" s="19">
        <v>-25.9</v>
      </c>
      <c r="H195" s="19">
        <v>-25.9</v>
      </c>
      <c r="I195" s="19">
        <v>521.95000000000005</v>
      </c>
      <c r="J195" s="19">
        <v>0</v>
      </c>
      <c r="K195" s="19">
        <v>25.9</v>
      </c>
      <c r="L195" s="19">
        <v>0</v>
      </c>
      <c r="M195" s="5" t="str">
        <f t="shared" ref="M195:M258" si="50">IF(VALUE(LEFT(P195,1))&gt;=6,"",IF((R195-S195+T195)=0,+M194,+M194+1))</f>
        <v/>
      </c>
      <c r="N195" s="6">
        <f t="shared" ref="N195:N258" si="51">IFERROR(IF(VALUE(LEFT(P195,1))&gt;=6,+R195-S195+T195-SUMIF(B:B,P195,D:D),0),"")</f>
        <v>0</v>
      </c>
      <c r="O195" s="1">
        <f t="shared" ref="O195:O258" si="52">IF(ROUND(N195,0)=0,+O194,+O194+1)</f>
        <v>0</v>
      </c>
      <c r="P195">
        <v>60140000</v>
      </c>
      <c r="R195">
        <v>1123.46</v>
      </c>
      <c r="S195">
        <v>0</v>
      </c>
      <c r="T195">
        <v>0</v>
      </c>
      <c r="U195" s="1">
        <f>IF(ISNA(VLOOKUP(Z195,'Balance SIEGE'!$C$14:$E$205,3,FALSE))=FALSE,U194,U194+1)</f>
        <v>2</v>
      </c>
      <c r="W195" s="34">
        <f t="shared" si="42"/>
        <v>2072</v>
      </c>
      <c r="X195" s="34">
        <f t="shared" si="43"/>
        <v>64580000</v>
      </c>
      <c r="Y195" s="34">
        <f t="shared" si="49"/>
        <v>4000</v>
      </c>
      <c r="Z195" s="34" t="str">
        <f t="shared" si="44"/>
        <v>64580000_4000</v>
      </c>
      <c r="AA195" s="34">
        <f t="shared" si="45"/>
        <v>0</v>
      </c>
      <c r="AB195" s="35">
        <f t="shared" si="46"/>
        <v>362.41999999999825</v>
      </c>
      <c r="AC195" s="7" t="str">
        <f t="shared" si="47"/>
        <v>6</v>
      </c>
      <c r="AD195" s="7" t="str">
        <f t="shared" si="48"/>
        <v>40</v>
      </c>
    </row>
    <row r="196" spans="1:30" x14ac:dyDescent="0.25">
      <c r="A196" s="1">
        <f t="shared" si="41"/>
        <v>2180</v>
      </c>
      <c r="B196" s="1">
        <f t="shared" si="40"/>
        <v>63121000</v>
      </c>
      <c r="C196" s="1">
        <f>IF(A196="","",IFERROR(VLOOKUP(E196,'[1]Mapping '!$I$2:$J$19,2,FALSE),C195))</f>
        <v>4220</v>
      </c>
      <c r="D196" s="1">
        <f t="shared" si="39"/>
        <v>35.44</v>
      </c>
      <c r="E196" s="18" t="s">
        <v>57</v>
      </c>
      <c r="F196" s="18"/>
      <c r="G196" s="19">
        <v>-35.44</v>
      </c>
      <c r="H196" s="19">
        <v>-35.44</v>
      </c>
      <c r="I196" s="19">
        <v>1527.31</v>
      </c>
      <c r="J196" s="19">
        <v>0</v>
      </c>
      <c r="K196" s="19">
        <v>35.44</v>
      </c>
      <c r="L196" s="19">
        <v>0</v>
      </c>
      <c r="M196" s="5" t="str">
        <f t="shared" si="50"/>
        <v/>
      </c>
      <c r="N196" s="6">
        <f t="shared" si="51"/>
        <v>0</v>
      </c>
      <c r="O196" s="1">
        <f t="shared" si="52"/>
        <v>0</v>
      </c>
      <c r="P196">
        <v>60260000</v>
      </c>
      <c r="R196">
        <v>5494.35</v>
      </c>
      <c r="S196">
        <v>0</v>
      </c>
      <c r="T196">
        <v>0</v>
      </c>
      <c r="U196" s="1">
        <f>IF(ISNA(VLOOKUP(Z196,'Balance SIEGE'!$C$14:$E$205,3,FALSE))=FALSE,U195,U195+1)</f>
        <v>2</v>
      </c>
      <c r="W196" s="34">
        <f t="shared" si="42"/>
        <v>2073</v>
      </c>
      <c r="X196" s="34">
        <f t="shared" si="43"/>
        <v>64580100</v>
      </c>
      <c r="Y196" s="34">
        <f t="shared" si="49"/>
        <v>4000</v>
      </c>
      <c r="Z196" s="34" t="str">
        <f t="shared" si="44"/>
        <v>64580100_4000</v>
      </c>
      <c r="AA196" s="34">
        <f t="shared" si="45"/>
        <v>0</v>
      </c>
      <c r="AB196" s="35">
        <f t="shared" si="46"/>
        <v>87.840000000000018</v>
      </c>
      <c r="AC196" s="7" t="str">
        <f t="shared" si="47"/>
        <v>6</v>
      </c>
      <c r="AD196" s="7" t="str">
        <f t="shared" si="48"/>
        <v>40</v>
      </c>
    </row>
    <row r="197" spans="1:30" x14ac:dyDescent="0.25">
      <c r="A197" s="1">
        <f t="shared" si="41"/>
        <v>2181</v>
      </c>
      <c r="B197" s="1">
        <f t="shared" si="40"/>
        <v>63333000</v>
      </c>
      <c r="C197" s="1">
        <f>IF(A197="","",IFERROR(VLOOKUP(E197,'[1]Mapping '!$I$2:$J$19,2,FALSE),C196))</f>
        <v>4220</v>
      </c>
      <c r="D197" s="1">
        <f t="shared" si="39"/>
        <v>80.52</v>
      </c>
      <c r="E197" s="18" t="s">
        <v>58</v>
      </c>
      <c r="F197" s="18"/>
      <c r="G197" s="19">
        <v>-80.52</v>
      </c>
      <c r="H197" s="19">
        <v>-80.52</v>
      </c>
      <c r="I197" s="19">
        <v>3535.86</v>
      </c>
      <c r="J197" s="19">
        <v>0</v>
      </c>
      <c r="K197" s="19">
        <v>80.52</v>
      </c>
      <c r="L197" s="19">
        <v>0</v>
      </c>
      <c r="M197" s="5" t="str">
        <f t="shared" si="50"/>
        <v/>
      </c>
      <c r="N197" s="6">
        <f t="shared" si="51"/>
        <v>-1.8189894035458565E-12</v>
      </c>
      <c r="O197" s="1">
        <f t="shared" si="52"/>
        <v>0</v>
      </c>
      <c r="P197">
        <v>60310000</v>
      </c>
      <c r="R197">
        <v>29310.87</v>
      </c>
      <c r="S197">
        <v>25111.21</v>
      </c>
      <c r="T197">
        <v>0</v>
      </c>
      <c r="U197" s="1">
        <f>IF(ISNA(VLOOKUP(Z197,'Balance SIEGE'!$C$14:$E$205,3,FALSE))=FALSE,U196,U196+1)</f>
        <v>2</v>
      </c>
      <c r="W197" s="34">
        <f t="shared" si="42"/>
        <v>2074</v>
      </c>
      <c r="X197" s="34">
        <f t="shared" si="43"/>
        <v>64580500</v>
      </c>
      <c r="Y197" s="34">
        <f t="shared" si="49"/>
        <v>4000</v>
      </c>
      <c r="Z197" s="34" t="str">
        <f t="shared" si="44"/>
        <v>64580500_4000</v>
      </c>
      <c r="AA197" s="34">
        <f t="shared" si="45"/>
        <v>0</v>
      </c>
      <c r="AB197" s="35">
        <f t="shared" si="46"/>
        <v>293.77999999999997</v>
      </c>
      <c r="AC197" s="7" t="str">
        <f t="shared" si="47"/>
        <v>6</v>
      </c>
      <c r="AD197" s="7" t="str">
        <f t="shared" si="48"/>
        <v>40</v>
      </c>
    </row>
    <row r="198" spans="1:30" x14ac:dyDescent="0.25">
      <c r="A198" s="1">
        <f t="shared" si="41"/>
        <v>2182</v>
      </c>
      <c r="B198" s="1">
        <f t="shared" si="40"/>
        <v>64111000</v>
      </c>
      <c r="C198" s="1">
        <f>IF(A198="","",IFERROR(VLOOKUP(E198,'[1]Mapping '!$I$2:$J$19,2,FALSE),C197))</f>
        <v>4220</v>
      </c>
      <c r="D198" s="1">
        <f t="shared" si="39"/>
        <v>8043.0500000000011</v>
      </c>
      <c r="E198" s="18" t="s">
        <v>61</v>
      </c>
      <c r="F198" s="18"/>
      <c r="G198" s="19">
        <v>-8043.05</v>
      </c>
      <c r="H198" s="19">
        <v>-8043.05</v>
      </c>
      <c r="I198" s="19">
        <v>333914.82</v>
      </c>
      <c r="J198" s="19">
        <v>0</v>
      </c>
      <c r="K198" s="19">
        <v>9807.3700000000008</v>
      </c>
      <c r="L198" s="19">
        <v>1764.32</v>
      </c>
      <c r="M198" s="5" t="str">
        <f t="shared" si="50"/>
        <v/>
      </c>
      <c r="N198" s="6">
        <f t="shared" si="51"/>
        <v>0</v>
      </c>
      <c r="O198" s="1">
        <f t="shared" si="52"/>
        <v>0</v>
      </c>
      <c r="P198">
        <v>60320000</v>
      </c>
      <c r="R198">
        <v>4587.9399999999996</v>
      </c>
      <c r="S198">
        <v>3596.61</v>
      </c>
      <c r="T198">
        <v>0</v>
      </c>
      <c r="U198" s="1">
        <f>IF(ISNA(VLOOKUP(Z198,'Balance SIEGE'!$C$14:$E$205,3,FALSE))=FALSE,U197,U197+1)</f>
        <v>2</v>
      </c>
      <c r="W198" s="34">
        <f t="shared" si="42"/>
        <v>2075</v>
      </c>
      <c r="X198" s="34">
        <f t="shared" si="43"/>
        <v>70851000</v>
      </c>
      <c r="Y198" s="34">
        <f t="shared" si="49"/>
        <v>4000</v>
      </c>
      <c r="Z198" s="34" t="str">
        <f t="shared" si="44"/>
        <v>70851000_4000</v>
      </c>
      <c r="AA198" s="34">
        <f t="shared" si="45"/>
        <v>0</v>
      </c>
      <c r="AB198" s="35">
        <f t="shared" si="46"/>
        <v>-2340.08</v>
      </c>
      <c r="AC198" s="7" t="str">
        <f t="shared" si="47"/>
        <v>7</v>
      </c>
      <c r="AD198" s="7" t="str">
        <f t="shared" si="48"/>
        <v>40</v>
      </c>
    </row>
    <row r="199" spans="1:30" x14ac:dyDescent="0.25">
      <c r="A199" s="1">
        <f t="shared" si="41"/>
        <v>2183</v>
      </c>
      <c r="B199" s="1">
        <f t="shared" si="40"/>
        <v>64141000</v>
      </c>
      <c r="C199" s="1">
        <f>IF(A199="","",IFERROR(VLOOKUP(E199,'[1]Mapping '!$I$2:$J$19,2,FALSE),C198))</f>
        <v>4220</v>
      </c>
      <c r="D199" s="1">
        <f t="shared" ref="D199:D262" si="53">IF(B199="",0,+K199-L199)</f>
        <v>71.44</v>
      </c>
      <c r="E199" s="18" t="s">
        <v>62</v>
      </c>
      <c r="F199" s="18"/>
      <c r="G199" s="19">
        <v>-71.44</v>
      </c>
      <c r="H199" s="19">
        <v>-71.44</v>
      </c>
      <c r="I199" s="19">
        <v>13343.72</v>
      </c>
      <c r="J199" s="19">
        <v>0</v>
      </c>
      <c r="K199" s="19">
        <v>71.44</v>
      </c>
      <c r="L199" s="19">
        <v>0</v>
      </c>
      <c r="M199" s="5" t="str">
        <f t="shared" si="50"/>
        <v/>
      </c>
      <c r="N199" s="6">
        <f t="shared" si="51"/>
        <v>0</v>
      </c>
      <c r="O199" s="1">
        <f t="shared" si="52"/>
        <v>0</v>
      </c>
      <c r="P199">
        <v>60330000</v>
      </c>
      <c r="R199">
        <v>0</v>
      </c>
      <c r="S199">
        <v>0</v>
      </c>
      <c r="T199">
        <v>0</v>
      </c>
      <c r="U199" s="1">
        <f>IF(ISNA(VLOOKUP(Z199,'Balance A'!$C$14:$E$163,3,FALSE))=FALSE,U198,U198+1)</f>
        <v>2</v>
      </c>
      <c r="W199" s="34">
        <f t="shared" si="42"/>
        <v>2076</v>
      </c>
      <c r="X199" s="34">
        <f t="shared" si="43"/>
        <v>60110000</v>
      </c>
      <c r="Y199" s="34">
        <f t="shared" si="49"/>
        <v>4200</v>
      </c>
      <c r="Z199" s="34" t="str">
        <f t="shared" si="44"/>
        <v>60110000_4200</v>
      </c>
      <c r="AA199" s="34">
        <f t="shared" si="45"/>
        <v>0</v>
      </c>
      <c r="AB199" s="35">
        <f t="shared" si="46"/>
        <v>314.58</v>
      </c>
      <c r="AC199" s="7" t="str">
        <f t="shared" si="47"/>
        <v>6</v>
      </c>
      <c r="AD199" s="7" t="str">
        <f t="shared" si="48"/>
        <v>42</v>
      </c>
    </row>
    <row r="200" spans="1:30" x14ac:dyDescent="0.25">
      <c r="A200" s="1">
        <f t="shared" si="41"/>
        <v>2184</v>
      </c>
      <c r="B200" s="1">
        <f t="shared" ref="B200:B263" si="54">IF(A200=A199,"",IF(LEFT(E200,1)="-",IF(+VALUE(RIGHT(LEFT(E200,3),1))&lt;6,"",VALUE(RIGHT(E200,LEN(E200)-2))),""))</f>
        <v>64180000</v>
      </c>
      <c r="C200" s="1">
        <f>IF(A200="","",IFERROR(VLOOKUP(E200,'[1]Mapping '!$I$2:$J$19,2,FALSE),C199))</f>
        <v>4220</v>
      </c>
      <c r="D200" s="1">
        <f t="shared" si="53"/>
        <v>694.79000000000087</v>
      </c>
      <c r="E200" s="18" t="s">
        <v>63</v>
      </c>
      <c r="F200" s="18"/>
      <c r="G200" s="19">
        <v>-694.79</v>
      </c>
      <c r="H200" s="19">
        <v>-694.79</v>
      </c>
      <c r="I200" s="19">
        <v>-1880.88</v>
      </c>
      <c r="J200" s="19">
        <v>0</v>
      </c>
      <c r="K200" s="19">
        <v>13524.79</v>
      </c>
      <c r="L200" s="19">
        <v>12830</v>
      </c>
      <c r="M200" s="5" t="str">
        <f t="shared" si="50"/>
        <v/>
      </c>
      <c r="N200" s="6">
        <f t="shared" si="51"/>
        <v>0</v>
      </c>
      <c r="O200" s="1">
        <f t="shared" si="52"/>
        <v>0</v>
      </c>
      <c r="P200">
        <v>60360000</v>
      </c>
      <c r="R200">
        <v>7724.34</v>
      </c>
      <c r="S200">
        <v>14846.69</v>
      </c>
      <c r="T200">
        <v>0</v>
      </c>
      <c r="U200" s="1">
        <f>IF(ISNA(VLOOKUP(Z200,'Balance A'!$C$14:$E$163,3,FALSE))=FALSE,U199,U199+1)</f>
        <v>2</v>
      </c>
      <c r="W200" s="34">
        <f t="shared" si="42"/>
        <v>2077</v>
      </c>
      <c r="X200" s="34">
        <f t="shared" si="43"/>
        <v>60120000</v>
      </c>
      <c r="Y200" s="34">
        <f t="shared" si="49"/>
        <v>4200</v>
      </c>
      <c r="Z200" s="34" t="str">
        <f t="shared" si="44"/>
        <v>60120000_4200</v>
      </c>
      <c r="AA200" s="34">
        <f t="shared" si="45"/>
        <v>0</v>
      </c>
      <c r="AB200" s="35">
        <f t="shared" si="46"/>
        <v>63793.630000000005</v>
      </c>
      <c r="AC200" s="7" t="str">
        <f t="shared" si="47"/>
        <v>6</v>
      </c>
      <c r="AD200" s="7" t="str">
        <f t="shared" si="48"/>
        <v>42</v>
      </c>
    </row>
    <row r="201" spans="1:30" x14ac:dyDescent="0.25">
      <c r="A201" s="1">
        <f t="shared" si="41"/>
        <v>2185</v>
      </c>
      <c r="B201" s="1">
        <f t="shared" si="54"/>
        <v>64511000</v>
      </c>
      <c r="C201" s="1">
        <f>IF(A201="","",IFERROR(VLOOKUP(E201,'[1]Mapping '!$I$2:$J$19,2,FALSE),C200))</f>
        <v>4220</v>
      </c>
      <c r="D201" s="1">
        <f t="shared" si="53"/>
        <v>2040.32</v>
      </c>
      <c r="E201" s="18" t="s">
        <v>66</v>
      </c>
      <c r="F201" s="18"/>
      <c r="G201" s="19">
        <v>-2040.32</v>
      </c>
      <c r="H201" s="19">
        <v>-2040.32</v>
      </c>
      <c r="I201" s="19">
        <v>73563.11</v>
      </c>
      <c r="J201" s="19">
        <v>0</v>
      </c>
      <c r="K201" s="19">
        <v>2040.32</v>
      </c>
      <c r="L201" s="19">
        <v>0</v>
      </c>
      <c r="M201" s="5" t="str">
        <f t="shared" si="50"/>
        <v/>
      </c>
      <c r="N201" s="6">
        <f t="shared" si="51"/>
        <v>-5.8207660913467407E-11</v>
      </c>
      <c r="O201" s="1">
        <f t="shared" si="52"/>
        <v>0</v>
      </c>
      <c r="P201">
        <v>60370000</v>
      </c>
      <c r="R201">
        <v>349841.54</v>
      </c>
      <c r="S201">
        <v>233966.32</v>
      </c>
      <c r="T201">
        <v>0</v>
      </c>
      <c r="U201" s="1">
        <f>IF(ISNA(VLOOKUP(Z201,'Balance A'!$C$14:$E$163,3,FALSE))=FALSE,U200,U200+1)</f>
        <v>2</v>
      </c>
      <c r="W201" s="34">
        <f t="shared" si="42"/>
        <v>2078</v>
      </c>
      <c r="X201" s="34">
        <f t="shared" si="43"/>
        <v>60140000</v>
      </c>
      <c r="Y201" s="34">
        <f t="shared" si="49"/>
        <v>4200</v>
      </c>
      <c r="Z201" s="34" t="str">
        <f t="shared" si="44"/>
        <v>60140000_4200</v>
      </c>
      <c r="AA201" s="34">
        <f t="shared" si="45"/>
        <v>0</v>
      </c>
      <c r="AB201" s="35">
        <f t="shared" si="46"/>
        <v>21.49</v>
      </c>
      <c r="AC201" s="7" t="str">
        <f t="shared" si="47"/>
        <v>6</v>
      </c>
      <c r="AD201" s="7" t="str">
        <f t="shared" si="48"/>
        <v>42</v>
      </c>
    </row>
    <row r="202" spans="1:30" x14ac:dyDescent="0.25">
      <c r="A202" s="1">
        <f t="shared" ref="A202:A265" si="55">IF(E202="","",IF(LEFT(E202,1)="-",IF(+VALUE(RIGHT(LEFT(E202,3),1))&lt;6,+A201,+A201+1),+A201))</f>
        <v>2186</v>
      </c>
      <c r="B202" s="1">
        <f t="shared" si="54"/>
        <v>64521000</v>
      </c>
      <c r="C202" s="1">
        <f>IF(A202="","",IFERROR(VLOOKUP(E202,'[1]Mapping '!$I$2:$J$19,2,FALSE),C201))</f>
        <v>4220</v>
      </c>
      <c r="D202" s="1">
        <f t="shared" si="53"/>
        <v>428.01</v>
      </c>
      <c r="E202" s="18" t="s">
        <v>67</v>
      </c>
      <c r="F202" s="18"/>
      <c r="G202" s="19">
        <v>-428.01</v>
      </c>
      <c r="H202" s="19">
        <v>-428.01</v>
      </c>
      <c r="I202" s="19">
        <v>17087.240000000002</v>
      </c>
      <c r="J202" s="19">
        <v>0</v>
      </c>
      <c r="K202" s="19">
        <v>428.01</v>
      </c>
      <c r="L202" s="19">
        <v>0</v>
      </c>
      <c r="M202" s="5" t="str">
        <f t="shared" si="50"/>
        <v/>
      </c>
      <c r="N202" s="6">
        <f t="shared" si="51"/>
        <v>0</v>
      </c>
      <c r="O202" s="1">
        <f t="shared" si="52"/>
        <v>0</v>
      </c>
      <c r="P202">
        <v>60371000</v>
      </c>
      <c r="R202">
        <v>43797.79</v>
      </c>
      <c r="S202">
        <v>35797.949999999997</v>
      </c>
      <c r="T202">
        <v>0</v>
      </c>
      <c r="U202" s="1">
        <f>IF(ISNA(VLOOKUP(Z202,'Balance A'!$C$14:$E$163,3,FALSE))=FALSE,U201,U201+1)</f>
        <v>2</v>
      </c>
      <c r="W202" s="34">
        <f t="shared" si="42"/>
        <v>2079</v>
      </c>
      <c r="X202" s="34">
        <f t="shared" si="43"/>
        <v>60260000</v>
      </c>
      <c r="Y202" s="34">
        <f t="shared" si="49"/>
        <v>4200</v>
      </c>
      <c r="Z202" s="34" t="str">
        <f t="shared" si="44"/>
        <v>60260000_4200</v>
      </c>
      <c r="AA202" s="34">
        <f t="shared" si="45"/>
        <v>0</v>
      </c>
      <c r="AB202" s="35">
        <f t="shared" si="46"/>
        <v>5494.35</v>
      </c>
      <c r="AC202" s="7" t="str">
        <f t="shared" si="47"/>
        <v>6</v>
      </c>
      <c r="AD202" s="7" t="str">
        <f t="shared" si="48"/>
        <v>42</v>
      </c>
    </row>
    <row r="203" spans="1:30" x14ac:dyDescent="0.25">
      <c r="A203" s="1">
        <f t="shared" si="55"/>
        <v>2187</v>
      </c>
      <c r="B203" s="1">
        <f t="shared" si="54"/>
        <v>64532000</v>
      </c>
      <c r="C203" s="1">
        <f>IF(A203="","",IFERROR(VLOOKUP(E203,'[1]Mapping '!$I$2:$J$19,2,FALSE),C202))</f>
        <v>4220</v>
      </c>
      <c r="D203" s="1">
        <f t="shared" si="53"/>
        <v>150.78</v>
      </c>
      <c r="E203" s="18" t="s">
        <v>68</v>
      </c>
      <c r="F203" s="18"/>
      <c r="G203" s="19">
        <v>-150.78</v>
      </c>
      <c r="H203" s="19">
        <v>-150.78</v>
      </c>
      <c r="I203" s="19">
        <v>5968.61</v>
      </c>
      <c r="J203" s="19">
        <v>0</v>
      </c>
      <c r="K203" s="19">
        <v>150.78</v>
      </c>
      <c r="L203" s="19">
        <v>0</v>
      </c>
      <c r="M203" s="5" t="str">
        <f t="shared" si="50"/>
        <v/>
      </c>
      <c r="N203" s="6">
        <f t="shared" si="51"/>
        <v>0</v>
      </c>
      <c r="O203" s="1">
        <f t="shared" si="52"/>
        <v>0</v>
      </c>
      <c r="P203">
        <v>60510000</v>
      </c>
      <c r="R203">
        <v>1014.9</v>
      </c>
      <c r="S203">
        <v>0</v>
      </c>
      <c r="T203">
        <v>0</v>
      </c>
      <c r="U203" s="1">
        <f>IF(ISNA(VLOOKUP(Z203,'Balance A'!$C$14:$E$163,3,FALSE))=FALSE,U202,U202+1)</f>
        <v>2</v>
      </c>
      <c r="W203" s="34">
        <f t="shared" si="42"/>
        <v>2080</v>
      </c>
      <c r="X203" s="34">
        <f t="shared" si="43"/>
        <v>60310000</v>
      </c>
      <c r="Y203" s="34">
        <f t="shared" si="49"/>
        <v>4200</v>
      </c>
      <c r="Z203" s="34" t="str">
        <f t="shared" si="44"/>
        <v>60310000_4200</v>
      </c>
      <c r="AA203" s="34">
        <f t="shared" si="45"/>
        <v>0</v>
      </c>
      <c r="AB203" s="35">
        <f t="shared" si="46"/>
        <v>1348.2100000000009</v>
      </c>
      <c r="AC203" s="7" t="str">
        <f t="shared" si="47"/>
        <v>6</v>
      </c>
      <c r="AD203" s="7" t="str">
        <f t="shared" si="48"/>
        <v>42</v>
      </c>
    </row>
    <row r="204" spans="1:30" x14ac:dyDescent="0.25">
      <c r="A204" s="1">
        <f t="shared" si="55"/>
        <v>2188</v>
      </c>
      <c r="B204" s="1">
        <f t="shared" si="54"/>
        <v>64580000</v>
      </c>
      <c r="C204" s="1">
        <f>IF(A204="","",IFERROR(VLOOKUP(E204,'[1]Mapping '!$I$2:$J$19,2,FALSE),C203))</f>
        <v>4220</v>
      </c>
      <c r="D204" s="1">
        <f t="shared" si="53"/>
        <v>468.16000000000031</v>
      </c>
      <c r="E204" s="18" t="s">
        <v>69</v>
      </c>
      <c r="F204" s="18"/>
      <c r="G204" s="19">
        <v>-468.16</v>
      </c>
      <c r="H204" s="19">
        <v>-468.16</v>
      </c>
      <c r="I204" s="19">
        <v>1200.6300000000001</v>
      </c>
      <c r="J204" s="19">
        <v>0</v>
      </c>
      <c r="K204" s="19">
        <v>4451.3500000000004</v>
      </c>
      <c r="L204" s="19">
        <v>3983.19</v>
      </c>
      <c r="M204" s="5" t="str">
        <f t="shared" si="50"/>
        <v/>
      </c>
      <c r="N204" s="6">
        <f t="shared" si="51"/>
        <v>0</v>
      </c>
      <c r="O204" s="1">
        <f t="shared" si="52"/>
        <v>0</v>
      </c>
      <c r="P204">
        <v>60611100</v>
      </c>
      <c r="R204">
        <v>55929.7</v>
      </c>
      <c r="S204">
        <v>30184.68</v>
      </c>
      <c r="T204">
        <v>0</v>
      </c>
      <c r="U204" s="1">
        <f>IF(ISNA(VLOOKUP(Z204,'Balance A'!$C$14:$E$163,3,FALSE))=FALSE,U203,U203+1)</f>
        <v>2</v>
      </c>
      <c r="W204" s="34">
        <f t="shared" si="42"/>
        <v>2081</v>
      </c>
      <c r="X204" s="34">
        <f t="shared" si="43"/>
        <v>60360000</v>
      </c>
      <c r="Y204" s="34">
        <f t="shared" si="49"/>
        <v>4200</v>
      </c>
      <c r="Z204" s="34" t="str">
        <f t="shared" si="44"/>
        <v>60360000_4200</v>
      </c>
      <c r="AA204" s="34">
        <f t="shared" si="45"/>
        <v>0</v>
      </c>
      <c r="AB204" s="35">
        <f t="shared" si="46"/>
        <v>-7122.35</v>
      </c>
      <c r="AC204" s="7" t="str">
        <f t="shared" si="47"/>
        <v>6</v>
      </c>
      <c r="AD204" s="7" t="str">
        <f t="shared" si="48"/>
        <v>42</v>
      </c>
    </row>
    <row r="205" spans="1:30" x14ac:dyDescent="0.25">
      <c r="A205" s="1">
        <f t="shared" si="55"/>
        <v>2189</v>
      </c>
      <c r="B205" s="1">
        <f t="shared" si="54"/>
        <v>70121000</v>
      </c>
      <c r="C205" s="1">
        <f>IF(A205="","",IFERROR(VLOOKUP(E205,'[1]Mapping '!$I$2:$J$19,2,FALSE),C204))</f>
        <v>4220</v>
      </c>
      <c r="D205" s="1">
        <f t="shared" si="53"/>
        <v>-172197.98</v>
      </c>
      <c r="E205" s="18" t="s">
        <v>133</v>
      </c>
      <c r="F205" s="18"/>
      <c r="G205" s="19">
        <v>172197.98</v>
      </c>
      <c r="H205" s="19">
        <v>172197.98</v>
      </c>
      <c r="I205" s="19">
        <v>-172197.98</v>
      </c>
      <c r="J205" s="19">
        <v>0</v>
      </c>
      <c r="K205" s="19">
        <v>31</v>
      </c>
      <c r="L205" s="19">
        <v>172228.98</v>
      </c>
      <c r="M205" s="5" t="str">
        <f t="shared" si="50"/>
        <v/>
      </c>
      <c r="N205" s="6">
        <f t="shared" si="51"/>
        <v>0</v>
      </c>
      <c r="O205" s="1">
        <f t="shared" si="52"/>
        <v>0</v>
      </c>
      <c r="P205">
        <v>60611110</v>
      </c>
      <c r="R205">
        <v>0</v>
      </c>
      <c r="S205">
        <v>0</v>
      </c>
      <c r="T205">
        <v>0</v>
      </c>
      <c r="U205" s="1">
        <f>IF(ISNA(VLOOKUP(Z205,'Balance A'!$C$14:$E$163,3,FALSE))=FALSE,U204,U204+1)</f>
        <v>2</v>
      </c>
      <c r="W205" s="34">
        <f t="shared" si="42"/>
        <v>2082</v>
      </c>
      <c r="X205" s="34">
        <f t="shared" si="43"/>
        <v>60370000</v>
      </c>
      <c r="Y205" s="34">
        <f t="shared" si="49"/>
        <v>4200</v>
      </c>
      <c r="Z205" s="34" t="str">
        <f t="shared" si="44"/>
        <v>60370000_4200</v>
      </c>
      <c r="AA205" s="34">
        <f t="shared" si="45"/>
        <v>0</v>
      </c>
      <c r="AB205" s="35">
        <f t="shared" si="46"/>
        <v>-475.32000000000016</v>
      </c>
      <c r="AC205" s="7" t="str">
        <f t="shared" si="47"/>
        <v>6</v>
      </c>
      <c r="AD205" s="7" t="str">
        <f t="shared" si="48"/>
        <v>42</v>
      </c>
    </row>
    <row r="206" spans="1:30" x14ac:dyDescent="0.25">
      <c r="A206" s="1">
        <f t="shared" si="55"/>
        <v>2190</v>
      </c>
      <c r="B206" s="1">
        <f t="shared" si="54"/>
        <v>70131000</v>
      </c>
      <c r="C206" s="1">
        <f>IF(A206="","",IFERROR(VLOOKUP(E206,'[1]Mapping '!$I$2:$J$19,2,FALSE),C205))</f>
        <v>4220</v>
      </c>
      <c r="D206" s="1">
        <f t="shared" si="53"/>
        <v>-1760.11</v>
      </c>
      <c r="E206" s="18" t="s">
        <v>134</v>
      </c>
      <c r="F206" s="18"/>
      <c r="G206" s="19">
        <v>1760.11</v>
      </c>
      <c r="H206" s="19">
        <v>1760.11</v>
      </c>
      <c r="I206" s="19">
        <v>-1760.11</v>
      </c>
      <c r="J206" s="19">
        <v>0</v>
      </c>
      <c r="K206" s="19">
        <v>0</v>
      </c>
      <c r="L206" s="19">
        <v>1760.11</v>
      </c>
      <c r="M206" s="5" t="str">
        <f t="shared" si="50"/>
        <v/>
      </c>
      <c r="N206" s="6">
        <f t="shared" si="51"/>
        <v>0</v>
      </c>
      <c r="O206" s="1">
        <f t="shared" si="52"/>
        <v>0</v>
      </c>
      <c r="P206">
        <v>60612000</v>
      </c>
      <c r="R206">
        <v>2703.11</v>
      </c>
      <c r="S206">
        <v>2016</v>
      </c>
      <c r="T206">
        <v>0</v>
      </c>
      <c r="U206" s="1">
        <f>IF(ISNA(VLOOKUP(Z206,'Balance A'!$C$14:$E$163,3,FALSE))=FALSE,U205,U205+1)</f>
        <v>2</v>
      </c>
      <c r="W206" s="34">
        <f t="shared" si="42"/>
        <v>2083</v>
      </c>
      <c r="X206" s="34">
        <f t="shared" si="43"/>
        <v>60371000</v>
      </c>
      <c r="Y206" s="34">
        <f t="shared" si="49"/>
        <v>4200</v>
      </c>
      <c r="Z206" s="34" t="str">
        <f t="shared" si="44"/>
        <v>60371000_4200</v>
      </c>
      <c r="AA206" s="34">
        <f t="shared" si="45"/>
        <v>0</v>
      </c>
      <c r="AB206" s="35">
        <f t="shared" si="46"/>
        <v>6387.3400000000038</v>
      </c>
      <c r="AC206" s="7" t="str">
        <f t="shared" si="47"/>
        <v>6</v>
      </c>
      <c r="AD206" s="7" t="str">
        <f t="shared" si="48"/>
        <v>42</v>
      </c>
    </row>
    <row r="207" spans="1:30" x14ac:dyDescent="0.25">
      <c r="A207" s="1">
        <f t="shared" si="55"/>
        <v>2191</v>
      </c>
      <c r="B207" s="1">
        <f t="shared" si="54"/>
        <v>70711000</v>
      </c>
      <c r="C207" s="1">
        <f>IF(A207="","",IFERROR(VLOOKUP(E207,'[1]Mapping '!$I$2:$J$19,2,FALSE),C206))</f>
        <v>4220</v>
      </c>
      <c r="D207" s="1">
        <f t="shared" si="53"/>
        <v>-7371</v>
      </c>
      <c r="E207" s="18" t="s">
        <v>135</v>
      </c>
      <c r="F207" s="18"/>
      <c r="G207" s="19">
        <v>7371</v>
      </c>
      <c r="H207" s="19">
        <v>7371</v>
      </c>
      <c r="I207" s="19">
        <v>-7371</v>
      </c>
      <c r="J207" s="19">
        <v>0</v>
      </c>
      <c r="K207" s="19">
        <v>0</v>
      </c>
      <c r="L207" s="19">
        <v>7371</v>
      </c>
      <c r="M207" s="5" t="str">
        <f t="shared" si="50"/>
        <v/>
      </c>
      <c r="N207" s="6">
        <f t="shared" si="51"/>
        <v>9.0949470177292824E-13</v>
      </c>
      <c r="O207" s="1">
        <f t="shared" si="52"/>
        <v>0</v>
      </c>
      <c r="P207">
        <v>60613000</v>
      </c>
      <c r="R207">
        <v>7223.14</v>
      </c>
      <c r="S207">
        <v>0</v>
      </c>
      <c r="T207">
        <v>0</v>
      </c>
      <c r="U207" s="1">
        <f>IF(ISNA(VLOOKUP(Z207,'Balance A'!$C$14:$E$163,3,FALSE))=FALSE,U206,U206+1)</f>
        <v>2</v>
      </c>
      <c r="W207" s="34">
        <f t="shared" si="42"/>
        <v>2084</v>
      </c>
      <c r="X207" s="34">
        <f t="shared" si="43"/>
        <v>60611100</v>
      </c>
      <c r="Y207" s="34">
        <f t="shared" si="49"/>
        <v>4200</v>
      </c>
      <c r="Z207" s="34" t="str">
        <f t="shared" si="44"/>
        <v>60611100_4200</v>
      </c>
      <c r="AA207" s="34">
        <f t="shared" si="45"/>
        <v>0</v>
      </c>
      <c r="AB207" s="35">
        <f t="shared" si="46"/>
        <v>10969.32</v>
      </c>
      <c r="AC207" s="7" t="str">
        <f t="shared" si="47"/>
        <v>6</v>
      </c>
      <c r="AD207" s="7" t="str">
        <f t="shared" si="48"/>
        <v>42</v>
      </c>
    </row>
    <row r="208" spans="1:30" x14ac:dyDescent="0.25">
      <c r="A208" s="1">
        <f t="shared" si="55"/>
        <v>2192</v>
      </c>
      <c r="B208" s="1">
        <f t="shared" si="54"/>
        <v>70721000</v>
      </c>
      <c r="C208" s="1">
        <f>IF(A208="","",IFERROR(VLOOKUP(E208,'[1]Mapping '!$I$2:$J$19,2,FALSE),C207))</f>
        <v>4220</v>
      </c>
      <c r="D208" s="1">
        <f t="shared" si="53"/>
        <v>-43708.72</v>
      </c>
      <c r="E208" s="18" t="s">
        <v>136</v>
      </c>
      <c r="F208" s="18"/>
      <c r="G208" s="19">
        <v>43708.72</v>
      </c>
      <c r="H208" s="19">
        <v>43708.72</v>
      </c>
      <c r="I208" s="19">
        <v>-43708.72</v>
      </c>
      <c r="J208" s="19">
        <v>0</v>
      </c>
      <c r="K208" s="19">
        <v>0</v>
      </c>
      <c r="L208" s="19">
        <v>43708.72</v>
      </c>
      <c r="M208" s="5" t="str">
        <f t="shared" si="50"/>
        <v/>
      </c>
      <c r="N208" s="6">
        <f t="shared" si="51"/>
        <v>1.8189894035458565E-12</v>
      </c>
      <c r="O208" s="1">
        <f t="shared" si="52"/>
        <v>0</v>
      </c>
      <c r="P208">
        <v>60630000</v>
      </c>
      <c r="R208">
        <v>12325.87</v>
      </c>
      <c r="S208">
        <v>221.15</v>
      </c>
      <c r="T208">
        <v>0</v>
      </c>
      <c r="U208" s="1">
        <f>IF(ISNA(VLOOKUP(Z208,'Balance A'!$C$14:$E$163,3,FALSE))=FALSE,U207,U207+1)</f>
        <v>2</v>
      </c>
      <c r="W208" s="34">
        <f t="shared" si="42"/>
        <v>2085</v>
      </c>
      <c r="X208" s="34">
        <f t="shared" si="43"/>
        <v>60612000</v>
      </c>
      <c r="Y208" s="34">
        <f t="shared" si="49"/>
        <v>4200</v>
      </c>
      <c r="Z208" s="34" t="str">
        <f t="shared" si="44"/>
        <v>60612000_4200</v>
      </c>
      <c r="AA208" s="34">
        <f t="shared" si="45"/>
        <v>0</v>
      </c>
      <c r="AB208" s="35">
        <f t="shared" si="46"/>
        <v>-252</v>
      </c>
      <c r="AC208" s="7" t="str">
        <f t="shared" si="47"/>
        <v>6</v>
      </c>
      <c r="AD208" s="7" t="str">
        <f t="shared" si="48"/>
        <v>42</v>
      </c>
    </row>
    <row r="209" spans="1:30" x14ac:dyDescent="0.25">
      <c r="A209" s="1">
        <f t="shared" si="55"/>
        <v>2193</v>
      </c>
      <c r="B209" s="1">
        <f t="shared" si="54"/>
        <v>70850000</v>
      </c>
      <c r="C209" s="1">
        <f>IF(A209="","",IFERROR(VLOOKUP(E209,'[1]Mapping '!$I$2:$J$19,2,FALSE),C208))</f>
        <v>4220</v>
      </c>
      <c r="D209" s="1">
        <f t="shared" si="53"/>
        <v>-341</v>
      </c>
      <c r="E209" s="18" t="s">
        <v>137</v>
      </c>
      <c r="F209" s="18"/>
      <c r="G209" s="19">
        <v>341</v>
      </c>
      <c r="H209" s="19">
        <v>341</v>
      </c>
      <c r="I209" s="19">
        <v>-341</v>
      </c>
      <c r="J209" s="19">
        <v>0</v>
      </c>
      <c r="K209" s="19">
        <v>0</v>
      </c>
      <c r="L209" s="19">
        <v>341</v>
      </c>
      <c r="M209" s="5" t="str">
        <f t="shared" si="50"/>
        <v/>
      </c>
      <c r="N209" s="6">
        <f t="shared" si="51"/>
        <v>0</v>
      </c>
      <c r="O209" s="1">
        <f t="shared" si="52"/>
        <v>0</v>
      </c>
      <c r="P209">
        <v>60631100</v>
      </c>
      <c r="R209">
        <v>0</v>
      </c>
      <c r="S209">
        <v>0</v>
      </c>
      <c r="T209">
        <v>0</v>
      </c>
      <c r="U209" s="1">
        <f>IF(ISNA(VLOOKUP(Z209,'Balance A'!$C$14:$E$163,3,FALSE))=FALSE,U208,U208+1)</f>
        <v>2</v>
      </c>
      <c r="W209" s="34">
        <f t="shared" ref="W209:W272" si="56">IFERROR(IF(W208+1&gt;MAX(A:A),"",IF(+W208+1&lt;=MAX(M:M),+W208+1,IF(W208=MAX(M:M),$AA$1,+W208+1))),"")</f>
        <v>2086</v>
      </c>
      <c r="X209" s="34">
        <f t="shared" ref="X209:X272" si="57">IF(W209&lt;$AA$1,VLOOKUP(W209,M:P,4,FALSE),VLOOKUP(W209,A:B,2,FALSE))</f>
        <v>60613000</v>
      </c>
      <c r="Y209" s="34">
        <f t="shared" si="49"/>
        <v>4200</v>
      </c>
      <c r="Z209" s="34" t="str">
        <f t="shared" ref="Z209:Z272" si="58">CONCATENATE(X209,"_",Y209)</f>
        <v>60613000_4200</v>
      </c>
      <c r="AA209" s="34">
        <f t="shared" ref="AA209:AA272" si="59">IF(W209&lt;$AA$1,VLOOKUP(W209,M:Q,5,FALSE),VLOOKUP(W209,A:F,6,FALSE))</f>
        <v>0</v>
      </c>
      <c r="AB209" s="35">
        <f t="shared" ref="AB209:AB272" si="60">IF(W209&lt;$AA$1,SUMIF(P:P,$X209,R:R)-SUMIF(P:P,$X209,S:S)+SUMIF(P:P,$X209,T:T),SUMIF(A:A,$W209,D:D))</f>
        <v>89.32</v>
      </c>
      <c r="AC209" s="7" t="str">
        <f t="shared" ref="AC209:AC272" si="61">LEFT(X209,1)</f>
        <v>6</v>
      </c>
      <c r="AD209" s="7" t="str">
        <f t="shared" ref="AD209:AD272" si="62">LEFT(Y209,2)</f>
        <v>42</v>
      </c>
    </row>
    <row r="210" spans="1:30" x14ac:dyDescent="0.25">
      <c r="A210" s="1">
        <f t="shared" si="55"/>
        <v>2194</v>
      </c>
      <c r="B210" s="1">
        <f t="shared" si="54"/>
        <v>70851000</v>
      </c>
      <c r="C210" s="1">
        <f>IF(A210="","",IFERROR(VLOOKUP(E210,'[1]Mapping '!$I$2:$J$19,2,FALSE),C209))</f>
        <v>4220</v>
      </c>
      <c r="D210" s="1">
        <f t="shared" si="53"/>
        <v>-71.44</v>
      </c>
      <c r="E210" s="18" t="s">
        <v>83</v>
      </c>
      <c r="F210" s="18"/>
      <c r="G210" s="19">
        <v>71.44</v>
      </c>
      <c r="H210" s="19">
        <v>71.44</v>
      </c>
      <c r="I210" s="19">
        <v>-12858.51</v>
      </c>
      <c r="J210" s="19">
        <v>0</v>
      </c>
      <c r="K210" s="19">
        <v>0</v>
      </c>
      <c r="L210" s="19">
        <v>71.44</v>
      </c>
      <c r="M210" s="5" t="str">
        <f t="shared" si="50"/>
        <v/>
      </c>
      <c r="N210" s="6">
        <f t="shared" si="51"/>
        <v>4.5474735088646412E-13</v>
      </c>
      <c r="O210" s="1">
        <f t="shared" si="52"/>
        <v>0</v>
      </c>
      <c r="P210">
        <v>60640000</v>
      </c>
      <c r="R210">
        <v>3689.15</v>
      </c>
      <c r="S210">
        <v>0</v>
      </c>
      <c r="T210">
        <v>0</v>
      </c>
      <c r="U210" s="1">
        <f>IF(ISNA(VLOOKUP(Z210,'Balance A'!$C$14:$E$163,3,FALSE))=FALSE,U209,U209+1)</f>
        <v>2</v>
      </c>
      <c r="W210" s="34">
        <f t="shared" si="56"/>
        <v>2087</v>
      </c>
      <c r="X210" s="34">
        <f t="shared" si="57"/>
        <v>60630000</v>
      </c>
      <c r="Y210" s="34">
        <f t="shared" si="49"/>
        <v>4200</v>
      </c>
      <c r="Z210" s="34" t="str">
        <f t="shared" si="58"/>
        <v>60630000_4200</v>
      </c>
      <c r="AA210" s="34">
        <f t="shared" si="59"/>
        <v>0</v>
      </c>
      <c r="AB210" s="35">
        <f t="shared" si="60"/>
        <v>3272.57</v>
      </c>
      <c r="AC210" s="7" t="str">
        <f t="shared" si="61"/>
        <v>6</v>
      </c>
      <c r="AD210" s="7" t="str">
        <f t="shared" si="62"/>
        <v>42</v>
      </c>
    </row>
    <row r="211" spans="1:30" x14ac:dyDescent="0.25">
      <c r="A211" s="1">
        <f t="shared" si="55"/>
        <v>2195</v>
      </c>
      <c r="B211" s="1">
        <f t="shared" si="54"/>
        <v>75810000</v>
      </c>
      <c r="C211" s="1">
        <f>IF(A211="","",IFERROR(VLOOKUP(E211,'[1]Mapping '!$I$2:$J$19,2,FALSE),C210))</f>
        <v>4220</v>
      </c>
      <c r="D211" s="1">
        <f t="shared" si="53"/>
        <v>-81.23</v>
      </c>
      <c r="E211" s="18" t="s">
        <v>85</v>
      </c>
      <c r="F211" s="18"/>
      <c r="G211" s="19">
        <v>81.23</v>
      </c>
      <c r="H211" s="19">
        <v>81.23</v>
      </c>
      <c r="I211" s="19">
        <v>-159.34</v>
      </c>
      <c r="J211" s="19">
        <v>0</v>
      </c>
      <c r="K211" s="19">
        <v>0</v>
      </c>
      <c r="L211" s="19">
        <v>81.23</v>
      </c>
      <c r="M211" s="5" t="str">
        <f t="shared" si="50"/>
        <v/>
      </c>
      <c r="N211" s="6">
        <f t="shared" si="51"/>
        <v>0</v>
      </c>
      <c r="O211" s="1">
        <f t="shared" si="52"/>
        <v>0</v>
      </c>
      <c r="P211">
        <v>60641000</v>
      </c>
      <c r="R211">
        <v>68.91</v>
      </c>
      <c r="S211">
        <v>0</v>
      </c>
      <c r="T211">
        <v>0</v>
      </c>
      <c r="U211" s="1">
        <f>IF(ISNA(VLOOKUP(Z211,'Balance A'!$C$14:$E$163,3,FALSE))=FALSE,U210,U210+1)</f>
        <v>2</v>
      </c>
      <c r="W211" s="34">
        <f t="shared" si="56"/>
        <v>2088</v>
      </c>
      <c r="X211" s="34">
        <f t="shared" si="57"/>
        <v>60640000</v>
      </c>
      <c r="Y211" s="34">
        <f t="shared" si="49"/>
        <v>4200</v>
      </c>
      <c r="Z211" s="34" t="str">
        <f t="shared" si="58"/>
        <v>60640000_4200</v>
      </c>
      <c r="AA211" s="34">
        <f t="shared" si="59"/>
        <v>0</v>
      </c>
      <c r="AB211" s="35">
        <f t="shared" si="60"/>
        <v>768.8</v>
      </c>
      <c r="AC211" s="7" t="str">
        <f t="shared" si="61"/>
        <v>6</v>
      </c>
      <c r="AD211" s="7" t="str">
        <f t="shared" si="62"/>
        <v>42</v>
      </c>
    </row>
    <row r="212" spans="1:30" x14ac:dyDescent="0.25">
      <c r="A212" s="1">
        <f t="shared" si="55"/>
        <v>2195</v>
      </c>
      <c r="B212" s="1" t="str">
        <f t="shared" si="54"/>
        <v/>
      </c>
      <c r="C212" s="1">
        <f>IF(A212="","",IFERROR(VLOOKUP(E212,'[1]Mapping '!$I$2:$J$19,2,FALSE),C211))</f>
        <v>4220</v>
      </c>
      <c r="D212" s="1">
        <f t="shared" si="53"/>
        <v>0</v>
      </c>
      <c r="E212" s="17" t="s">
        <v>138</v>
      </c>
      <c r="F212" s="18"/>
      <c r="G212" s="19">
        <v>-25297.33</v>
      </c>
      <c r="H212" s="19">
        <v>-25297.33</v>
      </c>
      <c r="I212" s="19">
        <v>25297.33</v>
      </c>
      <c r="J212" s="19">
        <v>0</v>
      </c>
      <c r="K212" s="19">
        <v>85570.85</v>
      </c>
      <c r="L212" s="19">
        <v>60273.52</v>
      </c>
      <c r="M212" s="5" t="str">
        <f t="shared" si="50"/>
        <v/>
      </c>
      <c r="N212" s="6">
        <f t="shared" si="51"/>
        <v>0</v>
      </c>
      <c r="O212" s="1">
        <f t="shared" si="52"/>
        <v>0</v>
      </c>
      <c r="P212">
        <v>60683000</v>
      </c>
      <c r="R212">
        <v>0</v>
      </c>
      <c r="S212">
        <v>0</v>
      </c>
      <c r="T212">
        <v>0</v>
      </c>
      <c r="U212" s="1">
        <f>IF(ISNA(VLOOKUP(Z212,'Balance A'!$C$14:$E$163,3,FALSE))=FALSE,U211,U211+1)</f>
        <v>2</v>
      </c>
      <c r="W212" s="34">
        <f t="shared" si="56"/>
        <v>2089</v>
      </c>
      <c r="X212" s="34">
        <f t="shared" si="57"/>
        <v>60710000</v>
      </c>
      <c r="Y212" s="34">
        <f t="shared" si="49"/>
        <v>4200</v>
      </c>
      <c r="Z212" s="34" t="str">
        <f t="shared" si="58"/>
        <v>60710000_4200</v>
      </c>
      <c r="AA212" s="34">
        <f t="shared" si="59"/>
        <v>0</v>
      </c>
      <c r="AB212" s="35">
        <f t="shared" si="60"/>
        <v>348.38</v>
      </c>
      <c r="AC212" s="7" t="str">
        <f t="shared" si="61"/>
        <v>6</v>
      </c>
      <c r="AD212" s="7" t="str">
        <f t="shared" si="62"/>
        <v>42</v>
      </c>
    </row>
    <row r="213" spans="1:30" x14ac:dyDescent="0.25">
      <c r="A213" s="1">
        <f t="shared" si="55"/>
        <v>2196</v>
      </c>
      <c r="B213" s="1">
        <f t="shared" si="54"/>
        <v>62515000</v>
      </c>
      <c r="C213" s="1">
        <f>IF(A213="","",IFERROR(VLOOKUP(E213,'[1]Mapping '!$I$2:$J$19,2,FALSE),C212))</f>
        <v>4220</v>
      </c>
      <c r="D213" s="1">
        <f t="shared" si="53"/>
        <v>77.7</v>
      </c>
      <c r="E213" s="18" t="s">
        <v>52</v>
      </c>
      <c r="F213" s="18"/>
      <c r="G213" s="19">
        <v>-77.7</v>
      </c>
      <c r="H213" s="19">
        <v>-77.7</v>
      </c>
      <c r="I213" s="19">
        <v>521.95000000000005</v>
      </c>
      <c r="J213" s="19">
        <v>0</v>
      </c>
      <c r="K213" s="19">
        <v>77.7</v>
      </c>
      <c r="L213" s="19">
        <v>0</v>
      </c>
      <c r="M213" s="5" t="str">
        <f t="shared" si="50"/>
        <v/>
      </c>
      <c r="N213" s="6">
        <f t="shared" si="51"/>
        <v>0</v>
      </c>
      <c r="O213" s="1">
        <f t="shared" si="52"/>
        <v>0</v>
      </c>
      <c r="P213">
        <v>60700000</v>
      </c>
      <c r="R213">
        <v>171</v>
      </c>
      <c r="S213">
        <v>0</v>
      </c>
      <c r="T213">
        <v>0</v>
      </c>
      <c r="U213" s="1">
        <f>IF(ISNA(VLOOKUP(Z213,'Balance A'!$C$14:$E$163,3,FALSE))=FALSE,U212,U212+1)</f>
        <v>2</v>
      </c>
      <c r="W213" s="34">
        <f t="shared" si="56"/>
        <v>2090</v>
      </c>
      <c r="X213" s="34">
        <f t="shared" si="57"/>
        <v>60720000</v>
      </c>
      <c r="Y213" s="34">
        <f t="shared" si="49"/>
        <v>4200</v>
      </c>
      <c r="Z213" s="34" t="str">
        <f t="shared" si="58"/>
        <v>60720000_4200</v>
      </c>
      <c r="AA213" s="34">
        <f t="shared" si="59"/>
        <v>0</v>
      </c>
      <c r="AB213" s="35">
        <f t="shared" si="60"/>
        <v>128.62</v>
      </c>
      <c r="AC213" s="7" t="str">
        <f t="shared" si="61"/>
        <v>6</v>
      </c>
      <c r="AD213" s="7" t="str">
        <f t="shared" si="62"/>
        <v>42</v>
      </c>
    </row>
    <row r="214" spans="1:30" x14ac:dyDescent="0.25">
      <c r="A214" s="1">
        <f t="shared" si="55"/>
        <v>2197</v>
      </c>
      <c r="B214" s="1">
        <f t="shared" si="54"/>
        <v>63121000</v>
      </c>
      <c r="C214" s="1">
        <f>IF(A214="","",IFERROR(VLOOKUP(E214,'[1]Mapping '!$I$2:$J$19,2,FALSE),C213))</f>
        <v>4220</v>
      </c>
      <c r="D214" s="1">
        <f t="shared" si="53"/>
        <v>87.02</v>
      </c>
      <c r="E214" s="18" t="s">
        <v>57</v>
      </c>
      <c r="F214" s="18"/>
      <c r="G214" s="19">
        <v>-87.02</v>
      </c>
      <c r="H214" s="19">
        <v>-87.02</v>
      </c>
      <c r="I214" s="19">
        <v>1527.31</v>
      </c>
      <c r="J214" s="19">
        <v>0</v>
      </c>
      <c r="K214" s="19">
        <v>87.02</v>
      </c>
      <c r="L214" s="19">
        <v>0</v>
      </c>
      <c r="M214" s="5" t="str">
        <f t="shared" si="50"/>
        <v/>
      </c>
      <c r="N214" s="6">
        <f t="shared" si="51"/>
        <v>-1.8189894035458565E-12</v>
      </c>
      <c r="O214" s="1">
        <f t="shared" si="52"/>
        <v>0</v>
      </c>
      <c r="P214">
        <v>60710000</v>
      </c>
      <c r="R214">
        <v>11269.74</v>
      </c>
      <c r="S214">
        <v>12</v>
      </c>
      <c r="T214">
        <v>0</v>
      </c>
      <c r="U214" s="1">
        <f>IF(ISNA(VLOOKUP(Z214,'Balance A'!$C$14:$E$163,3,FALSE))=FALSE,U213,U213+1)</f>
        <v>2</v>
      </c>
      <c r="W214" s="34">
        <f t="shared" si="56"/>
        <v>2091</v>
      </c>
      <c r="X214" s="34">
        <f t="shared" si="57"/>
        <v>60730000</v>
      </c>
      <c r="Y214" s="34">
        <f t="shared" si="49"/>
        <v>4200</v>
      </c>
      <c r="Z214" s="34" t="str">
        <f t="shared" si="58"/>
        <v>60730000_4200</v>
      </c>
      <c r="AA214" s="34">
        <f t="shared" si="59"/>
        <v>0</v>
      </c>
      <c r="AB214" s="35">
        <f t="shared" si="60"/>
        <v>18830.62</v>
      </c>
      <c r="AC214" s="7" t="str">
        <f t="shared" si="61"/>
        <v>6</v>
      </c>
      <c r="AD214" s="7" t="str">
        <f t="shared" si="62"/>
        <v>42</v>
      </c>
    </row>
    <row r="215" spans="1:30" x14ac:dyDescent="0.25">
      <c r="A215" s="1">
        <f t="shared" si="55"/>
        <v>2198</v>
      </c>
      <c r="B215" s="1">
        <f t="shared" si="54"/>
        <v>63333000</v>
      </c>
      <c r="C215" s="1">
        <f>IF(A215="","",IFERROR(VLOOKUP(E215,'[1]Mapping '!$I$2:$J$19,2,FALSE),C214))</f>
        <v>4220</v>
      </c>
      <c r="D215" s="1">
        <f t="shared" si="53"/>
        <v>197.73</v>
      </c>
      <c r="E215" s="18" t="s">
        <v>58</v>
      </c>
      <c r="F215" s="18"/>
      <c r="G215" s="19">
        <v>-197.73</v>
      </c>
      <c r="H215" s="19">
        <v>-197.73</v>
      </c>
      <c r="I215" s="19">
        <v>3535.86</v>
      </c>
      <c r="J215" s="19">
        <v>0</v>
      </c>
      <c r="K215" s="19">
        <v>197.73</v>
      </c>
      <c r="L215" s="19">
        <v>0</v>
      </c>
      <c r="M215" s="5" t="str">
        <f t="shared" si="50"/>
        <v/>
      </c>
      <c r="N215" s="6">
        <f t="shared" si="51"/>
        <v>0</v>
      </c>
      <c r="O215" s="1">
        <f t="shared" si="52"/>
        <v>0</v>
      </c>
      <c r="P215">
        <v>60710001</v>
      </c>
      <c r="R215">
        <v>0</v>
      </c>
      <c r="S215">
        <v>0</v>
      </c>
      <c r="T215">
        <v>0</v>
      </c>
      <c r="U215" s="1">
        <f>IF(ISNA(VLOOKUP(Z215,'Balance A'!$C$14:$E$163,3,FALSE))=FALSE,U214,U214+1)</f>
        <v>2</v>
      </c>
      <c r="W215" s="34">
        <f t="shared" si="56"/>
        <v>2092</v>
      </c>
      <c r="X215" s="34">
        <f t="shared" si="57"/>
        <v>60740000</v>
      </c>
      <c r="Y215" s="34">
        <f t="shared" si="49"/>
        <v>4200</v>
      </c>
      <c r="Z215" s="34" t="str">
        <f t="shared" si="58"/>
        <v>60740000_4200</v>
      </c>
      <c r="AA215" s="34">
        <f t="shared" si="59"/>
        <v>0</v>
      </c>
      <c r="AB215" s="35">
        <f t="shared" si="60"/>
        <v>6520.9700000000012</v>
      </c>
      <c r="AC215" s="7" t="str">
        <f t="shared" si="61"/>
        <v>6</v>
      </c>
      <c r="AD215" s="7" t="str">
        <f t="shared" si="62"/>
        <v>42</v>
      </c>
    </row>
    <row r="216" spans="1:30" x14ac:dyDescent="0.25">
      <c r="A216" s="1">
        <f t="shared" si="55"/>
        <v>2199</v>
      </c>
      <c r="B216" s="1">
        <f t="shared" si="54"/>
        <v>64111000</v>
      </c>
      <c r="C216" s="1">
        <f>IF(A216="","",IFERROR(VLOOKUP(E216,'[1]Mapping '!$I$2:$J$18,2,FALSE),C215))</f>
        <v>4220</v>
      </c>
      <c r="D216" s="1">
        <f t="shared" si="53"/>
        <v>19654.12</v>
      </c>
      <c r="E216" s="18" t="s">
        <v>61</v>
      </c>
      <c r="F216" s="18"/>
      <c r="G216" s="19">
        <v>-19654.12</v>
      </c>
      <c r="H216" s="19">
        <v>-19654.12</v>
      </c>
      <c r="I216" s="19">
        <v>333914.82</v>
      </c>
      <c r="J216" s="19">
        <v>0</v>
      </c>
      <c r="K216" s="19">
        <v>25823.26</v>
      </c>
      <c r="L216" s="19">
        <v>6169.14</v>
      </c>
      <c r="M216" s="5" t="str">
        <f t="shared" si="50"/>
        <v/>
      </c>
      <c r="N216" s="6">
        <f t="shared" si="51"/>
        <v>0</v>
      </c>
      <c r="O216" s="1">
        <f t="shared" si="52"/>
        <v>0</v>
      </c>
      <c r="P216">
        <v>60710002</v>
      </c>
      <c r="R216">
        <v>0</v>
      </c>
      <c r="S216">
        <v>0</v>
      </c>
      <c r="T216">
        <v>0</v>
      </c>
      <c r="U216" s="1">
        <f>IF(ISNA(VLOOKUP(Z216,'Balance A'!$C$14:$E$163,3,FALSE))=FALSE,U215,U215+1)</f>
        <v>2</v>
      </c>
      <c r="W216" s="34">
        <f t="shared" si="56"/>
        <v>2093</v>
      </c>
      <c r="X216" s="34">
        <f t="shared" si="57"/>
        <v>60810000</v>
      </c>
      <c r="Y216" s="34">
        <f t="shared" si="49"/>
        <v>4200</v>
      </c>
      <c r="Z216" s="34" t="str">
        <f t="shared" si="58"/>
        <v>60810000_4200</v>
      </c>
      <c r="AA216" s="34">
        <f t="shared" si="59"/>
        <v>0</v>
      </c>
      <c r="AB216" s="35">
        <f t="shared" si="60"/>
        <v>7013.94</v>
      </c>
      <c r="AC216" s="7" t="str">
        <f t="shared" si="61"/>
        <v>6</v>
      </c>
      <c r="AD216" s="7" t="str">
        <f t="shared" si="62"/>
        <v>42</v>
      </c>
    </row>
    <row r="217" spans="1:30" x14ac:dyDescent="0.25">
      <c r="A217" s="1">
        <f t="shared" si="55"/>
        <v>2200</v>
      </c>
      <c r="B217" s="1">
        <f t="shared" si="54"/>
        <v>64141000</v>
      </c>
      <c r="C217" s="1">
        <f>IF(A217="","",IFERROR(VLOOKUP(E217,'[1]Mapping '!$I$2:$J$18,2,FALSE),C216))</f>
        <v>4220</v>
      </c>
      <c r="D217" s="1">
        <f t="shared" si="53"/>
        <v>210.56</v>
      </c>
      <c r="E217" s="18" t="s">
        <v>62</v>
      </c>
      <c r="F217" s="18"/>
      <c r="G217" s="19">
        <v>-210.56</v>
      </c>
      <c r="H217" s="19">
        <v>-210.56</v>
      </c>
      <c r="I217" s="19">
        <v>13343.72</v>
      </c>
      <c r="J217" s="19">
        <v>0</v>
      </c>
      <c r="K217" s="19">
        <v>210.56</v>
      </c>
      <c r="L217" s="19">
        <v>0</v>
      </c>
      <c r="M217" s="5" t="str">
        <f t="shared" si="50"/>
        <v/>
      </c>
      <c r="N217" s="6">
        <f t="shared" si="51"/>
        <v>0</v>
      </c>
      <c r="O217" s="1">
        <f t="shared" si="52"/>
        <v>0</v>
      </c>
      <c r="P217">
        <v>60711000</v>
      </c>
      <c r="R217">
        <v>0</v>
      </c>
      <c r="S217">
        <v>0</v>
      </c>
      <c r="T217">
        <v>0</v>
      </c>
      <c r="U217" s="1">
        <f>IF(ISNA(VLOOKUP(Z217,'Balance A'!$C$14:$E$163,3,FALSE))=FALSE,U216,U216+1)</f>
        <v>2</v>
      </c>
      <c r="W217" s="34">
        <f t="shared" si="56"/>
        <v>2094</v>
      </c>
      <c r="X217" s="34">
        <f t="shared" si="57"/>
        <v>60820000</v>
      </c>
      <c r="Y217" s="34">
        <f t="shared" si="49"/>
        <v>4200</v>
      </c>
      <c r="Z217" s="34" t="str">
        <f t="shared" si="58"/>
        <v>60820000_4200</v>
      </c>
      <c r="AA217" s="34">
        <f t="shared" si="59"/>
        <v>0</v>
      </c>
      <c r="AB217" s="35">
        <f t="shared" si="60"/>
        <v>22.3</v>
      </c>
      <c r="AC217" s="7" t="str">
        <f t="shared" si="61"/>
        <v>6</v>
      </c>
      <c r="AD217" s="7" t="str">
        <f t="shared" si="62"/>
        <v>42</v>
      </c>
    </row>
    <row r="218" spans="1:30" x14ac:dyDescent="0.25">
      <c r="A218" s="1">
        <f t="shared" si="55"/>
        <v>2201</v>
      </c>
      <c r="B218" s="1">
        <f t="shared" si="54"/>
        <v>64180000</v>
      </c>
      <c r="C218" s="1">
        <f>IF(A218="","",IFERROR(VLOOKUP(E218,'[1]Mapping '!$I$2:$J$18,2,FALSE),C217))</f>
        <v>4220</v>
      </c>
      <c r="D218" s="1">
        <f t="shared" si="53"/>
        <v>465.5</v>
      </c>
      <c r="E218" s="18" t="s">
        <v>63</v>
      </c>
      <c r="F218" s="18"/>
      <c r="G218" s="19">
        <v>-465.5</v>
      </c>
      <c r="H218" s="19">
        <v>-465.5</v>
      </c>
      <c r="I218" s="19">
        <v>-1880.88</v>
      </c>
      <c r="J218" s="19">
        <v>0</v>
      </c>
      <c r="K218" s="19">
        <v>41319.78</v>
      </c>
      <c r="L218" s="19">
        <v>40854.28</v>
      </c>
      <c r="M218" s="5" t="str">
        <f t="shared" si="50"/>
        <v/>
      </c>
      <c r="N218" s="6">
        <f t="shared" si="51"/>
        <v>0</v>
      </c>
      <c r="O218" s="1">
        <f t="shared" si="52"/>
        <v>0</v>
      </c>
      <c r="P218">
        <v>60720000</v>
      </c>
      <c r="R218">
        <v>2815.97</v>
      </c>
      <c r="S218">
        <v>0</v>
      </c>
      <c r="T218">
        <v>0</v>
      </c>
      <c r="U218" s="1">
        <f>IF(ISNA(VLOOKUP(Z218,'Balance A'!$C$14:$E$163,3,FALSE))=FALSE,U217,U217+1)</f>
        <v>2</v>
      </c>
      <c r="W218" s="34">
        <f t="shared" si="56"/>
        <v>2095</v>
      </c>
      <c r="X218" s="34">
        <f t="shared" si="57"/>
        <v>61100000</v>
      </c>
      <c r="Y218" s="34">
        <f t="shared" si="49"/>
        <v>4200</v>
      </c>
      <c r="Z218" s="34" t="str">
        <f t="shared" si="58"/>
        <v>61100000_4200</v>
      </c>
      <c r="AA218" s="34">
        <f t="shared" si="59"/>
        <v>0</v>
      </c>
      <c r="AB218" s="35">
        <f t="shared" si="60"/>
        <v>347.38000000000011</v>
      </c>
      <c r="AC218" s="7" t="str">
        <f t="shared" si="61"/>
        <v>6</v>
      </c>
      <c r="AD218" s="7" t="str">
        <f t="shared" si="62"/>
        <v>42</v>
      </c>
    </row>
    <row r="219" spans="1:30" x14ac:dyDescent="0.25">
      <c r="A219" s="1">
        <f t="shared" si="55"/>
        <v>2202</v>
      </c>
      <c r="B219" s="1">
        <f t="shared" si="54"/>
        <v>64511000</v>
      </c>
      <c r="C219" s="1">
        <f>IF(A219="","",IFERROR(VLOOKUP(E219,'[1]Mapping '!$I$2:$J$18,2,FALSE),C218))</f>
        <v>4220</v>
      </c>
      <c r="D219" s="1">
        <f t="shared" si="53"/>
        <v>3721.44</v>
      </c>
      <c r="E219" s="18" t="s">
        <v>66</v>
      </c>
      <c r="F219" s="18"/>
      <c r="G219" s="19">
        <v>-3721.44</v>
      </c>
      <c r="H219" s="19">
        <v>-3721.44</v>
      </c>
      <c r="I219" s="19">
        <v>73563.11</v>
      </c>
      <c r="J219" s="19">
        <v>0</v>
      </c>
      <c r="K219" s="19">
        <v>3721.44</v>
      </c>
      <c r="L219" s="19">
        <v>0</v>
      </c>
      <c r="M219" s="5" t="str">
        <f t="shared" si="50"/>
        <v/>
      </c>
      <c r="N219" s="6">
        <f t="shared" si="51"/>
        <v>0</v>
      </c>
      <c r="O219" s="1">
        <f t="shared" si="52"/>
        <v>0</v>
      </c>
      <c r="P219">
        <v>60720001</v>
      </c>
      <c r="R219">
        <v>0</v>
      </c>
      <c r="S219">
        <v>0</v>
      </c>
      <c r="T219">
        <v>0</v>
      </c>
      <c r="U219" s="1">
        <f>IF(ISNA(VLOOKUP(Z219,'Balance A'!$C$14:$E$163,3,FALSE))=FALSE,U218,U218+1)</f>
        <v>2</v>
      </c>
      <c r="W219" s="34">
        <f t="shared" si="56"/>
        <v>2096</v>
      </c>
      <c r="X219" s="34">
        <f t="shared" si="57"/>
        <v>61120000</v>
      </c>
      <c r="Y219" s="34">
        <f t="shared" si="49"/>
        <v>4200</v>
      </c>
      <c r="Z219" s="34" t="str">
        <f t="shared" si="58"/>
        <v>61120000_4200</v>
      </c>
      <c r="AA219" s="34">
        <f t="shared" si="59"/>
        <v>0</v>
      </c>
      <c r="AB219" s="35">
        <f t="shared" si="60"/>
        <v>871.27</v>
      </c>
      <c r="AC219" s="7" t="str">
        <f t="shared" si="61"/>
        <v>6</v>
      </c>
      <c r="AD219" s="7" t="str">
        <f t="shared" si="62"/>
        <v>42</v>
      </c>
    </row>
    <row r="220" spans="1:30" x14ac:dyDescent="0.25">
      <c r="A220" s="1">
        <f t="shared" si="55"/>
        <v>2203</v>
      </c>
      <c r="B220" s="1">
        <f t="shared" si="54"/>
        <v>64521000</v>
      </c>
      <c r="C220" s="1">
        <f>IF(A220="","",IFERROR(VLOOKUP(E220,'[1]Mapping '!$I$2:$J$18,2,FALSE),C219))</f>
        <v>4220</v>
      </c>
      <c r="D220" s="1">
        <f t="shared" si="53"/>
        <v>767.15</v>
      </c>
      <c r="E220" s="18" t="s">
        <v>67</v>
      </c>
      <c r="F220" s="18"/>
      <c r="G220" s="19">
        <v>-767.15</v>
      </c>
      <c r="H220" s="19">
        <v>-767.15</v>
      </c>
      <c r="I220" s="19">
        <v>17087.240000000002</v>
      </c>
      <c r="J220" s="19">
        <v>0</v>
      </c>
      <c r="K220" s="19">
        <v>767.15</v>
      </c>
      <c r="L220" s="19">
        <v>0</v>
      </c>
      <c r="M220" s="5" t="str">
        <f t="shared" si="50"/>
        <v/>
      </c>
      <c r="N220" s="6">
        <f t="shared" si="51"/>
        <v>0</v>
      </c>
      <c r="O220" s="1">
        <f t="shared" si="52"/>
        <v>0</v>
      </c>
      <c r="P220">
        <v>60720002</v>
      </c>
      <c r="R220">
        <v>0</v>
      </c>
      <c r="S220">
        <v>0</v>
      </c>
      <c r="T220">
        <v>0</v>
      </c>
      <c r="U220" s="1">
        <f>IF(ISNA(VLOOKUP(Z220,'Balance A'!$C$14:$E$163,3,FALSE))=FALSE,U219,U219+1)</f>
        <v>2</v>
      </c>
      <c r="W220" s="34">
        <f t="shared" si="56"/>
        <v>2097</v>
      </c>
      <c r="X220" s="34">
        <f t="shared" si="57"/>
        <v>61210000</v>
      </c>
      <c r="Y220" s="34">
        <f t="shared" si="49"/>
        <v>4200</v>
      </c>
      <c r="Z220" s="34" t="str">
        <f t="shared" si="58"/>
        <v>61210000_4200</v>
      </c>
      <c r="AA220" s="34">
        <f t="shared" si="59"/>
        <v>0</v>
      </c>
      <c r="AB220" s="35">
        <f t="shared" si="60"/>
        <v>1362</v>
      </c>
      <c r="AC220" s="7" t="str">
        <f t="shared" si="61"/>
        <v>6</v>
      </c>
      <c r="AD220" s="7" t="str">
        <f t="shared" si="62"/>
        <v>42</v>
      </c>
    </row>
    <row r="221" spans="1:30" x14ac:dyDescent="0.25">
      <c r="A221" s="1">
        <f t="shared" si="55"/>
        <v>2204</v>
      </c>
      <c r="B221" s="1">
        <f t="shared" si="54"/>
        <v>64532000</v>
      </c>
      <c r="C221" s="1">
        <f>IF(A221="","",IFERROR(VLOOKUP(E221,'[1]Mapping '!$I$2:$J$18,2,FALSE),C220))</f>
        <v>4220</v>
      </c>
      <c r="D221" s="1">
        <f t="shared" si="53"/>
        <v>435.69</v>
      </c>
      <c r="E221" s="18" t="s">
        <v>68</v>
      </c>
      <c r="F221" s="18"/>
      <c r="G221" s="19">
        <v>-435.69</v>
      </c>
      <c r="H221" s="19">
        <v>-435.69</v>
      </c>
      <c r="I221" s="19">
        <v>5968.61</v>
      </c>
      <c r="J221" s="19">
        <v>0</v>
      </c>
      <c r="K221" s="19">
        <v>435.69</v>
      </c>
      <c r="L221" s="19">
        <v>0</v>
      </c>
      <c r="M221" s="5" t="str">
        <f t="shared" si="50"/>
        <v/>
      </c>
      <c r="N221" s="6">
        <f t="shared" si="51"/>
        <v>0</v>
      </c>
      <c r="O221" s="1">
        <f t="shared" si="52"/>
        <v>0</v>
      </c>
      <c r="P221">
        <v>60721000</v>
      </c>
      <c r="R221">
        <v>0</v>
      </c>
      <c r="S221">
        <v>0</v>
      </c>
      <c r="T221">
        <v>0</v>
      </c>
      <c r="U221" s="1">
        <f>IF(ISNA(VLOOKUP(Z221,'Balance A'!$C$14:$E$163,3,FALSE))=FALSE,U220,U220+1)</f>
        <v>2</v>
      </c>
      <c r="W221" s="34">
        <f t="shared" si="56"/>
        <v>2098</v>
      </c>
      <c r="X221" s="34">
        <f t="shared" si="57"/>
        <v>61330000</v>
      </c>
      <c r="Y221" s="34">
        <f t="shared" si="49"/>
        <v>4200</v>
      </c>
      <c r="Z221" s="34" t="str">
        <f t="shared" si="58"/>
        <v>61330000_4200</v>
      </c>
      <c r="AA221" s="34">
        <f t="shared" si="59"/>
        <v>0</v>
      </c>
      <c r="AB221" s="35">
        <f t="shared" si="60"/>
        <v>200</v>
      </c>
      <c r="AC221" s="7" t="str">
        <f t="shared" si="61"/>
        <v>6</v>
      </c>
      <c r="AD221" s="7" t="str">
        <f t="shared" si="62"/>
        <v>42</v>
      </c>
    </row>
    <row r="222" spans="1:30" x14ac:dyDescent="0.25">
      <c r="A222" s="1">
        <f t="shared" si="55"/>
        <v>2205</v>
      </c>
      <c r="B222" s="1">
        <f t="shared" si="54"/>
        <v>64580000</v>
      </c>
      <c r="C222" s="1">
        <f>IF(A222="","",IFERROR(VLOOKUP(E222,'[1]Mapping '!$I$2:$J$18,2,FALSE),C221))</f>
        <v>4220</v>
      </c>
      <c r="D222" s="1">
        <f t="shared" si="53"/>
        <v>-109.02000000000044</v>
      </c>
      <c r="E222" s="18" t="s">
        <v>69</v>
      </c>
      <c r="F222" s="18"/>
      <c r="G222" s="19">
        <v>109.02</v>
      </c>
      <c r="H222" s="19">
        <v>109.02</v>
      </c>
      <c r="I222" s="19">
        <v>1200.6300000000001</v>
      </c>
      <c r="J222" s="19">
        <v>0</v>
      </c>
      <c r="K222" s="19">
        <v>12930.52</v>
      </c>
      <c r="L222" s="19">
        <v>13039.54</v>
      </c>
      <c r="M222" s="5" t="str">
        <f t="shared" si="50"/>
        <v/>
      </c>
      <c r="N222" s="6">
        <f t="shared" si="51"/>
        <v>0</v>
      </c>
      <c r="O222" s="1">
        <f t="shared" si="52"/>
        <v>0</v>
      </c>
      <c r="P222">
        <v>60730000</v>
      </c>
      <c r="R222">
        <v>18953.259999999998</v>
      </c>
      <c r="S222">
        <v>122.64</v>
      </c>
      <c r="T222">
        <v>0</v>
      </c>
      <c r="U222" s="1">
        <f>IF(ISNA(VLOOKUP(Z222,'Balance A'!$C$14:$E$163,3,FALSE))=FALSE,U221,U221+1)</f>
        <v>2</v>
      </c>
      <c r="W222" s="34">
        <f t="shared" si="56"/>
        <v>2099</v>
      </c>
      <c r="X222" s="34">
        <f t="shared" si="57"/>
        <v>61350000</v>
      </c>
      <c r="Y222" s="34">
        <f t="shared" si="49"/>
        <v>4200</v>
      </c>
      <c r="Z222" s="34" t="str">
        <f t="shared" si="58"/>
        <v>61350000_4200</v>
      </c>
      <c r="AA222" s="34">
        <f t="shared" si="59"/>
        <v>0</v>
      </c>
      <c r="AB222" s="35">
        <f t="shared" si="60"/>
        <v>712</v>
      </c>
      <c r="AC222" s="7" t="str">
        <f t="shared" si="61"/>
        <v>6</v>
      </c>
      <c r="AD222" s="7" t="str">
        <f t="shared" si="62"/>
        <v>42</v>
      </c>
    </row>
    <row r="223" spans="1:30" x14ac:dyDescent="0.25">
      <c r="A223" s="1">
        <f t="shared" si="55"/>
        <v>2206</v>
      </c>
      <c r="B223" s="1">
        <f t="shared" si="54"/>
        <v>70851000</v>
      </c>
      <c r="C223" s="1">
        <f>IF(A223="","",IFERROR(VLOOKUP(E223,'[1]Mapping '!$I$2:$J$18,2,FALSE),C222))</f>
        <v>4220</v>
      </c>
      <c r="D223" s="1">
        <f t="shared" si="53"/>
        <v>-210.56</v>
      </c>
      <c r="E223" s="18" t="s">
        <v>83</v>
      </c>
      <c r="F223" s="18"/>
      <c r="G223" s="19">
        <v>210.56</v>
      </c>
      <c r="H223" s="19">
        <v>210.56</v>
      </c>
      <c r="I223" s="19">
        <v>-12858.51</v>
      </c>
      <c r="J223" s="19">
        <v>0</v>
      </c>
      <c r="K223" s="19">
        <v>0</v>
      </c>
      <c r="L223" s="19">
        <v>210.56</v>
      </c>
      <c r="M223" s="5" t="str">
        <f t="shared" si="50"/>
        <v/>
      </c>
      <c r="N223" s="6">
        <f t="shared" si="51"/>
        <v>0</v>
      </c>
      <c r="O223" s="1">
        <f t="shared" si="52"/>
        <v>0</v>
      </c>
      <c r="P223">
        <v>60740000</v>
      </c>
      <c r="R223">
        <v>9420.77</v>
      </c>
      <c r="S223">
        <v>2591.64</v>
      </c>
      <c r="T223">
        <v>0</v>
      </c>
      <c r="U223" s="1">
        <f>IF(ISNA(VLOOKUP(Z223,'Balance A'!$C$14:$E$163,3,FALSE))=FALSE,U222,U222+1)</f>
        <v>2</v>
      </c>
      <c r="W223" s="34">
        <f t="shared" si="56"/>
        <v>2100</v>
      </c>
      <c r="X223" s="34">
        <f t="shared" si="57"/>
        <v>61380000</v>
      </c>
      <c r="Y223" s="34">
        <f t="shared" si="49"/>
        <v>4200</v>
      </c>
      <c r="Z223" s="34" t="str">
        <f t="shared" si="58"/>
        <v>61380000_4200</v>
      </c>
      <c r="AA223" s="34">
        <f t="shared" si="59"/>
        <v>0</v>
      </c>
      <c r="AB223" s="35">
        <f t="shared" si="60"/>
        <v>30911.200000000001</v>
      </c>
      <c r="AC223" s="7" t="str">
        <f t="shared" si="61"/>
        <v>6</v>
      </c>
      <c r="AD223" s="7" t="str">
        <f t="shared" si="62"/>
        <v>42</v>
      </c>
    </row>
    <row r="224" spans="1:30" x14ac:dyDescent="0.25">
      <c r="A224" s="1">
        <f t="shared" si="55"/>
        <v>2206</v>
      </c>
      <c r="B224" s="1" t="str">
        <f t="shared" si="54"/>
        <v/>
      </c>
      <c r="C224" s="1">
        <f>IF(A224="","",IFERROR(VLOOKUP(E224,'[1]Mapping '!$I$2:$J$18,2,FALSE),C223))</f>
        <v>4300</v>
      </c>
      <c r="D224" s="1">
        <f t="shared" si="53"/>
        <v>0</v>
      </c>
      <c r="E224" s="17" t="s">
        <v>139</v>
      </c>
      <c r="F224" s="18"/>
      <c r="G224" s="19">
        <v>-344313.32</v>
      </c>
      <c r="H224" s="19">
        <v>-344313.32</v>
      </c>
      <c r="I224" s="19">
        <v>282351.48</v>
      </c>
      <c r="J224" s="19">
        <v>0</v>
      </c>
      <c r="K224" s="19">
        <v>651509.61</v>
      </c>
      <c r="L224" s="19">
        <v>307196.28999999998</v>
      </c>
      <c r="M224" s="5" t="str">
        <f t="shared" si="50"/>
        <v/>
      </c>
      <c r="N224" s="6">
        <f t="shared" si="51"/>
        <v>0</v>
      </c>
      <c r="O224" s="1">
        <f t="shared" si="52"/>
        <v>0</v>
      </c>
      <c r="P224">
        <v>60810000</v>
      </c>
      <c r="R224">
        <v>7013.94</v>
      </c>
      <c r="S224">
        <v>0</v>
      </c>
      <c r="T224">
        <v>0</v>
      </c>
      <c r="U224" s="1">
        <f>IF(ISNA(VLOOKUP(Z224,'Balance A'!$C$14:$E$163,3,FALSE))=FALSE,U223,U223+1)</f>
        <v>2</v>
      </c>
      <c r="W224" s="34">
        <f t="shared" si="56"/>
        <v>2101</v>
      </c>
      <c r="X224" s="34">
        <f t="shared" si="57"/>
        <v>61480000</v>
      </c>
      <c r="Y224" s="34">
        <f t="shared" si="49"/>
        <v>4200</v>
      </c>
      <c r="Z224" s="34" t="str">
        <f t="shared" si="58"/>
        <v>61480000_4200</v>
      </c>
      <c r="AA224" s="34">
        <f t="shared" si="59"/>
        <v>0</v>
      </c>
      <c r="AB224" s="35">
        <f t="shared" si="60"/>
        <v>2200</v>
      </c>
      <c r="AC224" s="7" t="str">
        <f t="shared" si="61"/>
        <v>6</v>
      </c>
      <c r="AD224" s="7" t="str">
        <f t="shared" si="62"/>
        <v>42</v>
      </c>
    </row>
    <row r="225" spans="1:30" x14ac:dyDescent="0.25">
      <c r="A225" s="1">
        <f t="shared" si="55"/>
        <v>2207</v>
      </c>
      <c r="B225" s="1">
        <f t="shared" si="54"/>
        <v>60110000</v>
      </c>
      <c r="C225" s="1">
        <f>IF(A225="","",IFERROR(VLOOKUP(E225,'[1]Mapping '!$I$2:$J$18,2,FALSE),C224))</f>
        <v>4300</v>
      </c>
      <c r="D225" s="1">
        <f t="shared" si="53"/>
        <v>1344.1</v>
      </c>
      <c r="E225" s="18" t="s">
        <v>91</v>
      </c>
      <c r="F225" s="18"/>
      <c r="G225" s="19">
        <v>-1344.1</v>
      </c>
      <c r="H225" s="19">
        <v>-1344.1</v>
      </c>
      <c r="I225" s="19">
        <v>1726.2</v>
      </c>
      <c r="J225" s="19">
        <v>0</v>
      </c>
      <c r="K225" s="19">
        <v>1344.1</v>
      </c>
      <c r="L225" s="19">
        <v>0</v>
      </c>
      <c r="M225" s="5" t="str">
        <f t="shared" si="50"/>
        <v/>
      </c>
      <c r="N225" s="6">
        <f t="shared" si="51"/>
        <v>1.7053025658242404E-13</v>
      </c>
      <c r="O225" s="1">
        <f t="shared" si="52"/>
        <v>0</v>
      </c>
      <c r="P225">
        <v>60820000</v>
      </c>
      <c r="R225">
        <v>1744.5</v>
      </c>
      <c r="S225">
        <v>2110.6</v>
      </c>
      <c r="T225">
        <v>0</v>
      </c>
      <c r="U225" s="1">
        <f>IF(ISNA(VLOOKUP(Z225,'Balance A'!$C$14:$E$163,3,FALSE))=FALSE,U224,U224+1)</f>
        <v>2</v>
      </c>
      <c r="W225" s="34">
        <f t="shared" si="56"/>
        <v>2102</v>
      </c>
      <c r="X225" s="34">
        <f t="shared" si="57"/>
        <v>61510000</v>
      </c>
      <c r="Y225" s="34">
        <f t="shared" si="49"/>
        <v>4200</v>
      </c>
      <c r="Z225" s="34" t="str">
        <f t="shared" si="58"/>
        <v>61510000_4200</v>
      </c>
      <c r="AA225" s="34">
        <f t="shared" si="59"/>
        <v>0</v>
      </c>
      <c r="AB225" s="35">
        <f t="shared" si="60"/>
        <v>2440.0700000000002</v>
      </c>
      <c r="AC225" s="7" t="str">
        <f t="shared" si="61"/>
        <v>6</v>
      </c>
      <c r="AD225" s="7" t="str">
        <f t="shared" si="62"/>
        <v>42</v>
      </c>
    </row>
    <row r="226" spans="1:30" x14ac:dyDescent="0.25">
      <c r="A226" s="1">
        <f t="shared" si="55"/>
        <v>2208</v>
      </c>
      <c r="B226" s="1">
        <f t="shared" si="54"/>
        <v>60120000</v>
      </c>
      <c r="C226" s="1">
        <f>IF(A226="","",IFERROR(VLOOKUP(E226,'[1]Mapping '!$I$2:$J$18,2,FALSE),C225))</f>
        <v>4300</v>
      </c>
      <c r="D226" s="1">
        <f t="shared" si="53"/>
        <v>49265.840000000004</v>
      </c>
      <c r="E226" s="18" t="s">
        <v>92</v>
      </c>
      <c r="F226" s="18"/>
      <c r="G226" s="19">
        <v>-49265.84</v>
      </c>
      <c r="H226" s="19">
        <v>-49265.84</v>
      </c>
      <c r="I226" s="19">
        <v>117468.18</v>
      </c>
      <c r="J226" s="19">
        <v>0</v>
      </c>
      <c r="K226" s="19">
        <v>50168.47</v>
      </c>
      <c r="L226" s="19">
        <v>902.63</v>
      </c>
      <c r="M226" s="5" t="str">
        <f t="shared" si="50"/>
        <v/>
      </c>
      <c r="N226" s="6">
        <f t="shared" si="51"/>
        <v>0</v>
      </c>
      <c r="O226" s="1">
        <f t="shared" si="52"/>
        <v>0</v>
      </c>
      <c r="P226">
        <v>60910090</v>
      </c>
      <c r="R226">
        <v>0</v>
      </c>
      <c r="S226">
        <v>0</v>
      </c>
      <c r="T226">
        <v>0</v>
      </c>
      <c r="U226" s="1">
        <f>IF(ISNA(VLOOKUP(Z226,'Balance A'!$C$14:$E$163,3,FALSE))=FALSE,U225,U225+1)</f>
        <v>2</v>
      </c>
      <c r="W226" s="34">
        <f t="shared" si="56"/>
        <v>2103</v>
      </c>
      <c r="X226" s="34">
        <f t="shared" si="57"/>
        <v>61561000</v>
      </c>
      <c r="Y226" s="34">
        <f t="shared" si="49"/>
        <v>4200</v>
      </c>
      <c r="Z226" s="34" t="str">
        <f t="shared" si="58"/>
        <v>61561000_4200</v>
      </c>
      <c r="AA226" s="34">
        <f t="shared" si="59"/>
        <v>0</v>
      </c>
      <c r="AB226" s="35">
        <f t="shared" si="60"/>
        <v>1130.8599999999997</v>
      </c>
      <c r="AC226" s="7" t="str">
        <f t="shared" si="61"/>
        <v>6</v>
      </c>
      <c r="AD226" s="7" t="str">
        <f t="shared" si="62"/>
        <v>42</v>
      </c>
    </row>
    <row r="227" spans="1:30" x14ac:dyDescent="0.25">
      <c r="A227" s="1">
        <f t="shared" si="55"/>
        <v>2209</v>
      </c>
      <c r="B227" s="1">
        <f t="shared" si="54"/>
        <v>60140000</v>
      </c>
      <c r="C227" s="1">
        <f>IF(A227="","",IFERROR(VLOOKUP(E227,'[1]Mapping '!$I$2:$J$18,2,FALSE),C226))</f>
        <v>4300</v>
      </c>
      <c r="D227" s="1">
        <f t="shared" si="53"/>
        <v>1101.97</v>
      </c>
      <c r="E227" s="18" t="s">
        <v>93</v>
      </c>
      <c r="F227" s="18"/>
      <c r="G227" s="19">
        <v>-1101.97</v>
      </c>
      <c r="H227" s="19">
        <v>-1101.97</v>
      </c>
      <c r="I227" s="19">
        <v>1123.46</v>
      </c>
      <c r="J227" s="19">
        <v>0</v>
      </c>
      <c r="K227" s="19">
        <v>1101.97</v>
      </c>
      <c r="L227" s="19">
        <v>0</v>
      </c>
      <c r="M227" s="5" t="str">
        <f t="shared" si="50"/>
        <v/>
      </c>
      <c r="N227" s="6">
        <f t="shared" si="51"/>
        <v>0</v>
      </c>
      <c r="O227" s="1">
        <f t="shared" si="52"/>
        <v>0</v>
      </c>
      <c r="P227">
        <v>61100000</v>
      </c>
      <c r="R227">
        <v>3684.52</v>
      </c>
      <c r="S227">
        <v>3300.14</v>
      </c>
      <c r="T227">
        <v>0</v>
      </c>
      <c r="U227" s="1">
        <f>IF(ISNA(VLOOKUP(Z227,'Balance A'!$C$14:$E$163,3,FALSE))=FALSE,U226,U226+1)</f>
        <v>2</v>
      </c>
      <c r="W227" s="34">
        <f t="shared" si="56"/>
        <v>2104</v>
      </c>
      <c r="X227" s="34">
        <f t="shared" si="57"/>
        <v>61612000</v>
      </c>
      <c r="Y227" s="34">
        <f t="shared" si="49"/>
        <v>4200</v>
      </c>
      <c r="Z227" s="34" t="str">
        <f t="shared" si="58"/>
        <v>61612000_4200</v>
      </c>
      <c r="AA227" s="34">
        <f t="shared" si="59"/>
        <v>0</v>
      </c>
      <c r="AB227" s="35">
        <f t="shared" si="60"/>
        <v>-605</v>
      </c>
      <c r="AC227" s="7" t="str">
        <f t="shared" si="61"/>
        <v>6</v>
      </c>
      <c r="AD227" s="7" t="str">
        <f t="shared" si="62"/>
        <v>42</v>
      </c>
    </row>
    <row r="228" spans="1:30" x14ac:dyDescent="0.25">
      <c r="A228" s="1">
        <f t="shared" si="55"/>
        <v>2210</v>
      </c>
      <c r="B228" s="1">
        <f t="shared" si="54"/>
        <v>60310000</v>
      </c>
      <c r="C228" s="1">
        <f>IF(A228="","",IFERROR(VLOOKUP(E228,'[1]Mapping '!$I$2:$J$18,2,FALSE),C227))</f>
        <v>4300</v>
      </c>
      <c r="D228" s="1">
        <f t="shared" si="53"/>
        <v>2851.4500000000007</v>
      </c>
      <c r="E228" s="18" t="s">
        <v>95</v>
      </c>
      <c r="F228" s="18"/>
      <c r="G228" s="19">
        <v>-2851.45</v>
      </c>
      <c r="H228" s="19">
        <v>-2851.45</v>
      </c>
      <c r="I228" s="19">
        <v>10455.280000000001</v>
      </c>
      <c r="J228" s="19">
        <v>0</v>
      </c>
      <c r="K228" s="19">
        <v>14869.26</v>
      </c>
      <c r="L228" s="19">
        <v>12017.81</v>
      </c>
      <c r="M228" s="5" t="str">
        <f t="shared" si="50"/>
        <v/>
      </c>
      <c r="N228" s="6">
        <f t="shared" si="51"/>
        <v>0</v>
      </c>
      <c r="O228" s="1">
        <f t="shared" si="52"/>
        <v>0</v>
      </c>
      <c r="P228">
        <v>61100090</v>
      </c>
      <c r="R228">
        <v>0</v>
      </c>
      <c r="S228">
        <v>0</v>
      </c>
      <c r="T228">
        <v>0</v>
      </c>
      <c r="U228" s="1">
        <f>IF(ISNA(VLOOKUP(Z228,'Balance A'!$C$14:$E$163,3,FALSE))=FALSE,U227,U227+1)</f>
        <v>2</v>
      </c>
      <c r="W228" s="34">
        <f t="shared" si="56"/>
        <v>2105</v>
      </c>
      <c r="X228" s="34">
        <f t="shared" si="57"/>
        <v>62113000</v>
      </c>
      <c r="Y228" s="34">
        <f t="shared" si="49"/>
        <v>4200</v>
      </c>
      <c r="Z228" s="34" t="str">
        <f t="shared" si="58"/>
        <v>62113000_4200</v>
      </c>
      <c r="AA228" s="34">
        <f t="shared" si="59"/>
        <v>0</v>
      </c>
      <c r="AB228" s="35">
        <f t="shared" si="60"/>
        <v>172.80000000000018</v>
      </c>
      <c r="AC228" s="7" t="str">
        <f t="shared" si="61"/>
        <v>6</v>
      </c>
      <c r="AD228" s="7" t="str">
        <f t="shared" si="62"/>
        <v>42</v>
      </c>
    </row>
    <row r="229" spans="1:30" x14ac:dyDescent="0.25">
      <c r="A229" s="1">
        <f t="shared" si="55"/>
        <v>2211</v>
      </c>
      <c r="B229" s="1">
        <f t="shared" si="54"/>
        <v>60320000</v>
      </c>
      <c r="C229" s="1">
        <f>IF(A229="","",IFERROR(VLOOKUP(E229,'[1]Mapping '!$I$2:$J$18,2,FALSE),C228))</f>
        <v>4300</v>
      </c>
      <c r="D229" s="1">
        <f t="shared" si="53"/>
        <v>991.32999999999947</v>
      </c>
      <c r="E229" s="18" t="s">
        <v>140</v>
      </c>
      <c r="F229" s="18"/>
      <c r="G229" s="19">
        <v>-991.33</v>
      </c>
      <c r="H229" s="19">
        <v>-991.33</v>
      </c>
      <c r="I229" s="19">
        <v>991.33</v>
      </c>
      <c r="J229" s="19">
        <v>0</v>
      </c>
      <c r="K229" s="19">
        <v>4587.9399999999996</v>
      </c>
      <c r="L229" s="19">
        <v>3596.61</v>
      </c>
      <c r="M229" s="5" t="str">
        <f t="shared" si="50"/>
        <v/>
      </c>
      <c r="N229" s="6">
        <f t="shared" si="51"/>
        <v>0</v>
      </c>
      <c r="O229" s="1">
        <f t="shared" si="52"/>
        <v>0</v>
      </c>
      <c r="P229">
        <v>61111000</v>
      </c>
      <c r="R229">
        <v>1794.42</v>
      </c>
      <c r="S229">
        <v>0</v>
      </c>
      <c r="T229">
        <v>0</v>
      </c>
      <c r="U229" s="1">
        <f>IF(ISNA(VLOOKUP(Z229,'Balance A'!$C$14:$E$163,3,FALSE))=FALSE,U228,U228+1)</f>
        <v>2</v>
      </c>
      <c r="W229" s="34">
        <f t="shared" si="56"/>
        <v>2106</v>
      </c>
      <c r="X229" s="34">
        <f t="shared" si="57"/>
        <v>62210000</v>
      </c>
      <c r="Y229" s="34">
        <f t="shared" si="49"/>
        <v>4200</v>
      </c>
      <c r="Z229" s="34" t="str">
        <f t="shared" si="58"/>
        <v>62210000_4200</v>
      </c>
      <c r="AA229" s="34">
        <f t="shared" si="59"/>
        <v>0</v>
      </c>
      <c r="AB229" s="35">
        <f t="shared" si="60"/>
        <v>537</v>
      </c>
      <c r="AC229" s="7" t="str">
        <f t="shared" si="61"/>
        <v>6</v>
      </c>
      <c r="AD229" s="7" t="str">
        <f t="shared" si="62"/>
        <v>42</v>
      </c>
    </row>
    <row r="230" spans="1:30" x14ac:dyDescent="0.25">
      <c r="A230" s="1">
        <f t="shared" si="55"/>
        <v>2212</v>
      </c>
      <c r="B230" s="1">
        <f t="shared" si="54"/>
        <v>60370000</v>
      </c>
      <c r="C230" s="1">
        <f>IF(A230="","",IFERROR(VLOOKUP(E230,'[1]Mapping '!$I$2:$J$18,2,FALSE),C229))</f>
        <v>4300</v>
      </c>
      <c r="D230" s="1">
        <f t="shared" si="53"/>
        <v>116350.54000000004</v>
      </c>
      <c r="E230" s="18" t="s">
        <v>97</v>
      </c>
      <c r="F230" s="18"/>
      <c r="G230" s="19">
        <v>-116350.54</v>
      </c>
      <c r="H230" s="19">
        <v>-116350.54</v>
      </c>
      <c r="I230" s="19">
        <v>119059.68</v>
      </c>
      <c r="J230" s="19">
        <v>0</v>
      </c>
      <c r="K230" s="19">
        <v>347132.4</v>
      </c>
      <c r="L230" s="19">
        <v>230781.86</v>
      </c>
      <c r="M230" s="5" t="str">
        <f t="shared" si="50"/>
        <v/>
      </c>
      <c r="N230" s="6">
        <f t="shared" si="51"/>
        <v>0</v>
      </c>
      <c r="O230" s="1">
        <f t="shared" si="52"/>
        <v>0</v>
      </c>
      <c r="P230">
        <v>61120000</v>
      </c>
      <c r="R230">
        <v>8832.02</v>
      </c>
      <c r="S230">
        <v>0</v>
      </c>
      <c r="T230">
        <v>0</v>
      </c>
      <c r="U230" s="1">
        <f>IF(ISNA(VLOOKUP(Z230,'Balance A'!$C$14:$E$163,3,FALSE))=FALSE,U229,U229+1)</f>
        <v>2</v>
      </c>
      <c r="W230" s="34">
        <f t="shared" si="56"/>
        <v>2107</v>
      </c>
      <c r="X230" s="34">
        <f t="shared" si="57"/>
        <v>62220000</v>
      </c>
      <c r="Y230" s="34">
        <f t="shared" si="49"/>
        <v>4200</v>
      </c>
      <c r="Z230" s="34" t="str">
        <f t="shared" si="58"/>
        <v>62220000_4200</v>
      </c>
      <c r="AA230" s="34">
        <f t="shared" si="59"/>
        <v>0</v>
      </c>
      <c r="AB230" s="35">
        <f t="shared" si="60"/>
        <v>3249</v>
      </c>
      <c r="AC230" s="7" t="str">
        <f t="shared" si="61"/>
        <v>6</v>
      </c>
      <c r="AD230" s="7" t="str">
        <f t="shared" si="62"/>
        <v>42</v>
      </c>
    </row>
    <row r="231" spans="1:30" x14ac:dyDescent="0.25">
      <c r="A231" s="1">
        <f t="shared" si="55"/>
        <v>2213</v>
      </c>
      <c r="B231" s="1">
        <f t="shared" si="54"/>
        <v>60371000</v>
      </c>
      <c r="C231" s="1">
        <f>IF(A231="","",IFERROR(VLOOKUP(E231,'[1]Mapping '!$I$2:$J$18,2,FALSE),C230))</f>
        <v>4300</v>
      </c>
      <c r="D231" s="1">
        <f t="shared" si="53"/>
        <v>1612.5</v>
      </c>
      <c r="E231" s="18" t="s">
        <v>98</v>
      </c>
      <c r="F231" s="18"/>
      <c r="G231" s="19">
        <v>-1612.5</v>
      </c>
      <c r="H231" s="19">
        <v>-1612.5</v>
      </c>
      <c r="I231" s="19">
        <v>18703.78</v>
      </c>
      <c r="J231" s="19">
        <v>0</v>
      </c>
      <c r="K231" s="19">
        <v>6644.88</v>
      </c>
      <c r="L231" s="19">
        <v>5032.38</v>
      </c>
      <c r="M231" s="5" t="str">
        <f t="shared" si="50"/>
        <v/>
      </c>
      <c r="N231" s="6">
        <f t="shared" si="51"/>
        <v>0</v>
      </c>
      <c r="O231" s="1">
        <f t="shared" si="52"/>
        <v>0</v>
      </c>
      <c r="P231">
        <v>61130000</v>
      </c>
      <c r="R231">
        <v>0</v>
      </c>
      <c r="S231">
        <v>0</v>
      </c>
      <c r="T231">
        <v>0</v>
      </c>
      <c r="U231" s="1">
        <f>IF(ISNA(VLOOKUP(Z231,'Balance A'!$C$14:$E$163,3,FALSE))=FALSE,U230,U230+1)</f>
        <v>2</v>
      </c>
      <c r="W231" s="34">
        <f t="shared" si="56"/>
        <v>2108</v>
      </c>
      <c r="X231" s="34">
        <f t="shared" si="57"/>
        <v>62350000</v>
      </c>
      <c r="Y231" s="34">
        <f t="shared" si="49"/>
        <v>4200</v>
      </c>
      <c r="Z231" s="34" t="str">
        <f t="shared" si="58"/>
        <v>62350000_4200</v>
      </c>
      <c r="AA231" s="34">
        <f t="shared" si="59"/>
        <v>0</v>
      </c>
      <c r="AB231" s="35">
        <f t="shared" si="60"/>
        <v>448.63999999999987</v>
      </c>
      <c r="AC231" s="7" t="str">
        <f t="shared" si="61"/>
        <v>6</v>
      </c>
      <c r="AD231" s="7" t="str">
        <f t="shared" si="62"/>
        <v>42</v>
      </c>
    </row>
    <row r="232" spans="1:30" x14ac:dyDescent="0.25">
      <c r="A232" s="1">
        <f t="shared" si="55"/>
        <v>2214</v>
      </c>
      <c r="B232" s="1">
        <f t="shared" si="54"/>
        <v>60510000</v>
      </c>
      <c r="C232" s="1">
        <f>IF(A232="","",IFERROR(VLOOKUP(E232,'[1]Mapping '!$I$2:$J$18,2,FALSE),C231))</f>
        <v>4300</v>
      </c>
      <c r="D232" s="1">
        <f t="shared" si="53"/>
        <v>1014.9</v>
      </c>
      <c r="E232" s="18" t="s">
        <v>141</v>
      </c>
      <c r="F232" s="18"/>
      <c r="G232" s="19">
        <v>-1014.9</v>
      </c>
      <c r="H232" s="19">
        <v>-1014.9</v>
      </c>
      <c r="I232" s="19">
        <v>1014.9</v>
      </c>
      <c r="J232" s="19">
        <v>0</v>
      </c>
      <c r="K232" s="19">
        <v>1014.9</v>
      </c>
      <c r="L232" s="19">
        <v>0</v>
      </c>
      <c r="M232" s="5" t="str">
        <f t="shared" si="50"/>
        <v/>
      </c>
      <c r="N232" s="6">
        <f t="shared" si="51"/>
        <v>0</v>
      </c>
      <c r="O232" s="1">
        <f t="shared" si="52"/>
        <v>0</v>
      </c>
      <c r="P232">
        <v>61140000</v>
      </c>
      <c r="R232">
        <v>0</v>
      </c>
      <c r="S232">
        <v>0</v>
      </c>
      <c r="T232">
        <v>0</v>
      </c>
      <c r="U232" s="1">
        <f>IF(ISNA(VLOOKUP(Z232,'Balance A'!$C$14:$E$163,3,FALSE))=FALSE,U231,U231+1)</f>
        <v>2</v>
      </c>
      <c r="W232" s="34">
        <f t="shared" si="56"/>
        <v>2109</v>
      </c>
      <c r="X232" s="34">
        <f t="shared" si="57"/>
        <v>62361000</v>
      </c>
      <c r="Y232" s="34">
        <f t="shared" si="49"/>
        <v>4200</v>
      </c>
      <c r="Z232" s="34" t="str">
        <f t="shared" si="58"/>
        <v>62361000_4200</v>
      </c>
      <c r="AA232" s="34">
        <f t="shared" si="59"/>
        <v>0</v>
      </c>
      <c r="AB232" s="35">
        <f t="shared" si="60"/>
        <v>421</v>
      </c>
      <c r="AC232" s="7" t="str">
        <f t="shared" si="61"/>
        <v>6</v>
      </c>
      <c r="AD232" s="7" t="str">
        <f t="shared" si="62"/>
        <v>42</v>
      </c>
    </row>
    <row r="233" spans="1:30" x14ac:dyDescent="0.25">
      <c r="A233" s="1">
        <f t="shared" si="55"/>
        <v>2215</v>
      </c>
      <c r="B233" s="1">
        <f t="shared" si="54"/>
        <v>60611100</v>
      </c>
      <c r="C233" s="1">
        <f>IF(A233="","",IFERROR(VLOOKUP(E233,'[1]Mapping '!$I$2:$J$18,2,FALSE),C232))</f>
        <v>4300</v>
      </c>
      <c r="D233" s="1">
        <f t="shared" si="53"/>
        <v>14775.699999999997</v>
      </c>
      <c r="E233" s="18" t="s">
        <v>99</v>
      </c>
      <c r="F233" s="18"/>
      <c r="G233" s="19">
        <v>-14775.7</v>
      </c>
      <c r="H233" s="19">
        <v>-14775.7</v>
      </c>
      <c r="I233" s="19">
        <v>24085.040000000001</v>
      </c>
      <c r="J233" s="19">
        <v>0</v>
      </c>
      <c r="K233" s="19">
        <v>33811.199999999997</v>
      </c>
      <c r="L233" s="19">
        <v>19035.5</v>
      </c>
      <c r="M233" s="5" t="str">
        <f t="shared" si="50"/>
        <v/>
      </c>
      <c r="N233" s="6">
        <f t="shared" si="51"/>
        <v>0</v>
      </c>
      <c r="O233" s="1">
        <f t="shared" si="52"/>
        <v>0</v>
      </c>
      <c r="P233">
        <v>61210000</v>
      </c>
      <c r="R233">
        <v>1362</v>
      </c>
      <c r="S233">
        <v>0</v>
      </c>
      <c r="T233">
        <v>0</v>
      </c>
      <c r="U233" s="1">
        <f>IF(ISNA(VLOOKUP(Z233,'Balance A'!$C$14:$E$163,3,FALSE))=FALSE,U232,U232+1)</f>
        <v>2</v>
      </c>
      <c r="W233" s="34">
        <f t="shared" si="56"/>
        <v>2110</v>
      </c>
      <c r="X233" s="34">
        <f t="shared" si="57"/>
        <v>62411100</v>
      </c>
      <c r="Y233" s="34">
        <f t="shared" si="49"/>
        <v>4200</v>
      </c>
      <c r="Z233" s="34" t="str">
        <f t="shared" si="58"/>
        <v>62411100_4200</v>
      </c>
      <c r="AA233" s="34">
        <f t="shared" si="59"/>
        <v>0</v>
      </c>
      <c r="AB233" s="35">
        <f t="shared" si="60"/>
        <v>115.5</v>
      </c>
      <c r="AC233" s="7" t="str">
        <f t="shared" si="61"/>
        <v>6</v>
      </c>
      <c r="AD233" s="7" t="str">
        <f t="shared" si="62"/>
        <v>42</v>
      </c>
    </row>
    <row r="234" spans="1:30" x14ac:dyDescent="0.25">
      <c r="A234" s="1">
        <f t="shared" si="55"/>
        <v>2216</v>
      </c>
      <c r="B234" s="1">
        <f t="shared" si="54"/>
        <v>60612000</v>
      </c>
      <c r="C234" s="1">
        <f>IF(A234="","",IFERROR(VLOOKUP(E234,'[1]Mapping '!$I$2:$J$18,2,FALSE),C233))</f>
        <v>4300</v>
      </c>
      <c r="D234" s="1">
        <f t="shared" si="53"/>
        <v>939.11000000000013</v>
      </c>
      <c r="E234" s="18" t="s">
        <v>100</v>
      </c>
      <c r="F234" s="18"/>
      <c r="G234" s="19">
        <v>-939.11</v>
      </c>
      <c r="H234" s="19">
        <v>-939.11</v>
      </c>
      <c r="I234" s="19">
        <v>687.11</v>
      </c>
      <c r="J234" s="19">
        <v>0</v>
      </c>
      <c r="K234" s="19">
        <v>2199.11</v>
      </c>
      <c r="L234" s="19">
        <v>1260</v>
      </c>
      <c r="M234" s="5" t="str">
        <f t="shared" si="50"/>
        <v/>
      </c>
      <c r="N234" s="6">
        <f t="shared" si="51"/>
        <v>0</v>
      </c>
      <c r="O234" s="1">
        <f t="shared" si="52"/>
        <v>0</v>
      </c>
      <c r="P234">
        <v>61220000</v>
      </c>
      <c r="R234">
        <v>0</v>
      </c>
      <c r="S234">
        <v>0</v>
      </c>
      <c r="T234">
        <v>0</v>
      </c>
      <c r="U234" s="1">
        <f>IF(ISNA(VLOOKUP(Z234,'Balance A'!$C$14:$E$163,3,FALSE))=FALSE,U233,U233+1)</f>
        <v>2</v>
      </c>
      <c r="W234" s="34">
        <f t="shared" si="56"/>
        <v>2111</v>
      </c>
      <c r="X234" s="34">
        <f t="shared" si="57"/>
        <v>62421000</v>
      </c>
      <c r="Y234" s="34">
        <f t="shared" si="49"/>
        <v>4200</v>
      </c>
      <c r="Z234" s="34" t="str">
        <f t="shared" si="58"/>
        <v>62421000_4200</v>
      </c>
      <c r="AA234" s="34">
        <f t="shared" si="59"/>
        <v>0</v>
      </c>
      <c r="AB234" s="35">
        <f t="shared" si="60"/>
        <v>632.87</v>
      </c>
      <c r="AC234" s="7" t="str">
        <f t="shared" si="61"/>
        <v>6</v>
      </c>
      <c r="AD234" s="7" t="str">
        <f t="shared" si="62"/>
        <v>42</v>
      </c>
    </row>
    <row r="235" spans="1:30" x14ac:dyDescent="0.25">
      <c r="A235" s="1">
        <f t="shared" si="55"/>
        <v>2217</v>
      </c>
      <c r="B235" s="1">
        <f t="shared" si="54"/>
        <v>60613000</v>
      </c>
      <c r="C235" s="1">
        <f>IF(A235="","",IFERROR(VLOOKUP(E235,'[1]Mapping '!$I$2:$J$18,2,FALSE),C234))</f>
        <v>4300</v>
      </c>
      <c r="D235" s="1">
        <f t="shared" si="53"/>
        <v>6867.11</v>
      </c>
      <c r="E235" s="18" t="s">
        <v>24</v>
      </c>
      <c r="F235" s="18"/>
      <c r="G235" s="19">
        <v>-6867.11</v>
      </c>
      <c r="H235" s="19">
        <v>-6867.11</v>
      </c>
      <c r="I235" s="19">
        <v>7223.14</v>
      </c>
      <c r="J235" s="19">
        <v>0</v>
      </c>
      <c r="K235" s="19">
        <v>6867.11</v>
      </c>
      <c r="L235" s="19">
        <v>0</v>
      </c>
      <c r="M235" s="5" t="str">
        <f t="shared" si="50"/>
        <v/>
      </c>
      <c r="N235" s="6">
        <f t="shared" si="51"/>
        <v>0</v>
      </c>
      <c r="O235" s="1">
        <f t="shared" si="52"/>
        <v>0</v>
      </c>
      <c r="P235">
        <v>61310000</v>
      </c>
      <c r="R235">
        <v>0</v>
      </c>
      <c r="S235">
        <v>0</v>
      </c>
      <c r="T235">
        <v>0</v>
      </c>
      <c r="U235" s="1">
        <f>IF(ISNA(VLOOKUP(Z235,'Balance A'!$C$14:$E$163,3,FALSE))=FALSE,U234,U234+1)</f>
        <v>2</v>
      </c>
      <c r="W235" s="34">
        <f t="shared" si="56"/>
        <v>2112</v>
      </c>
      <c r="X235" s="34">
        <f t="shared" si="57"/>
        <v>62610010</v>
      </c>
      <c r="Y235" s="34">
        <f t="shared" ref="Y235:Y298" si="63">IF(W235&lt;$AA$1,"",VLOOKUP(W235,A:C,3,FALSE))</f>
        <v>4200</v>
      </c>
      <c r="Z235" s="34" t="str">
        <f t="shared" si="58"/>
        <v>62610010_4200</v>
      </c>
      <c r="AA235" s="34">
        <f t="shared" si="59"/>
        <v>0</v>
      </c>
      <c r="AB235" s="35">
        <f t="shared" si="60"/>
        <v>872.73</v>
      </c>
      <c r="AC235" s="7" t="str">
        <f t="shared" si="61"/>
        <v>6</v>
      </c>
      <c r="AD235" s="7" t="str">
        <f t="shared" si="62"/>
        <v>42</v>
      </c>
    </row>
    <row r="236" spans="1:30" x14ac:dyDescent="0.25">
      <c r="A236" s="1">
        <f t="shared" si="55"/>
        <v>2218</v>
      </c>
      <c r="B236" s="1">
        <f t="shared" si="54"/>
        <v>60630000</v>
      </c>
      <c r="C236" s="1">
        <f>IF(A236="","",IFERROR(VLOOKUP(E236,'[1]Mapping '!$I$2:$J$18,2,FALSE),C235))</f>
        <v>4300</v>
      </c>
      <c r="D236" s="1">
        <f t="shared" si="53"/>
        <v>7174.95</v>
      </c>
      <c r="E236" s="18" t="s">
        <v>23</v>
      </c>
      <c r="F236" s="18"/>
      <c r="G236" s="19">
        <v>-7174.95</v>
      </c>
      <c r="H236" s="19">
        <v>-7174.95</v>
      </c>
      <c r="I236" s="19">
        <v>12483.04</v>
      </c>
      <c r="J236" s="19">
        <v>0</v>
      </c>
      <c r="K236" s="19">
        <v>7205.4</v>
      </c>
      <c r="L236" s="19">
        <v>30.45</v>
      </c>
      <c r="M236" s="5" t="str">
        <f t="shared" si="50"/>
        <v/>
      </c>
      <c r="N236" s="6">
        <f t="shared" si="51"/>
        <v>0</v>
      </c>
      <c r="O236" s="1">
        <f t="shared" si="52"/>
        <v>0</v>
      </c>
      <c r="P236">
        <v>61320000</v>
      </c>
      <c r="R236">
        <v>10647.69</v>
      </c>
      <c r="S236">
        <v>5915.38</v>
      </c>
      <c r="T236">
        <v>0</v>
      </c>
      <c r="U236" s="1">
        <f>IF(ISNA(VLOOKUP(Z236,'Balance A'!$C$14:$E$163,3,FALSE))=FALSE,U235,U235+1)</f>
        <v>2</v>
      </c>
      <c r="W236" s="34">
        <f t="shared" si="56"/>
        <v>2113</v>
      </c>
      <c r="X236" s="34">
        <f t="shared" si="57"/>
        <v>62781000</v>
      </c>
      <c r="Y236" s="34">
        <f t="shared" si="63"/>
        <v>4200</v>
      </c>
      <c r="Z236" s="34" t="str">
        <f t="shared" si="58"/>
        <v>62781000_4200</v>
      </c>
      <c r="AA236" s="34">
        <f t="shared" si="59"/>
        <v>0</v>
      </c>
      <c r="AB236" s="35">
        <f t="shared" si="60"/>
        <v>4</v>
      </c>
      <c r="AC236" s="7" t="str">
        <f t="shared" si="61"/>
        <v>6</v>
      </c>
      <c r="AD236" s="7" t="str">
        <f t="shared" si="62"/>
        <v>42</v>
      </c>
    </row>
    <row r="237" spans="1:30" x14ac:dyDescent="0.25">
      <c r="A237" s="1">
        <f t="shared" si="55"/>
        <v>2219</v>
      </c>
      <c r="B237" s="1">
        <f t="shared" si="54"/>
        <v>60640000</v>
      </c>
      <c r="C237" s="1">
        <f>IF(A237="","",IFERROR(VLOOKUP(E237,'[1]Mapping '!$I$2:$J$18,2,FALSE),C236))</f>
        <v>4300</v>
      </c>
      <c r="D237" s="1">
        <f t="shared" si="53"/>
        <v>1646.28</v>
      </c>
      <c r="E237" s="18" t="s">
        <v>25</v>
      </c>
      <c r="F237" s="18"/>
      <c r="G237" s="19">
        <v>-1646.28</v>
      </c>
      <c r="H237" s="19">
        <v>-1646.28</v>
      </c>
      <c r="I237" s="19">
        <v>3689.15</v>
      </c>
      <c r="J237" s="19">
        <v>0</v>
      </c>
      <c r="K237" s="19">
        <v>1646.28</v>
      </c>
      <c r="L237" s="19">
        <v>0</v>
      </c>
      <c r="M237" s="5" t="str">
        <f t="shared" si="50"/>
        <v/>
      </c>
      <c r="N237" s="6">
        <f t="shared" si="51"/>
        <v>0</v>
      </c>
      <c r="O237" s="1">
        <f t="shared" si="52"/>
        <v>0</v>
      </c>
      <c r="P237">
        <v>61330000</v>
      </c>
      <c r="R237">
        <v>305</v>
      </c>
      <c r="S237">
        <v>0</v>
      </c>
      <c r="T237">
        <v>0</v>
      </c>
      <c r="U237" s="1">
        <f>IF(ISNA(VLOOKUP(Z237,'Balance A'!$C$14:$E$163,3,FALSE))=FALSE,U236,U236+1)</f>
        <v>2</v>
      </c>
      <c r="W237" s="34">
        <f t="shared" si="56"/>
        <v>2114</v>
      </c>
      <c r="X237" s="34">
        <f t="shared" si="57"/>
        <v>62783000</v>
      </c>
      <c r="Y237" s="34">
        <f t="shared" si="63"/>
        <v>4200</v>
      </c>
      <c r="Z237" s="34" t="str">
        <f t="shared" si="58"/>
        <v>62783000_4200</v>
      </c>
      <c r="AA237" s="34">
        <f t="shared" si="59"/>
        <v>0</v>
      </c>
      <c r="AB237" s="35">
        <f t="shared" si="60"/>
        <v>1906.89</v>
      </c>
      <c r="AC237" s="7" t="str">
        <f t="shared" si="61"/>
        <v>6</v>
      </c>
      <c r="AD237" s="7" t="str">
        <f t="shared" si="62"/>
        <v>42</v>
      </c>
    </row>
    <row r="238" spans="1:30" x14ac:dyDescent="0.25">
      <c r="A238" s="1">
        <f t="shared" si="55"/>
        <v>2220</v>
      </c>
      <c r="B238" s="1">
        <f t="shared" si="54"/>
        <v>60641000</v>
      </c>
      <c r="C238" s="1">
        <f>IF(A238="","",IFERROR(VLOOKUP(E238,'[1]Mapping '!$I$2:$J$18,2,FALSE),C237))</f>
        <v>4300</v>
      </c>
      <c r="D238" s="1">
        <f t="shared" si="53"/>
        <v>59.74</v>
      </c>
      <c r="E238" s="18" t="s">
        <v>26</v>
      </c>
      <c r="F238" s="18"/>
      <c r="G238" s="19">
        <v>-59.74</v>
      </c>
      <c r="H238" s="19">
        <v>-59.74</v>
      </c>
      <c r="I238" s="19">
        <v>68.91</v>
      </c>
      <c r="J238" s="19">
        <v>0</v>
      </c>
      <c r="K238" s="19">
        <v>59.74</v>
      </c>
      <c r="L238" s="19">
        <v>0</v>
      </c>
      <c r="M238" s="5" t="str">
        <f t="shared" si="50"/>
        <v/>
      </c>
      <c r="N238" s="6">
        <f t="shared" si="51"/>
        <v>0</v>
      </c>
      <c r="O238" s="1">
        <f t="shared" si="52"/>
        <v>0</v>
      </c>
      <c r="P238">
        <v>61340000</v>
      </c>
      <c r="R238">
        <v>0</v>
      </c>
      <c r="S238">
        <v>0</v>
      </c>
      <c r="T238">
        <v>0</v>
      </c>
      <c r="U238" s="1">
        <f>IF(ISNA(VLOOKUP(Z238,'Balance A'!$C$14:$E$163,3,FALSE))=FALSE,U237,U237+1)</f>
        <v>2</v>
      </c>
      <c r="W238" s="34">
        <f t="shared" si="56"/>
        <v>2115</v>
      </c>
      <c r="X238" s="34">
        <f t="shared" si="57"/>
        <v>62784000</v>
      </c>
      <c r="Y238" s="34">
        <f t="shared" si="63"/>
        <v>4200</v>
      </c>
      <c r="Z238" s="34" t="str">
        <f t="shared" si="58"/>
        <v>62784000_4200</v>
      </c>
      <c r="AA238" s="34">
        <f t="shared" si="59"/>
        <v>0</v>
      </c>
      <c r="AB238" s="35">
        <f t="shared" si="60"/>
        <v>828.41</v>
      </c>
      <c r="AC238" s="7" t="str">
        <f t="shared" si="61"/>
        <v>6</v>
      </c>
      <c r="AD238" s="7" t="str">
        <f t="shared" si="62"/>
        <v>42</v>
      </c>
    </row>
    <row r="239" spans="1:30" x14ac:dyDescent="0.25">
      <c r="A239" s="1">
        <f t="shared" si="55"/>
        <v>2221</v>
      </c>
      <c r="B239" s="1">
        <f t="shared" si="54"/>
        <v>60700000</v>
      </c>
      <c r="C239" s="1">
        <f>IF(A239="","",IFERROR(VLOOKUP(E239,'[1]Mapping '!$I$2:$J$18,2,FALSE),C238))</f>
        <v>4300</v>
      </c>
      <c r="D239" s="1">
        <f t="shared" si="53"/>
        <v>171</v>
      </c>
      <c r="E239" s="18" t="s">
        <v>142</v>
      </c>
      <c r="F239" s="18"/>
      <c r="G239" s="19">
        <v>-171</v>
      </c>
      <c r="H239" s="19">
        <v>-171</v>
      </c>
      <c r="I239" s="19">
        <v>171</v>
      </c>
      <c r="J239" s="19">
        <v>0</v>
      </c>
      <c r="K239" s="19">
        <v>171</v>
      </c>
      <c r="L239" s="19">
        <v>0</v>
      </c>
      <c r="M239" s="5" t="str">
        <f t="shared" si="50"/>
        <v/>
      </c>
      <c r="N239" s="6">
        <f t="shared" si="51"/>
        <v>0</v>
      </c>
      <c r="O239" s="1">
        <f t="shared" si="52"/>
        <v>0</v>
      </c>
      <c r="P239">
        <v>61350000</v>
      </c>
      <c r="R239">
        <v>1108</v>
      </c>
      <c r="S239">
        <v>0</v>
      </c>
      <c r="T239">
        <v>0</v>
      </c>
      <c r="U239" s="1">
        <f>IF(ISNA(VLOOKUP(Z239,'Balance A'!$C$14:$E$163,3,FALSE))=FALSE,U238,U238+1)</f>
        <v>2</v>
      </c>
      <c r="W239" s="34">
        <f t="shared" si="56"/>
        <v>2116</v>
      </c>
      <c r="X239" s="34">
        <f t="shared" si="57"/>
        <v>62786000</v>
      </c>
      <c r="Y239" s="34">
        <f t="shared" si="63"/>
        <v>4200</v>
      </c>
      <c r="Z239" s="34" t="str">
        <f t="shared" si="58"/>
        <v>62786000_4200</v>
      </c>
      <c r="AA239" s="34">
        <f t="shared" si="59"/>
        <v>0</v>
      </c>
      <c r="AB239" s="35">
        <f t="shared" si="60"/>
        <v>302.2</v>
      </c>
      <c r="AC239" s="7" t="str">
        <f t="shared" si="61"/>
        <v>6</v>
      </c>
      <c r="AD239" s="7" t="str">
        <f t="shared" si="62"/>
        <v>42</v>
      </c>
    </row>
    <row r="240" spans="1:30" x14ac:dyDescent="0.25">
      <c r="A240" s="1">
        <f t="shared" si="55"/>
        <v>2222</v>
      </c>
      <c r="B240" s="1">
        <f t="shared" si="54"/>
        <v>60710000</v>
      </c>
      <c r="C240" s="1">
        <f>IF(A240="","",IFERROR(VLOOKUP(E240,'[1]Mapping '!$I$2:$J$18,2,FALSE),C239))</f>
        <v>4300</v>
      </c>
      <c r="D240" s="1">
        <f t="shared" si="53"/>
        <v>10069.36</v>
      </c>
      <c r="E240" s="18" t="s">
        <v>31</v>
      </c>
      <c r="F240" s="18"/>
      <c r="G240" s="19">
        <v>-10069.36</v>
      </c>
      <c r="H240" s="19">
        <v>-10069.36</v>
      </c>
      <c r="I240" s="19">
        <v>11890.73</v>
      </c>
      <c r="J240" s="19">
        <v>0</v>
      </c>
      <c r="K240" s="19">
        <v>10081.36</v>
      </c>
      <c r="L240" s="19">
        <v>12</v>
      </c>
      <c r="M240" s="5" t="str">
        <f t="shared" si="50"/>
        <v/>
      </c>
      <c r="N240" s="6">
        <f t="shared" si="51"/>
        <v>0</v>
      </c>
      <c r="O240" s="1">
        <f t="shared" si="52"/>
        <v>0</v>
      </c>
      <c r="P240">
        <v>61380000</v>
      </c>
      <c r="R240">
        <v>30911.200000000001</v>
      </c>
      <c r="S240">
        <v>0</v>
      </c>
      <c r="T240">
        <v>0</v>
      </c>
      <c r="U240" s="1">
        <f>IF(ISNA(VLOOKUP(Z240,'Balance A'!$C$14:$E$163,3,FALSE))=FALSE,U239,U239+1)</f>
        <v>2</v>
      </c>
      <c r="W240" s="34">
        <f t="shared" si="56"/>
        <v>2117</v>
      </c>
      <c r="X240" s="34">
        <f t="shared" si="57"/>
        <v>62811000</v>
      </c>
      <c r="Y240" s="34">
        <f t="shared" si="63"/>
        <v>4200</v>
      </c>
      <c r="Z240" s="34" t="str">
        <f t="shared" si="58"/>
        <v>62811000_4200</v>
      </c>
      <c r="AA240" s="34">
        <f t="shared" si="59"/>
        <v>0</v>
      </c>
      <c r="AB240" s="35">
        <f t="shared" si="60"/>
        <v>1114</v>
      </c>
      <c r="AC240" s="7" t="str">
        <f t="shared" si="61"/>
        <v>6</v>
      </c>
      <c r="AD240" s="7" t="str">
        <f t="shared" si="62"/>
        <v>42</v>
      </c>
    </row>
    <row r="241" spans="1:30" x14ac:dyDescent="0.25">
      <c r="A241" s="1">
        <f t="shared" si="55"/>
        <v>2223</v>
      </c>
      <c r="B241" s="1">
        <f t="shared" si="54"/>
        <v>60720000</v>
      </c>
      <c r="C241" s="1">
        <f>IF(A241="","",IFERROR(VLOOKUP(E241,'[1]Mapping '!$I$2:$J$18,2,FALSE),C240))</f>
        <v>4300</v>
      </c>
      <c r="D241" s="1">
        <f t="shared" si="53"/>
        <v>2687.35</v>
      </c>
      <c r="E241" s="18" t="s">
        <v>101</v>
      </c>
      <c r="F241" s="18"/>
      <c r="G241" s="19">
        <v>-2687.35</v>
      </c>
      <c r="H241" s="19">
        <v>-2687.35</v>
      </c>
      <c r="I241" s="19">
        <v>3170.25</v>
      </c>
      <c r="J241" s="19">
        <v>0</v>
      </c>
      <c r="K241" s="19">
        <v>2687.35</v>
      </c>
      <c r="L241" s="19">
        <v>0</v>
      </c>
      <c r="M241" s="5" t="str">
        <f t="shared" si="50"/>
        <v/>
      </c>
      <c r="N241" s="6">
        <f t="shared" si="51"/>
        <v>0</v>
      </c>
      <c r="O241" s="1">
        <f t="shared" si="52"/>
        <v>0</v>
      </c>
      <c r="P241">
        <v>61390000</v>
      </c>
      <c r="R241">
        <v>1088.2</v>
      </c>
      <c r="S241">
        <v>0</v>
      </c>
      <c r="T241">
        <v>0</v>
      </c>
      <c r="U241" s="1">
        <f>IF(ISNA(VLOOKUP(Z241,'Balance A'!$C$14:$E$163,3,FALSE))=FALSE,U240,U240+1)</f>
        <v>2</v>
      </c>
      <c r="W241" s="34">
        <f t="shared" si="56"/>
        <v>2118</v>
      </c>
      <c r="X241" s="34">
        <f t="shared" si="57"/>
        <v>63512200</v>
      </c>
      <c r="Y241" s="34">
        <f t="shared" si="63"/>
        <v>4200</v>
      </c>
      <c r="Z241" s="34" t="str">
        <f t="shared" si="58"/>
        <v>63512200_4200</v>
      </c>
      <c r="AA241" s="34">
        <f t="shared" si="59"/>
        <v>0</v>
      </c>
      <c r="AB241" s="35">
        <f t="shared" si="60"/>
        <v>2112</v>
      </c>
      <c r="AC241" s="7" t="str">
        <f t="shared" si="61"/>
        <v>6</v>
      </c>
      <c r="AD241" s="7" t="str">
        <f t="shared" si="62"/>
        <v>42</v>
      </c>
    </row>
    <row r="242" spans="1:30" x14ac:dyDescent="0.25">
      <c r="A242" s="1">
        <f t="shared" si="55"/>
        <v>2224</v>
      </c>
      <c r="B242" s="1">
        <f t="shared" si="54"/>
        <v>60740000</v>
      </c>
      <c r="C242" s="1">
        <f>IF(A242="","",IFERROR(VLOOKUP(E242,'[1]Mapping '!$I$2:$J$18,2,FALSE),C241))</f>
        <v>4300</v>
      </c>
      <c r="D242" s="1">
        <f t="shared" si="53"/>
        <v>308.16000000000003</v>
      </c>
      <c r="E242" s="18" t="s">
        <v>103</v>
      </c>
      <c r="F242" s="18"/>
      <c r="G242" s="19">
        <v>-308.16000000000003</v>
      </c>
      <c r="H242" s="19">
        <v>-308.16000000000003</v>
      </c>
      <c r="I242" s="19">
        <v>6829.13</v>
      </c>
      <c r="J242" s="19">
        <v>0</v>
      </c>
      <c r="K242" s="19">
        <v>308.16000000000003</v>
      </c>
      <c r="L242" s="19">
        <v>0</v>
      </c>
      <c r="M242" s="5" t="str">
        <f t="shared" si="50"/>
        <v/>
      </c>
      <c r="N242" s="6">
        <f t="shared" si="51"/>
        <v>0</v>
      </c>
      <c r="O242" s="1">
        <f t="shared" si="52"/>
        <v>0</v>
      </c>
      <c r="P242">
        <v>61400000</v>
      </c>
      <c r="R242">
        <v>4692</v>
      </c>
      <c r="S242">
        <v>2606.67</v>
      </c>
      <c r="T242">
        <v>0</v>
      </c>
      <c r="U242" s="1">
        <f>IF(ISNA(VLOOKUP(Z242,'Balance A'!$C$14:$E$163,3,FALSE))=FALSE,U241,U241+1)</f>
        <v>2</v>
      </c>
      <c r="W242" s="34">
        <f t="shared" si="56"/>
        <v>2119</v>
      </c>
      <c r="X242" s="34">
        <f t="shared" si="57"/>
        <v>63515000</v>
      </c>
      <c r="Y242" s="34">
        <f t="shared" si="63"/>
        <v>4200</v>
      </c>
      <c r="Z242" s="34" t="str">
        <f t="shared" si="58"/>
        <v>63515000_4200</v>
      </c>
      <c r="AA242" s="34">
        <f t="shared" si="59"/>
        <v>0</v>
      </c>
      <c r="AB242" s="35">
        <f t="shared" si="60"/>
        <v>1480</v>
      </c>
      <c r="AC242" s="7" t="str">
        <f t="shared" si="61"/>
        <v>6</v>
      </c>
      <c r="AD242" s="7" t="str">
        <f t="shared" si="62"/>
        <v>42</v>
      </c>
    </row>
    <row r="243" spans="1:30" x14ac:dyDescent="0.25">
      <c r="A243" s="1">
        <f t="shared" si="55"/>
        <v>2225</v>
      </c>
      <c r="B243" s="1">
        <f t="shared" si="54"/>
        <v>60820000</v>
      </c>
      <c r="C243" s="1">
        <f>IF(A243="","",IFERROR(VLOOKUP(E243,'[1]Mapping '!$I$2:$J$18,2,FALSE),C242))</f>
        <v>4300</v>
      </c>
      <c r="D243" s="1">
        <f t="shared" si="53"/>
        <v>-388.40000000000009</v>
      </c>
      <c r="E243" s="18" t="s">
        <v>105</v>
      </c>
      <c r="F243" s="18"/>
      <c r="G243" s="19">
        <v>388.4</v>
      </c>
      <c r="H243" s="19">
        <v>388.4</v>
      </c>
      <c r="I243" s="19">
        <v>-91.8</v>
      </c>
      <c r="J243" s="19">
        <v>0</v>
      </c>
      <c r="K243" s="19">
        <v>1694.5</v>
      </c>
      <c r="L243" s="19">
        <v>2082.9</v>
      </c>
      <c r="M243" s="5" t="str">
        <f t="shared" si="50"/>
        <v/>
      </c>
      <c r="N243" s="6">
        <f t="shared" si="51"/>
        <v>0</v>
      </c>
      <c r="O243" s="1">
        <f t="shared" si="52"/>
        <v>0</v>
      </c>
      <c r="P243">
        <v>61480000</v>
      </c>
      <c r="R243">
        <v>2200</v>
      </c>
      <c r="S243">
        <v>0</v>
      </c>
      <c r="T243">
        <v>0</v>
      </c>
      <c r="U243" s="1">
        <f>IF(ISNA(VLOOKUP(Z243,'Balance A'!$C$14:$E$163,3,FALSE))=FALSE,U242,U242+1)</f>
        <v>2</v>
      </c>
      <c r="W243" s="34">
        <f t="shared" si="56"/>
        <v>2120</v>
      </c>
      <c r="X243" s="34">
        <f t="shared" si="57"/>
        <v>63520000</v>
      </c>
      <c r="Y243" s="34">
        <f t="shared" si="63"/>
        <v>4200</v>
      </c>
      <c r="Z243" s="34" t="str">
        <f t="shared" si="58"/>
        <v>63520000_4200</v>
      </c>
      <c r="AA243" s="34">
        <f t="shared" si="59"/>
        <v>0</v>
      </c>
      <c r="AB243" s="35">
        <f t="shared" si="60"/>
        <v>224.54</v>
      </c>
      <c r="AC243" s="7" t="str">
        <f t="shared" si="61"/>
        <v>6</v>
      </c>
      <c r="AD243" s="7" t="str">
        <f t="shared" si="62"/>
        <v>42</v>
      </c>
    </row>
    <row r="244" spans="1:30" x14ac:dyDescent="0.25">
      <c r="A244" s="1">
        <f t="shared" si="55"/>
        <v>2226</v>
      </c>
      <c r="B244" s="1">
        <f t="shared" si="54"/>
        <v>61111000</v>
      </c>
      <c r="C244" s="1">
        <f>IF(A244="","",IFERROR(VLOOKUP(E244,'[1]Mapping '!$I$2:$J$18,2,FALSE),C243))</f>
        <v>4300</v>
      </c>
      <c r="D244" s="1">
        <f t="shared" si="53"/>
        <v>1794.42</v>
      </c>
      <c r="E244" s="18" t="s">
        <v>143</v>
      </c>
      <c r="F244" s="18"/>
      <c r="G244" s="19">
        <v>-1794.42</v>
      </c>
      <c r="H244" s="19">
        <v>-1794.42</v>
      </c>
      <c r="I244" s="19">
        <v>1794.42</v>
      </c>
      <c r="J244" s="19">
        <v>0</v>
      </c>
      <c r="K244" s="19">
        <v>1794.42</v>
      </c>
      <c r="L244" s="19">
        <v>0</v>
      </c>
      <c r="M244" s="5" t="str">
        <f t="shared" si="50"/>
        <v/>
      </c>
      <c r="N244" s="6">
        <f t="shared" si="51"/>
        <v>0</v>
      </c>
      <c r="O244" s="1">
        <f t="shared" si="52"/>
        <v>0</v>
      </c>
      <c r="P244">
        <v>61510000</v>
      </c>
      <c r="R244">
        <v>12691.27</v>
      </c>
      <c r="S244">
        <v>3022.54</v>
      </c>
      <c r="T244">
        <v>0</v>
      </c>
      <c r="U244" s="1">
        <f>IF(ISNA(VLOOKUP(Z244,'Balance A'!$C$14:$E$163,3,FALSE))=FALSE,U243,U243+1)</f>
        <v>2</v>
      </c>
      <c r="W244" s="34">
        <f t="shared" si="56"/>
        <v>2121</v>
      </c>
      <c r="X244" s="34">
        <f t="shared" si="57"/>
        <v>64751000</v>
      </c>
      <c r="Y244" s="34">
        <f t="shared" si="63"/>
        <v>4200</v>
      </c>
      <c r="Z244" s="34" t="str">
        <f t="shared" si="58"/>
        <v>64751000_4200</v>
      </c>
      <c r="AA244" s="34">
        <f t="shared" si="59"/>
        <v>0</v>
      </c>
      <c r="AB244" s="35">
        <f t="shared" si="60"/>
        <v>403.47</v>
      </c>
      <c r="AC244" s="7" t="str">
        <f t="shared" si="61"/>
        <v>6</v>
      </c>
      <c r="AD244" s="7" t="str">
        <f t="shared" si="62"/>
        <v>42</v>
      </c>
    </row>
    <row r="245" spans="1:30" x14ac:dyDescent="0.25">
      <c r="A245" s="1">
        <f t="shared" si="55"/>
        <v>2227</v>
      </c>
      <c r="B245" s="1">
        <f t="shared" si="54"/>
        <v>61120000</v>
      </c>
      <c r="C245" s="1">
        <f>IF(A245="","",IFERROR(VLOOKUP(E245,'[1]Mapping '!$I$2:$J$18,2,FALSE),C244))</f>
        <v>4300</v>
      </c>
      <c r="D245" s="1">
        <f t="shared" si="53"/>
        <v>7960.75</v>
      </c>
      <c r="E245" s="18" t="s">
        <v>106</v>
      </c>
      <c r="F245" s="18"/>
      <c r="G245" s="19">
        <v>-7960.75</v>
      </c>
      <c r="H245" s="19">
        <v>-7960.75</v>
      </c>
      <c r="I245" s="19">
        <v>8832.02</v>
      </c>
      <c r="J245" s="19">
        <v>0</v>
      </c>
      <c r="K245" s="19">
        <v>7960.75</v>
      </c>
      <c r="L245" s="19">
        <v>0</v>
      </c>
      <c r="M245" s="5" t="str">
        <f t="shared" si="50"/>
        <v/>
      </c>
      <c r="N245" s="6">
        <f t="shared" si="51"/>
        <v>-9.0949470177292824E-13</v>
      </c>
      <c r="O245" s="1">
        <f t="shared" si="52"/>
        <v>0</v>
      </c>
      <c r="P245">
        <v>61561000</v>
      </c>
      <c r="R245">
        <v>15193.63</v>
      </c>
      <c r="S245">
        <v>10695.87</v>
      </c>
      <c r="T245">
        <v>0</v>
      </c>
      <c r="U245" s="1">
        <f>IF(ISNA(VLOOKUP(Z245,'Balance A'!$C$14:$E$163,3,FALSE))=FALSE,U244,U244+1)</f>
        <v>2</v>
      </c>
      <c r="W245" s="34">
        <f t="shared" si="56"/>
        <v>2122</v>
      </c>
      <c r="X245" s="34">
        <f t="shared" si="57"/>
        <v>65811000</v>
      </c>
      <c r="Y245" s="34">
        <f t="shared" si="63"/>
        <v>4200</v>
      </c>
      <c r="Z245" s="34" t="str">
        <f t="shared" si="58"/>
        <v>65811000_4200</v>
      </c>
      <c r="AA245" s="34">
        <f t="shared" si="59"/>
        <v>0</v>
      </c>
      <c r="AB245" s="35">
        <f t="shared" si="60"/>
        <v>0.2</v>
      </c>
      <c r="AC245" s="7" t="str">
        <f t="shared" si="61"/>
        <v>6</v>
      </c>
      <c r="AD245" s="7" t="str">
        <f t="shared" si="62"/>
        <v>42</v>
      </c>
    </row>
    <row r="246" spans="1:30" x14ac:dyDescent="0.25">
      <c r="A246" s="1">
        <f t="shared" si="55"/>
        <v>2228</v>
      </c>
      <c r="B246" s="1">
        <f t="shared" si="54"/>
        <v>61330000</v>
      </c>
      <c r="C246" s="1">
        <f>IF(A246="","",IFERROR(VLOOKUP(E246,'[1]Mapping '!$I$2:$J$18,2,FALSE),C245))</f>
        <v>4300</v>
      </c>
      <c r="D246" s="1">
        <f t="shared" si="53"/>
        <v>105</v>
      </c>
      <c r="E246" s="18" t="s">
        <v>108</v>
      </c>
      <c r="F246" s="18"/>
      <c r="G246" s="19">
        <v>-105</v>
      </c>
      <c r="H246" s="19">
        <v>-105</v>
      </c>
      <c r="I246" s="19">
        <v>305</v>
      </c>
      <c r="J246" s="19">
        <v>0</v>
      </c>
      <c r="K246" s="19">
        <v>105</v>
      </c>
      <c r="L246" s="19">
        <v>0</v>
      </c>
      <c r="M246" s="5" t="str">
        <f t="shared" si="50"/>
        <v/>
      </c>
      <c r="N246" s="6">
        <f t="shared" si="51"/>
        <v>9.0949470177292824E-13</v>
      </c>
      <c r="O246" s="1">
        <f t="shared" si="52"/>
        <v>0</v>
      </c>
      <c r="P246">
        <v>61610000</v>
      </c>
      <c r="R246">
        <v>11755.37</v>
      </c>
      <c r="S246">
        <v>6702</v>
      </c>
      <c r="T246">
        <v>0</v>
      </c>
      <c r="U246" s="1">
        <f>IF(ISNA(VLOOKUP(Z246,'Balance A'!$C$14:$E$163,3,FALSE))=FALSE,U245,U245+1)</f>
        <v>2</v>
      </c>
      <c r="W246" s="34">
        <f t="shared" si="56"/>
        <v>2123</v>
      </c>
      <c r="X246" s="34">
        <f t="shared" si="57"/>
        <v>65830000</v>
      </c>
      <c r="Y246" s="34">
        <f t="shared" si="63"/>
        <v>4200</v>
      </c>
      <c r="Z246" s="34" t="str">
        <f t="shared" si="58"/>
        <v>65830000_4200</v>
      </c>
      <c r="AA246" s="34">
        <f t="shared" si="59"/>
        <v>0</v>
      </c>
      <c r="AB246" s="35">
        <f t="shared" si="60"/>
        <v>82.78</v>
      </c>
      <c r="AC246" s="7" t="str">
        <f t="shared" si="61"/>
        <v>6</v>
      </c>
      <c r="AD246" s="7" t="str">
        <f t="shared" si="62"/>
        <v>42</v>
      </c>
    </row>
    <row r="247" spans="1:30" x14ac:dyDescent="0.25">
      <c r="A247" s="1">
        <f t="shared" si="55"/>
        <v>2229</v>
      </c>
      <c r="B247" s="1">
        <f t="shared" si="54"/>
        <v>61350000</v>
      </c>
      <c r="C247" s="1">
        <f>IF(A247="","",IFERROR(VLOOKUP(E247,'[1]Mapping '!$I$2:$J$18,2,FALSE),C246))</f>
        <v>4300</v>
      </c>
      <c r="D247" s="1">
        <f t="shared" si="53"/>
        <v>396</v>
      </c>
      <c r="E247" s="18" t="s">
        <v>109</v>
      </c>
      <c r="F247" s="18"/>
      <c r="G247" s="19">
        <v>-396</v>
      </c>
      <c r="H247" s="19">
        <v>-396</v>
      </c>
      <c r="I247" s="19">
        <v>1385</v>
      </c>
      <c r="J247" s="19">
        <v>0</v>
      </c>
      <c r="K247" s="19">
        <v>396</v>
      </c>
      <c r="L247" s="19">
        <v>0</v>
      </c>
      <c r="M247" s="5" t="str">
        <f t="shared" si="50"/>
        <v/>
      </c>
      <c r="N247" s="6">
        <f t="shared" si="51"/>
        <v>0</v>
      </c>
      <c r="O247" s="1">
        <f t="shared" si="52"/>
        <v>0</v>
      </c>
      <c r="P247">
        <v>61612000</v>
      </c>
      <c r="R247">
        <v>4249.5</v>
      </c>
      <c r="S247">
        <v>4314.5</v>
      </c>
      <c r="T247">
        <v>0</v>
      </c>
      <c r="U247" s="1">
        <f>IF(ISNA(VLOOKUP(Z247,'Balance A'!$C$14:$E$163,3,FALSE))=FALSE,U246,U246+1)</f>
        <v>2</v>
      </c>
      <c r="W247" s="34">
        <f t="shared" si="56"/>
        <v>2124</v>
      </c>
      <c r="X247" s="34">
        <f t="shared" si="57"/>
        <v>66116100</v>
      </c>
      <c r="Y247" s="34">
        <f t="shared" si="63"/>
        <v>4200</v>
      </c>
      <c r="Z247" s="34" t="str">
        <f t="shared" si="58"/>
        <v>66116100_4200</v>
      </c>
      <c r="AA247" s="34">
        <f t="shared" si="59"/>
        <v>0</v>
      </c>
      <c r="AB247" s="35">
        <f t="shared" si="60"/>
        <v>915.08</v>
      </c>
      <c r="AC247" s="7" t="str">
        <f t="shared" si="61"/>
        <v>6</v>
      </c>
      <c r="AD247" s="7" t="str">
        <f t="shared" si="62"/>
        <v>42</v>
      </c>
    </row>
    <row r="248" spans="1:30" x14ac:dyDescent="0.25">
      <c r="A248" s="1">
        <f t="shared" si="55"/>
        <v>2230</v>
      </c>
      <c r="B248" s="1">
        <f t="shared" si="54"/>
        <v>61390000</v>
      </c>
      <c r="C248" s="1">
        <f>IF(A248="","",IFERROR(VLOOKUP(E248,'[1]Mapping '!$I$2:$J$18,2,FALSE),C247))</f>
        <v>4300</v>
      </c>
      <c r="D248" s="1">
        <f t="shared" si="53"/>
        <v>1088.2</v>
      </c>
      <c r="E248" s="18" t="s">
        <v>144</v>
      </c>
      <c r="F248" s="18"/>
      <c r="G248" s="19">
        <v>-1088.2</v>
      </c>
      <c r="H248" s="19">
        <v>-1088.2</v>
      </c>
      <c r="I248" s="19">
        <v>1328.2</v>
      </c>
      <c r="J248" s="19">
        <v>0</v>
      </c>
      <c r="K248" s="19">
        <v>1088.2</v>
      </c>
      <c r="L248" s="19">
        <v>0</v>
      </c>
      <c r="M248" s="5" t="str">
        <f t="shared" si="50"/>
        <v/>
      </c>
      <c r="N248" s="6">
        <f t="shared" si="51"/>
        <v>0</v>
      </c>
      <c r="O248" s="1">
        <f t="shared" si="52"/>
        <v>0</v>
      </c>
      <c r="P248">
        <v>61811000</v>
      </c>
      <c r="R248">
        <v>0</v>
      </c>
      <c r="S248">
        <v>0</v>
      </c>
      <c r="T248">
        <v>0</v>
      </c>
      <c r="U248" s="1">
        <f>IF(ISNA(VLOOKUP(Z248,'Balance A'!$C$14:$E$163,3,FALSE))=FALSE,U247,U247+1)</f>
        <v>2</v>
      </c>
      <c r="W248" s="34">
        <f t="shared" si="56"/>
        <v>2125</v>
      </c>
      <c r="X248" s="34">
        <f t="shared" si="57"/>
        <v>66116191</v>
      </c>
      <c r="Y248" s="34">
        <f t="shared" si="63"/>
        <v>4200</v>
      </c>
      <c r="Z248" s="34" t="str">
        <f t="shared" si="58"/>
        <v>66116191_4200</v>
      </c>
      <c r="AA248" s="34">
        <f t="shared" si="59"/>
        <v>0</v>
      </c>
      <c r="AB248" s="35">
        <f t="shared" si="60"/>
        <v>1191.99</v>
      </c>
      <c r="AC248" s="7" t="str">
        <f t="shared" si="61"/>
        <v>6</v>
      </c>
      <c r="AD248" s="7" t="str">
        <f t="shared" si="62"/>
        <v>42</v>
      </c>
    </row>
    <row r="249" spans="1:30" x14ac:dyDescent="0.25">
      <c r="A249" s="1">
        <f t="shared" si="55"/>
        <v>2231</v>
      </c>
      <c r="B249" s="1">
        <f t="shared" si="54"/>
        <v>61510000</v>
      </c>
      <c r="C249" s="1">
        <f>IF(A249="","",IFERROR(VLOOKUP(E249,'[1]Mapping '!$I$2:$J$18,2,FALSE),C248))</f>
        <v>4300</v>
      </c>
      <c r="D249" s="1">
        <f t="shared" si="53"/>
        <v>4656.92</v>
      </c>
      <c r="E249" s="18" t="s">
        <v>35</v>
      </c>
      <c r="F249" s="18"/>
      <c r="G249" s="19">
        <v>-4656.92</v>
      </c>
      <c r="H249" s="19">
        <v>-4656.92</v>
      </c>
      <c r="I249" s="19">
        <v>9904.9500000000007</v>
      </c>
      <c r="J249" s="19">
        <v>0</v>
      </c>
      <c r="K249" s="19">
        <v>6325.46</v>
      </c>
      <c r="L249" s="19">
        <v>1668.54</v>
      </c>
      <c r="M249" s="5" t="str">
        <f t="shared" si="50"/>
        <v/>
      </c>
      <c r="N249" s="6">
        <f t="shared" si="51"/>
        <v>0</v>
      </c>
      <c r="O249" s="1">
        <f t="shared" si="52"/>
        <v>0</v>
      </c>
      <c r="P249">
        <v>62110000</v>
      </c>
      <c r="R249">
        <v>2233.2800000000002</v>
      </c>
      <c r="S249">
        <v>0</v>
      </c>
      <c r="T249">
        <v>0</v>
      </c>
      <c r="U249" s="1">
        <f>IF(ISNA(VLOOKUP(Z249,'Balance A'!$C$14:$E$163,3,FALSE))=FALSE,U248,U248+1)</f>
        <v>2</v>
      </c>
      <c r="W249" s="34">
        <f t="shared" si="56"/>
        <v>2126</v>
      </c>
      <c r="X249" s="34">
        <f t="shared" si="57"/>
        <v>68111000</v>
      </c>
      <c r="Y249" s="34">
        <f t="shared" si="63"/>
        <v>4200</v>
      </c>
      <c r="Z249" s="34" t="str">
        <f t="shared" si="58"/>
        <v>68111000_4200</v>
      </c>
      <c r="AA249" s="34">
        <f t="shared" si="59"/>
        <v>0</v>
      </c>
      <c r="AB249" s="35">
        <f t="shared" si="60"/>
        <v>170.98</v>
      </c>
      <c r="AC249" s="7" t="str">
        <f t="shared" si="61"/>
        <v>6</v>
      </c>
      <c r="AD249" s="7" t="str">
        <f t="shared" si="62"/>
        <v>42</v>
      </c>
    </row>
    <row r="250" spans="1:30" x14ac:dyDescent="0.25">
      <c r="A250" s="1">
        <f t="shared" si="55"/>
        <v>2232</v>
      </c>
      <c r="B250" s="1">
        <f t="shared" si="54"/>
        <v>61561000</v>
      </c>
      <c r="C250" s="1">
        <f>IF(A250="","",IFERROR(VLOOKUP(E250,'[1]Mapping '!$I$2:$J$18,2,FALSE),C249))</f>
        <v>4300</v>
      </c>
      <c r="D250" s="1">
        <f t="shared" si="53"/>
        <v>2242.84</v>
      </c>
      <c r="E250" s="18" t="s">
        <v>36</v>
      </c>
      <c r="F250" s="18"/>
      <c r="G250" s="19">
        <v>-2242.84</v>
      </c>
      <c r="H250" s="19">
        <v>-2242.84</v>
      </c>
      <c r="I250" s="19">
        <v>6936.79</v>
      </c>
      <c r="J250" s="19">
        <v>0</v>
      </c>
      <c r="K250" s="19">
        <v>6816.28</v>
      </c>
      <c r="L250" s="19">
        <v>4573.4399999999996</v>
      </c>
      <c r="M250" s="5" t="str">
        <f t="shared" si="50"/>
        <v/>
      </c>
      <c r="N250" s="6">
        <f t="shared" si="51"/>
        <v>0</v>
      </c>
      <c r="O250" s="1">
        <f t="shared" si="52"/>
        <v>0</v>
      </c>
      <c r="P250">
        <v>62111000</v>
      </c>
      <c r="R250">
        <v>0</v>
      </c>
      <c r="S250">
        <v>0</v>
      </c>
      <c r="T250">
        <v>0</v>
      </c>
      <c r="U250" s="1">
        <f>IF(ISNA(VLOOKUP(Z250,'Balance A'!$C$14:$E$163,3,FALSE))=FALSE,U249,U249+1)</f>
        <v>2</v>
      </c>
      <c r="W250" s="34">
        <f t="shared" si="56"/>
        <v>2127</v>
      </c>
      <c r="X250" s="34">
        <f t="shared" si="57"/>
        <v>68112100</v>
      </c>
      <c r="Y250" s="34">
        <f t="shared" si="63"/>
        <v>4200</v>
      </c>
      <c r="Z250" s="34" t="str">
        <f t="shared" si="58"/>
        <v>68112100_4200</v>
      </c>
      <c r="AA250" s="34">
        <f t="shared" si="59"/>
        <v>0</v>
      </c>
      <c r="AB250" s="35">
        <f t="shared" si="60"/>
        <v>12160.55</v>
      </c>
      <c r="AC250" s="7" t="str">
        <f t="shared" si="61"/>
        <v>6</v>
      </c>
      <c r="AD250" s="7" t="str">
        <f t="shared" si="62"/>
        <v>42</v>
      </c>
    </row>
    <row r="251" spans="1:30" x14ac:dyDescent="0.25">
      <c r="A251" s="1">
        <f t="shared" si="55"/>
        <v>2233</v>
      </c>
      <c r="B251" s="1">
        <f t="shared" si="54"/>
        <v>61610000</v>
      </c>
      <c r="C251" s="1">
        <f>IF(A251="","",IFERROR(VLOOKUP(E251,'[1]Mapping '!$I$2:$J$18,2,FALSE),C250))</f>
        <v>4300</v>
      </c>
      <c r="D251" s="1">
        <f t="shared" si="53"/>
        <v>4468</v>
      </c>
      <c r="E251" s="18" t="s">
        <v>37</v>
      </c>
      <c r="F251" s="18"/>
      <c r="G251" s="19">
        <v>-4468</v>
      </c>
      <c r="H251" s="19">
        <v>-4468</v>
      </c>
      <c r="I251" s="19">
        <v>20215.25</v>
      </c>
      <c r="J251" s="19">
        <v>0</v>
      </c>
      <c r="K251" s="19">
        <v>11170</v>
      </c>
      <c r="L251" s="19">
        <v>6702</v>
      </c>
      <c r="M251" s="5" t="str">
        <f t="shared" si="50"/>
        <v/>
      </c>
      <c r="N251" s="6">
        <f t="shared" si="51"/>
        <v>0</v>
      </c>
      <c r="O251" s="1">
        <f t="shared" si="52"/>
        <v>0</v>
      </c>
      <c r="P251">
        <v>62112000</v>
      </c>
      <c r="R251">
        <v>0</v>
      </c>
      <c r="S251">
        <v>0</v>
      </c>
      <c r="T251">
        <v>0</v>
      </c>
      <c r="U251" s="1">
        <f>IF(ISNA(VLOOKUP(Z251,'Balance A'!$C$14:$E$163,3,FALSE))=FALSE,U250,U250+1)</f>
        <v>2</v>
      </c>
      <c r="W251" s="34">
        <f t="shared" si="56"/>
        <v>2128</v>
      </c>
      <c r="X251" s="34">
        <f t="shared" si="57"/>
        <v>75810000</v>
      </c>
      <c r="Y251" s="34">
        <f t="shared" si="63"/>
        <v>4200</v>
      </c>
      <c r="Z251" s="34" t="str">
        <f t="shared" si="58"/>
        <v>75810000_4200</v>
      </c>
      <c r="AA251" s="34">
        <f t="shared" si="59"/>
        <v>0</v>
      </c>
      <c r="AB251" s="35">
        <f t="shared" si="60"/>
        <v>-73.319999999999993</v>
      </c>
      <c r="AC251" s="7" t="str">
        <f t="shared" si="61"/>
        <v>7</v>
      </c>
      <c r="AD251" s="7" t="str">
        <f t="shared" si="62"/>
        <v>42</v>
      </c>
    </row>
    <row r="252" spans="1:30" x14ac:dyDescent="0.25">
      <c r="A252" s="1">
        <f t="shared" si="55"/>
        <v>2234</v>
      </c>
      <c r="B252" s="1">
        <f t="shared" si="54"/>
        <v>62110000</v>
      </c>
      <c r="C252" s="1">
        <f>IF(A252="","",IFERROR(VLOOKUP(E252,'[1]Mapping '!$I$2:$J$18,2,FALSE),C251))</f>
        <v>4300</v>
      </c>
      <c r="D252" s="1">
        <f t="shared" si="53"/>
        <v>2233.2800000000002</v>
      </c>
      <c r="E252" s="18" t="s">
        <v>145</v>
      </c>
      <c r="F252" s="18"/>
      <c r="G252" s="19">
        <v>-2233.2800000000002</v>
      </c>
      <c r="H252" s="19">
        <v>-2233.2800000000002</v>
      </c>
      <c r="I252" s="19">
        <v>2233.2800000000002</v>
      </c>
      <c r="J252" s="19">
        <v>0</v>
      </c>
      <c r="K252" s="19">
        <v>2233.2800000000002</v>
      </c>
      <c r="L252" s="19">
        <v>0</v>
      </c>
      <c r="M252" s="5" t="str">
        <f t="shared" si="50"/>
        <v/>
      </c>
      <c r="N252" s="6">
        <f t="shared" si="51"/>
        <v>0</v>
      </c>
      <c r="O252" s="1">
        <f t="shared" si="52"/>
        <v>0</v>
      </c>
      <c r="P252">
        <v>62113000</v>
      </c>
      <c r="R252">
        <v>1814.4</v>
      </c>
      <c r="S252">
        <v>1641.6</v>
      </c>
      <c r="T252">
        <v>0</v>
      </c>
      <c r="U252" s="1">
        <f>IF(ISNA(VLOOKUP(Z252,'Balance A'!$C$14:$E$163,3,FALSE))=FALSE,U251,U251+1)</f>
        <v>2</v>
      </c>
      <c r="W252" s="34">
        <f t="shared" si="56"/>
        <v>2129</v>
      </c>
      <c r="X252" s="34">
        <f t="shared" si="57"/>
        <v>79100000</v>
      </c>
      <c r="Y252" s="34">
        <f t="shared" si="63"/>
        <v>4200</v>
      </c>
      <c r="Z252" s="34" t="str">
        <f t="shared" si="58"/>
        <v>79100000_4200</v>
      </c>
      <c r="AA252" s="34">
        <f t="shared" si="59"/>
        <v>0</v>
      </c>
      <c r="AB252" s="35">
        <f t="shared" si="60"/>
        <v>-240</v>
      </c>
      <c r="AC252" s="7" t="str">
        <f t="shared" si="61"/>
        <v>7</v>
      </c>
      <c r="AD252" s="7" t="str">
        <f t="shared" si="62"/>
        <v>42</v>
      </c>
    </row>
    <row r="253" spans="1:30" x14ac:dyDescent="0.25">
      <c r="A253" s="1">
        <f t="shared" si="55"/>
        <v>2235</v>
      </c>
      <c r="B253" s="1">
        <f t="shared" si="54"/>
        <v>62210000</v>
      </c>
      <c r="C253" s="1">
        <f>IF(A253="","",IFERROR(VLOOKUP(E253,'[1]Mapping '!$I$2:$J$18,2,FALSE),C252))</f>
        <v>4300</v>
      </c>
      <c r="D253" s="1">
        <f t="shared" si="53"/>
        <v>537</v>
      </c>
      <c r="E253" s="18" t="s">
        <v>113</v>
      </c>
      <c r="F253" s="18"/>
      <c r="G253" s="19">
        <v>-537</v>
      </c>
      <c r="H253" s="19">
        <v>-537</v>
      </c>
      <c r="I253" s="19">
        <v>1074</v>
      </c>
      <c r="J253" s="19">
        <v>0</v>
      </c>
      <c r="K253" s="19">
        <v>537</v>
      </c>
      <c r="L253" s="19">
        <v>0</v>
      </c>
      <c r="M253" s="5" t="str">
        <f t="shared" si="50"/>
        <v/>
      </c>
      <c r="N253" s="6">
        <f t="shared" si="51"/>
        <v>0</v>
      </c>
      <c r="O253" s="1">
        <f t="shared" si="52"/>
        <v>0</v>
      </c>
      <c r="P253">
        <v>62121000</v>
      </c>
      <c r="R253">
        <v>0</v>
      </c>
      <c r="S253">
        <v>0</v>
      </c>
      <c r="T253">
        <v>0</v>
      </c>
      <c r="U253" s="1">
        <f>IF(ISNA(VLOOKUP(Z253,'Balance A'!$C$14:$E$163,3,FALSE))=FALSE,U252,U252+1)</f>
        <v>2</v>
      </c>
      <c r="W253" s="34">
        <f t="shared" si="56"/>
        <v>2130</v>
      </c>
      <c r="X253" s="34">
        <f t="shared" si="57"/>
        <v>79101000</v>
      </c>
      <c r="Y253" s="34">
        <f t="shared" si="63"/>
        <v>4200</v>
      </c>
      <c r="Z253" s="34" t="str">
        <f t="shared" si="58"/>
        <v>79101000_4200</v>
      </c>
      <c r="AA253" s="34">
        <f t="shared" si="59"/>
        <v>0</v>
      </c>
      <c r="AB253" s="35">
        <f t="shared" si="60"/>
        <v>0</v>
      </c>
      <c r="AC253" s="7" t="str">
        <f t="shared" si="61"/>
        <v>7</v>
      </c>
      <c r="AD253" s="7" t="str">
        <f t="shared" si="62"/>
        <v>42</v>
      </c>
    </row>
    <row r="254" spans="1:30" x14ac:dyDescent="0.25">
      <c r="A254" s="1">
        <f t="shared" si="55"/>
        <v>2236</v>
      </c>
      <c r="B254" s="1">
        <f t="shared" si="54"/>
        <v>62220000</v>
      </c>
      <c r="C254" s="1">
        <f>IF(A254="","",IFERROR(VLOOKUP(E254,'[1]Mapping '!$I$2:$J$18,2,FALSE),C253))</f>
        <v>4300</v>
      </c>
      <c r="D254" s="1">
        <f t="shared" si="53"/>
        <v>3703.11</v>
      </c>
      <c r="E254" s="18" t="s">
        <v>114</v>
      </c>
      <c r="F254" s="18"/>
      <c r="G254" s="19">
        <v>-3703.11</v>
      </c>
      <c r="H254" s="19">
        <v>-3703.11</v>
      </c>
      <c r="I254" s="19">
        <v>9746.2099999999991</v>
      </c>
      <c r="J254" s="19">
        <v>0</v>
      </c>
      <c r="K254" s="19">
        <v>3703.11</v>
      </c>
      <c r="L254" s="19">
        <v>0</v>
      </c>
      <c r="M254" s="5" t="str">
        <f t="shared" si="50"/>
        <v/>
      </c>
      <c r="N254" s="6">
        <f t="shared" si="51"/>
        <v>0</v>
      </c>
      <c r="O254" s="1">
        <f t="shared" si="52"/>
        <v>0</v>
      </c>
      <c r="P254">
        <v>62210000</v>
      </c>
      <c r="R254">
        <v>1074</v>
      </c>
      <c r="S254">
        <v>0</v>
      </c>
      <c r="T254">
        <v>0</v>
      </c>
      <c r="U254" s="1">
        <f>IF(ISNA(VLOOKUP(Z254,'Balance A'!$C$14:$E$163,3,FALSE))=FALSE,U253,U253+1)</f>
        <v>2</v>
      </c>
      <c r="W254" s="34">
        <f t="shared" si="56"/>
        <v>2131</v>
      </c>
      <c r="X254" s="34">
        <f t="shared" si="57"/>
        <v>62515000</v>
      </c>
      <c r="Y254" s="34">
        <f t="shared" si="63"/>
        <v>4211</v>
      </c>
      <c r="Z254" s="34" t="str">
        <f t="shared" si="58"/>
        <v>62515000_4211</v>
      </c>
      <c r="AA254" s="34">
        <f t="shared" si="59"/>
        <v>0</v>
      </c>
      <c r="AB254" s="35">
        <f t="shared" si="60"/>
        <v>59</v>
      </c>
      <c r="AC254" s="7" t="str">
        <f t="shared" si="61"/>
        <v>6</v>
      </c>
      <c r="AD254" s="7" t="str">
        <f t="shared" si="62"/>
        <v>42</v>
      </c>
    </row>
    <row r="255" spans="1:30" x14ac:dyDescent="0.25">
      <c r="A255" s="1">
        <f t="shared" si="55"/>
        <v>2237</v>
      </c>
      <c r="B255" s="1">
        <f t="shared" si="54"/>
        <v>62230000</v>
      </c>
      <c r="C255" s="1">
        <f>IF(A255="","",IFERROR(VLOOKUP(E255,'[1]Mapping '!$I$2:$J$18,2,FALSE),C254))</f>
        <v>4300</v>
      </c>
      <c r="D255" s="1">
        <f t="shared" si="53"/>
        <v>446.25</v>
      </c>
      <c r="E255" s="18" t="s">
        <v>146</v>
      </c>
      <c r="F255" s="18"/>
      <c r="G255" s="19">
        <v>-446.25</v>
      </c>
      <c r="H255" s="19">
        <v>-446.25</v>
      </c>
      <c r="I255" s="19">
        <v>446.25</v>
      </c>
      <c r="J255" s="19">
        <v>0</v>
      </c>
      <c r="K255" s="19">
        <v>446.25</v>
      </c>
      <c r="L255" s="19">
        <v>0</v>
      </c>
      <c r="M255" s="5" t="str">
        <f t="shared" si="50"/>
        <v/>
      </c>
      <c r="N255" s="6">
        <f t="shared" si="51"/>
        <v>-9.0949470177292824E-13</v>
      </c>
      <c r="O255" s="1">
        <f t="shared" si="52"/>
        <v>0</v>
      </c>
      <c r="P255">
        <v>62220000</v>
      </c>
      <c r="R255">
        <v>6964.11</v>
      </c>
      <c r="S255">
        <v>12</v>
      </c>
      <c r="T255">
        <v>0</v>
      </c>
      <c r="U255" s="1">
        <f>IF(ISNA(VLOOKUP(Z255,'Balance A'!$C$14:$E$163,3,FALSE))=FALSE,U254,U254+1)</f>
        <v>2</v>
      </c>
      <c r="W255" s="34">
        <f t="shared" si="56"/>
        <v>2132</v>
      </c>
      <c r="X255" s="34">
        <f t="shared" si="57"/>
        <v>63121000</v>
      </c>
      <c r="Y255" s="34">
        <f t="shared" si="63"/>
        <v>4211</v>
      </c>
      <c r="Z255" s="34" t="str">
        <f t="shared" si="58"/>
        <v>63121000_4211</v>
      </c>
      <c r="AA255" s="34">
        <f t="shared" si="59"/>
        <v>0</v>
      </c>
      <c r="AB255" s="35">
        <f t="shared" si="60"/>
        <v>9.32</v>
      </c>
      <c r="AC255" s="7" t="str">
        <f t="shared" si="61"/>
        <v>6</v>
      </c>
      <c r="AD255" s="7" t="str">
        <f t="shared" si="62"/>
        <v>42</v>
      </c>
    </row>
    <row r="256" spans="1:30" x14ac:dyDescent="0.25">
      <c r="A256" s="1">
        <f t="shared" si="55"/>
        <v>2238</v>
      </c>
      <c r="B256" s="1">
        <f t="shared" si="54"/>
        <v>62333300</v>
      </c>
      <c r="C256" s="1">
        <f>IF(A256="","",IFERROR(VLOOKUP(E256,'[1]Mapping '!$I$2:$J$18,2,FALSE),C255))</f>
        <v>4300</v>
      </c>
      <c r="D256" s="1">
        <f t="shared" si="53"/>
        <v>2793.9299999999994</v>
      </c>
      <c r="E256" s="18" t="s">
        <v>147</v>
      </c>
      <c r="F256" s="18"/>
      <c r="G256" s="19">
        <v>-2793.93</v>
      </c>
      <c r="H256" s="19">
        <v>-2793.93</v>
      </c>
      <c r="I256" s="19">
        <v>2793.93</v>
      </c>
      <c r="J256" s="19">
        <v>0</v>
      </c>
      <c r="K256" s="19">
        <v>4168.8999999999996</v>
      </c>
      <c r="L256" s="19">
        <v>1374.97</v>
      </c>
      <c r="M256" s="5" t="str">
        <f t="shared" si="50"/>
        <v/>
      </c>
      <c r="N256" s="6">
        <f t="shared" si="51"/>
        <v>0</v>
      </c>
      <c r="O256" s="1">
        <f t="shared" si="52"/>
        <v>0</v>
      </c>
      <c r="P256">
        <v>62230000</v>
      </c>
      <c r="R256">
        <v>446.25</v>
      </c>
      <c r="S256">
        <v>0</v>
      </c>
      <c r="T256">
        <v>0</v>
      </c>
      <c r="U256" s="1">
        <f>IF(ISNA(VLOOKUP(Z256,'Balance A'!$C$14:$E$163,3,FALSE))=FALSE,U255,U255+1)</f>
        <v>2</v>
      </c>
      <c r="W256" s="34">
        <f t="shared" si="56"/>
        <v>2133</v>
      </c>
      <c r="X256" s="34">
        <f t="shared" si="57"/>
        <v>63333000</v>
      </c>
      <c r="Y256" s="34">
        <f t="shared" si="63"/>
        <v>4211</v>
      </c>
      <c r="Z256" s="34" t="str">
        <f t="shared" si="58"/>
        <v>63333000_4211</v>
      </c>
      <c r="AA256" s="34">
        <f t="shared" si="59"/>
        <v>0</v>
      </c>
      <c r="AB256" s="35">
        <f t="shared" si="60"/>
        <v>21.17</v>
      </c>
      <c r="AC256" s="7" t="str">
        <f t="shared" si="61"/>
        <v>6</v>
      </c>
      <c r="AD256" s="7" t="str">
        <f t="shared" si="62"/>
        <v>42</v>
      </c>
    </row>
    <row r="257" spans="1:30" x14ac:dyDescent="0.25">
      <c r="A257" s="1">
        <f t="shared" si="55"/>
        <v>2239</v>
      </c>
      <c r="B257" s="1">
        <f t="shared" si="54"/>
        <v>62350000</v>
      </c>
      <c r="C257" s="1">
        <f>IF(A257="","",IFERROR(VLOOKUP(E257,'[1]Mapping '!$I$2:$J$18,2,FALSE),C256))</f>
        <v>4300</v>
      </c>
      <c r="D257" s="1">
        <f t="shared" si="53"/>
        <v>989.32999999999993</v>
      </c>
      <c r="E257" s="18" t="s">
        <v>115</v>
      </c>
      <c r="F257" s="18"/>
      <c r="G257" s="19">
        <v>-989.33</v>
      </c>
      <c r="H257" s="19">
        <v>-989.33</v>
      </c>
      <c r="I257" s="19">
        <v>2078.56</v>
      </c>
      <c r="J257" s="19">
        <v>0</v>
      </c>
      <c r="K257" s="19">
        <v>2272.58</v>
      </c>
      <c r="L257" s="19">
        <v>1283.25</v>
      </c>
      <c r="M257" s="5" t="str">
        <f t="shared" si="50"/>
        <v/>
      </c>
      <c r="N257" s="6">
        <f t="shared" si="51"/>
        <v>0</v>
      </c>
      <c r="O257" s="1">
        <f t="shared" si="52"/>
        <v>0</v>
      </c>
      <c r="P257">
        <v>62261000</v>
      </c>
      <c r="R257">
        <v>53558.78</v>
      </c>
      <c r="S257">
        <v>6609.28</v>
      </c>
      <c r="T257">
        <v>0</v>
      </c>
      <c r="U257" s="1">
        <f>IF(ISNA(VLOOKUP(Z257,'Balance A'!$C$14:$E$163,3,FALSE))=FALSE,U256,U256+1)</f>
        <v>2</v>
      </c>
      <c r="W257" s="34">
        <f t="shared" si="56"/>
        <v>2134</v>
      </c>
      <c r="X257" s="34">
        <f t="shared" si="57"/>
        <v>64111000</v>
      </c>
      <c r="Y257" s="34">
        <f t="shared" si="63"/>
        <v>4211</v>
      </c>
      <c r="Z257" s="34" t="str">
        <f t="shared" si="58"/>
        <v>64111000_4211</v>
      </c>
      <c r="AA257" s="34">
        <f t="shared" si="59"/>
        <v>0</v>
      </c>
      <c r="AB257" s="35">
        <f t="shared" si="60"/>
        <v>2106.0700000000002</v>
      </c>
      <c r="AC257" s="7" t="str">
        <f t="shared" si="61"/>
        <v>6</v>
      </c>
      <c r="AD257" s="7" t="str">
        <f t="shared" si="62"/>
        <v>42</v>
      </c>
    </row>
    <row r="258" spans="1:30" x14ac:dyDescent="0.25">
      <c r="A258" s="1">
        <f t="shared" si="55"/>
        <v>2240</v>
      </c>
      <c r="B258" s="1">
        <f t="shared" si="54"/>
        <v>62361000</v>
      </c>
      <c r="C258" s="1">
        <f>IF(A258="","",IFERROR(VLOOKUP(E258,'[1]Mapping '!$I$2:$J$18,2,FALSE),C257))</f>
        <v>4300</v>
      </c>
      <c r="D258" s="1">
        <f t="shared" si="53"/>
        <v>388</v>
      </c>
      <c r="E258" s="18" t="s">
        <v>116</v>
      </c>
      <c r="F258" s="18"/>
      <c r="G258" s="19">
        <v>-388</v>
      </c>
      <c r="H258" s="19">
        <v>-388</v>
      </c>
      <c r="I258" s="19">
        <v>809</v>
      </c>
      <c r="J258" s="19">
        <v>0</v>
      </c>
      <c r="K258" s="19">
        <v>388</v>
      </c>
      <c r="L258" s="19">
        <v>0</v>
      </c>
      <c r="M258" s="5" t="str">
        <f t="shared" si="50"/>
        <v/>
      </c>
      <c r="N258" s="6">
        <f t="shared" si="51"/>
        <v>2.9103830456733704E-11</v>
      </c>
      <c r="O258" s="1">
        <f t="shared" si="52"/>
        <v>0</v>
      </c>
      <c r="P258">
        <v>62261300</v>
      </c>
      <c r="R258">
        <v>264205.38</v>
      </c>
      <c r="S258">
        <v>84284.99</v>
      </c>
      <c r="T258">
        <v>0</v>
      </c>
      <c r="U258" s="1">
        <f>IF(ISNA(VLOOKUP(Z258,'Balance A'!$C$14:$E$163,3,FALSE))=FALSE,U257,U257+1)</f>
        <v>2</v>
      </c>
      <c r="W258" s="34">
        <f t="shared" si="56"/>
        <v>2135</v>
      </c>
      <c r="X258" s="34">
        <f t="shared" si="57"/>
        <v>64141000</v>
      </c>
      <c r="Y258" s="34">
        <f t="shared" si="63"/>
        <v>4211</v>
      </c>
      <c r="Z258" s="34" t="str">
        <f t="shared" si="58"/>
        <v>64141000_4211</v>
      </c>
      <c r="AA258" s="34">
        <f t="shared" si="59"/>
        <v>0</v>
      </c>
      <c r="AB258" s="35">
        <f t="shared" si="60"/>
        <v>11.28</v>
      </c>
      <c r="AC258" s="7" t="str">
        <f t="shared" si="61"/>
        <v>6</v>
      </c>
      <c r="AD258" s="7" t="str">
        <f t="shared" si="62"/>
        <v>42</v>
      </c>
    </row>
    <row r="259" spans="1:30" x14ac:dyDescent="0.25">
      <c r="A259" s="1">
        <f t="shared" si="55"/>
        <v>2241</v>
      </c>
      <c r="B259" s="1">
        <f t="shared" si="54"/>
        <v>62411100</v>
      </c>
      <c r="C259" s="1">
        <f>IF(A259="","",IFERROR(VLOOKUP(E259,'[1]Mapping '!$I$2:$J$18,2,FALSE),C258))</f>
        <v>4300</v>
      </c>
      <c r="D259" s="1">
        <f t="shared" si="53"/>
        <v>389.63</v>
      </c>
      <c r="E259" s="18" t="s">
        <v>45</v>
      </c>
      <c r="F259" s="18"/>
      <c r="G259" s="19">
        <v>-389.63</v>
      </c>
      <c r="H259" s="19">
        <v>-389.63</v>
      </c>
      <c r="I259" s="19">
        <v>709.13</v>
      </c>
      <c r="J259" s="19">
        <v>0</v>
      </c>
      <c r="K259" s="19">
        <v>389.63</v>
      </c>
      <c r="L259" s="19">
        <v>0</v>
      </c>
      <c r="M259" s="5" t="str">
        <f t="shared" ref="M259:M322" si="64">IF(VALUE(LEFT(P259,1))&gt;=6,"",IF((R259-S259+T259)=0,+M258,+M258+1))</f>
        <v/>
      </c>
      <c r="N259" s="6">
        <f t="shared" ref="N259:N322" si="65">IFERROR(IF(VALUE(LEFT(P259,1))&gt;=6,+R259-S259+T259-SUMIF(B:B,P259,D:D),0),"")</f>
        <v>0</v>
      </c>
      <c r="O259" s="1">
        <f t="shared" ref="O259:O322" si="66">IF(ROUND(N259,0)=0,+O258,+O258+1)</f>
        <v>0</v>
      </c>
      <c r="P259">
        <v>62261400</v>
      </c>
      <c r="R259">
        <v>76000</v>
      </c>
      <c r="S259">
        <v>0</v>
      </c>
      <c r="T259">
        <v>0</v>
      </c>
      <c r="U259" s="1">
        <f>IF(ISNA(VLOOKUP(Z259,'Balance A'!$C$14:$E$163,3,FALSE))=FALSE,U258,U258+1)</f>
        <v>2</v>
      </c>
      <c r="W259" s="34">
        <f t="shared" si="56"/>
        <v>2136</v>
      </c>
      <c r="X259" s="34">
        <f t="shared" si="57"/>
        <v>64180000</v>
      </c>
      <c r="Y259" s="34">
        <f t="shared" si="63"/>
        <v>4211</v>
      </c>
      <c r="Z259" s="34" t="str">
        <f t="shared" si="58"/>
        <v>64180000_4211</v>
      </c>
      <c r="AA259" s="34">
        <f t="shared" si="59"/>
        <v>0</v>
      </c>
      <c r="AB259" s="35">
        <f t="shared" si="60"/>
        <v>187.74</v>
      </c>
      <c r="AC259" s="7" t="str">
        <f t="shared" si="61"/>
        <v>6</v>
      </c>
      <c r="AD259" s="7" t="str">
        <f t="shared" si="62"/>
        <v>42</v>
      </c>
    </row>
    <row r="260" spans="1:30" x14ac:dyDescent="0.25">
      <c r="A260" s="1">
        <f t="shared" si="55"/>
        <v>2242</v>
      </c>
      <c r="B260" s="1">
        <f t="shared" si="54"/>
        <v>62512000</v>
      </c>
      <c r="C260" s="1">
        <f>IF(A260="","",IFERROR(VLOOKUP(E260,'[1]Mapping '!$I$2:$J$18,2,FALSE),C259))</f>
        <v>4300</v>
      </c>
      <c r="D260" s="1">
        <f t="shared" si="53"/>
        <v>56.46</v>
      </c>
      <c r="E260" s="18" t="s">
        <v>50</v>
      </c>
      <c r="F260" s="18"/>
      <c r="G260" s="19">
        <v>-56.46</v>
      </c>
      <c r="H260" s="19">
        <v>-56.46</v>
      </c>
      <c r="I260" s="19">
        <v>6187.97</v>
      </c>
      <c r="J260" s="19">
        <v>0</v>
      </c>
      <c r="K260" s="19">
        <v>56.46</v>
      </c>
      <c r="L260" s="19">
        <v>0</v>
      </c>
      <c r="M260" s="5" t="str">
        <f t="shared" si="64"/>
        <v/>
      </c>
      <c r="N260" s="6">
        <f t="shared" si="65"/>
        <v>0</v>
      </c>
      <c r="O260" s="1">
        <f t="shared" si="66"/>
        <v>0</v>
      </c>
      <c r="P260">
        <v>62271000</v>
      </c>
      <c r="R260">
        <v>0</v>
      </c>
      <c r="S260">
        <v>0</v>
      </c>
      <c r="T260">
        <v>0</v>
      </c>
      <c r="U260" s="1">
        <f>IF(ISNA(VLOOKUP(Z260,'Balance A'!$C$14:$E$163,3,FALSE))=FALSE,U259,U259+1)</f>
        <v>2</v>
      </c>
      <c r="W260" s="34">
        <f t="shared" si="56"/>
        <v>2137</v>
      </c>
      <c r="X260" s="34">
        <f t="shared" si="57"/>
        <v>64511000</v>
      </c>
      <c r="Y260" s="34">
        <f t="shared" si="63"/>
        <v>4211</v>
      </c>
      <c r="Z260" s="34" t="str">
        <f t="shared" si="58"/>
        <v>64511000_4211</v>
      </c>
      <c r="AA260" s="34">
        <f t="shared" si="59"/>
        <v>0</v>
      </c>
      <c r="AB260" s="35">
        <f t="shared" si="60"/>
        <v>262.17</v>
      </c>
      <c r="AC260" s="7" t="str">
        <f t="shared" si="61"/>
        <v>6</v>
      </c>
      <c r="AD260" s="7" t="str">
        <f t="shared" si="62"/>
        <v>42</v>
      </c>
    </row>
    <row r="261" spans="1:30" x14ac:dyDescent="0.25">
      <c r="A261" s="1">
        <f t="shared" si="55"/>
        <v>2243</v>
      </c>
      <c r="B261" s="1">
        <f t="shared" si="54"/>
        <v>62573000</v>
      </c>
      <c r="C261" s="1">
        <f>IF(A261="","",IFERROR(VLOOKUP(E261,'[1]Mapping '!$I$2:$J$18,2,FALSE),C260))</f>
        <v>4300</v>
      </c>
      <c r="D261" s="1">
        <f t="shared" si="53"/>
        <v>88.78</v>
      </c>
      <c r="E261" s="18" t="s">
        <v>53</v>
      </c>
      <c r="F261" s="18"/>
      <c r="G261" s="19">
        <v>-88.78</v>
      </c>
      <c r="H261" s="19">
        <v>-88.78</v>
      </c>
      <c r="I261" s="19">
        <v>1220.28</v>
      </c>
      <c r="J261" s="19">
        <v>0</v>
      </c>
      <c r="K261" s="19">
        <v>88.78</v>
      </c>
      <c r="L261" s="19">
        <v>0</v>
      </c>
      <c r="M261" s="5" t="str">
        <f t="shared" si="64"/>
        <v/>
      </c>
      <c r="N261" s="6">
        <f t="shared" si="65"/>
        <v>0</v>
      </c>
      <c r="O261" s="1">
        <f t="shared" si="66"/>
        <v>0</v>
      </c>
      <c r="P261">
        <v>62311000</v>
      </c>
      <c r="R261">
        <v>480</v>
      </c>
      <c r="S261">
        <v>0</v>
      </c>
      <c r="T261">
        <v>0</v>
      </c>
      <c r="U261" s="1">
        <f>IF(ISNA(VLOOKUP(Z261,'Balance A'!$C$14:$E$163,3,FALSE))=FALSE,U260,U260+1)</f>
        <v>2</v>
      </c>
      <c r="W261" s="34">
        <f t="shared" si="56"/>
        <v>2138</v>
      </c>
      <c r="X261" s="34">
        <f t="shared" si="57"/>
        <v>64521000</v>
      </c>
      <c r="Y261" s="34">
        <f t="shared" si="63"/>
        <v>4211</v>
      </c>
      <c r="Z261" s="34" t="str">
        <f t="shared" si="58"/>
        <v>64521000_4211</v>
      </c>
      <c r="AA261" s="34">
        <f t="shared" si="59"/>
        <v>0</v>
      </c>
      <c r="AB261" s="35">
        <f t="shared" si="60"/>
        <v>53.05</v>
      </c>
      <c r="AC261" s="7" t="str">
        <f t="shared" si="61"/>
        <v>6</v>
      </c>
      <c r="AD261" s="7" t="str">
        <f t="shared" si="62"/>
        <v>42</v>
      </c>
    </row>
    <row r="262" spans="1:30" x14ac:dyDescent="0.25">
      <c r="A262" s="1">
        <f t="shared" si="55"/>
        <v>2244</v>
      </c>
      <c r="B262" s="1">
        <f t="shared" si="54"/>
        <v>62610010</v>
      </c>
      <c r="C262" s="1">
        <f>IF(A262="","",IFERROR(VLOOKUP(E262,'[1]Mapping '!$I$2:$J$18,2,FALSE),C261))</f>
        <v>4300</v>
      </c>
      <c r="D262" s="1">
        <f t="shared" si="53"/>
        <v>3292.63</v>
      </c>
      <c r="E262" s="18" t="s">
        <v>54</v>
      </c>
      <c r="F262" s="18"/>
      <c r="G262" s="19">
        <v>-3292.63</v>
      </c>
      <c r="H262" s="19">
        <v>-3292.63</v>
      </c>
      <c r="I262" s="19">
        <v>4951.22</v>
      </c>
      <c r="J262" s="19">
        <v>0</v>
      </c>
      <c r="K262" s="19">
        <v>3292.63</v>
      </c>
      <c r="L262" s="19">
        <v>0</v>
      </c>
      <c r="M262" s="5" t="str">
        <f t="shared" si="64"/>
        <v/>
      </c>
      <c r="N262" s="6">
        <f t="shared" si="65"/>
        <v>0</v>
      </c>
      <c r="O262" s="1">
        <f t="shared" si="66"/>
        <v>0</v>
      </c>
      <c r="P262">
        <v>62311100</v>
      </c>
      <c r="R262">
        <v>1938.75</v>
      </c>
      <c r="S262">
        <v>0</v>
      </c>
      <c r="T262">
        <v>0</v>
      </c>
      <c r="U262" s="1">
        <f>IF(ISNA(VLOOKUP(Z262,'Balance A'!$C$14:$E$163,3,FALSE))=FALSE,U261,U261+1)</f>
        <v>2</v>
      </c>
      <c r="W262" s="34">
        <f t="shared" si="56"/>
        <v>2139</v>
      </c>
      <c r="X262" s="34">
        <f t="shared" si="57"/>
        <v>64532000</v>
      </c>
      <c r="Y262" s="34">
        <f t="shared" si="63"/>
        <v>4211</v>
      </c>
      <c r="Z262" s="34" t="str">
        <f t="shared" si="58"/>
        <v>64532000_4211</v>
      </c>
      <c r="AA262" s="34">
        <f t="shared" si="59"/>
        <v>0</v>
      </c>
      <c r="AB262" s="35">
        <f t="shared" si="60"/>
        <v>29.04</v>
      </c>
      <c r="AC262" s="7" t="str">
        <f t="shared" si="61"/>
        <v>6</v>
      </c>
      <c r="AD262" s="7" t="str">
        <f t="shared" si="62"/>
        <v>42</v>
      </c>
    </row>
    <row r="263" spans="1:30" x14ac:dyDescent="0.25">
      <c r="A263" s="1">
        <f t="shared" si="55"/>
        <v>2245</v>
      </c>
      <c r="B263" s="1">
        <f t="shared" si="54"/>
        <v>62782000</v>
      </c>
      <c r="C263" s="1">
        <f>IF(A263="","",IFERROR(VLOOKUP(E263,'[1]Mapping '!$I$2:$J$18,2,FALSE),C262))</f>
        <v>4300</v>
      </c>
      <c r="D263" s="1">
        <f t="shared" ref="D263:D326" si="67">IF(B263="",0,+K263-L263)</f>
        <v>631.32000000000005</v>
      </c>
      <c r="E263" s="18" t="s">
        <v>148</v>
      </c>
      <c r="F263" s="18"/>
      <c r="G263" s="19">
        <v>-631.32000000000005</v>
      </c>
      <c r="H263" s="19">
        <v>-631.32000000000005</v>
      </c>
      <c r="I263" s="19">
        <v>680.72</v>
      </c>
      <c r="J263" s="19">
        <v>0</v>
      </c>
      <c r="K263" s="19">
        <v>631.32000000000005</v>
      </c>
      <c r="L263" s="19">
        <v>0</v>
      </c>
      <c r="M263" s="5" t="str">
        <f t="shared" si="64"/>
        <v/>
      </c>
      <c r="N263" s="6">
        <f t="shared" si="65"/>
        <v>0</v>
      </c>
      <c r="O263" s="1">
        <f t="shared" si="66"/>
        <v>0</v>
      </c>
      <c r="P263">
        <v>62320000</v>
      </c>
      <c r="R263">
        <v>13960</v>
      </c>
      <c r="S263">
        <v>0</v>
      </c>
      <c r="T263">
        <v>0</v>
      </c>
      <c r="U263" s="1">
        <f>IF(ISNA(VLOOKUP(Z263,'Balance A'!$C$14:$E$163,3,FALSE))=FALSE,U262,U262+1)</f>
        <v>2</v>
      </c>
      <c r="W263" s="34">
        <f t="shared" si="56"/>
        <v>2140</v>
      </c>
      <c r="X263" s="34">
        <f t="shared" si="57"/>
        <v>64580000</v>
      </c>
      <c r="Y263" s="34">
        <f t="shared" si="63"/>
        <v>4211</v>
      </c>
      <c r="Z263" s="34" t="str">
        <f t="shared" si="58"/>
        <v>64580000_4211</v>
      </c>
      <c r="AA263" s="34">
        <f t="shared" si="59"/>
        <v>0</v>
      </c>
      <c r="AB263" s="35">
        <f t="shared" si="60"/>
        <v>60.54</v>
      </c>
      <c r="AC263" s="7" t="str">
        <f t="shared" si="61"/>
        <v>6</v>
      </c>
      <c r="AD263" s="7" t="str">
        <f t="shared" si="62"/>
        <v>42</v>
      </c>
    </row>
    <row r="264" spans="1:30" x14ac:dyDescent="0.25">
      <c r="A264" s="1">
        <f t="shared" si="55"/>
        <v>2246</v>
      </c>
      <c r="B264" s="1">
        <f t="shared" ref="B264:B327" si="68">IF(A264=A263,"",IF(LEFT(E264,1)="-",IF(+VALUE(RIGHT(LEFT(E264,3),1))&lt;6,"",VALUE(RIGHT(E264,LEN(E264)-2))),""))</f>
        <v>62783000</v>
      </c>
      <c r="C264" s="1">
        <f>IF(A264="","",IFERROR(VLOOKUP(E264,'[1]Mapping '!$I$2:$J$18,2,FALSE),C263))</f>
        <v>4300</v>
      </c>
      <c r="D264" s="1">
        <f t="shared" si="67"/>
        <v>2062.4899999999998</v>
      </c>
      <c r="E264" s="18" t="s">
        <v>55</v>
      </c>
      <c r="F264" s="18"/>
      <c r="G264" s="19">
        <v>-2062.4899999999998</v>
      </c>
      <c r="H264" s="19">
        <v>-2062.4899999999998</v>
      </c>
      <c r="I264" s="19">
        <v>5157.96</v>
      </c>
      <c r="J264" s="19">
        <v>0</v>
      </c>
      <c r="K264" s="19">
        <v>2062.4899999999998</v>
      </c>
      <c r="L264" s="19">
        <v>0</v>
      </c>
      <c r="M264" s="5" t="str">
        <f t="shared" si="64"/>
        <v/>
      </c>
      <c r="N264" s="6">
        <f t="shared" si="65"/>
        <v>0</v>
      </c>
      <c r="O264" s="1">
        <f t="shared" si="66"/>
        <v>0</v>
      </c>
      <c r="P264">
        <v>62333000</v>
      </c>
      <c r="R264">
        <v>2500</v>
      </c>
      <c r="S264">
        <v>0</v>
      </c>
      <c r="T264">
        <v>0</v>
      </c>
      <c r="U264" s="1">
        <f>IF(ISNA(VLOOKUP(Z264,'Balance A'!$C$14:$E$163,3,FALSE))=FALSE,U263,U263+1)</f>
        <v>2</v>
      </c>
      <c r="W264" s="34">
        <f t="shared" si="56"/>
        <v>2141</v>
      </c>
      <c r="X264" s="34">
        <f t="shared" si="57"/>
        <v>70851000</v>
      </c>
      <c r="Y264" s="34">
        <f t="shared" si="63"/>
        <v>4211</v>
      </c>
      <c r="Z264" s="34" t="str">
        <f t="shared" si="58"/>
        <v>70851000_4211</v>
      </c>
      <c r="AA264" s="34">
        <f t="shared" si="59"/>
        <v>0</v>
      </c>
      <c r="AB264" s="35">
        <f t="shared" si="60"/>
        <v>-11.28</v>
      </c>
      <c r="AC264" s="7" t="str">
        <f t="shared" si="61"/>
        <v>7</v>
      </c>
      <c r="AD264" s="7" t="str">
        <f t="shared" si="62"/>
        <v>42</v>
      </c>
    </row>
    <row r="265" spans="1:30" x14ac:dyDescent="0.25">
      <c r="A265" s="1">
        <f t="shared" si="55"/>
        <v>2247</v>
      </c>
      <c r="B265" s="1">
        <f t="shared" si="68"/>
        <v>62784000</v>
      </c>
      <c r="C265" s="1">
        <f>IF(A265="","",IFERROR(VLOOKUP(E265,'[1]Mapping '!$I$2:$J$18,2,FALSE),C264))</f>
        <v>4300</v>
      </c>
      <c r="D265" s="1">
        <f t="shared" si="67"/>
        <v>660.14</v>
      </c>
      <c r="E265" s="18" t="s">
        <v>56</v>
      </c>
      <c r="F265" s="18"/>
      <c r="G265" s="19">
        <v>-660.14</v>
      </c>
      <c r="H265" s="19">
        <v>-660.14</v>
      </c>
      <c r="I265" s="19">
        <v>2827.89</v>
      </c>
      <c r="J265" s="19">
        <v>0</v>
      </c>
      <c r="K265" s="19">
        <v>660.14</v>
      </c>
      <c r="L265" s="19">
        <v>0</v>
      </c>
      <c r="M265" s="5" t="str">
        <f t="shared" si="64"/>
        <v/>
      </c>
      <c r="N265" s="6">
        <f t="shared" si="65"/>
        <v>0</v>
      </c>
      <c r="O265" s="1">
        <f t="shared" si="66"/>
        <v>0</v>
      </c>
      <c r="P265">
        <v>62333300</v>
      </c>
      <c r="R265">
        <v>4168.8999999999996</v>
      </c>
      <c r="S265">
        <v>1374.97</v>
      </c>
      <c r="T265">
        <v>0</v>
      </c>
      <c r="U265" s="1">
        <f>IF(ISNA(VLOOKUP(Z265,'Balance A'!$C$14:$E$163,3,FALSE))=FALSE,U264,U264+1)</f>
        <v>2</v>
      </c>
      <c r="W265" s="34">
        <f t="shared" si="56"/>
        <v>2142</v>
      </c>
      <c r="X265" s="34">
        <f t="shared" si="57"/>
        <v>62515000</v>
      </c>
      <c r="Y265" s="34">
        <f t="shared" si="63"/>
        <v>4211</v>
      </c>
      <c r="Z265" s="34" t="str">
        <f t="shared" si="58"/>
        <v>62515000_4211</v>
      </c>
      <c r="AA265" s="34">
        <f t="shared" si="59"/>
        <v>0</v>
      </c>
      <c r="AB265" s="35">
        <f t="shared" si="60"/>
        <v>177</v>
      </c>
      <c r="AC265" s="7" t="str">
        <f t="shared" si="61"/>
        <v>6</v>
      </c>
      <c r="AD265" s="7" t="str">
        <f t="shared" si="62"/>
        <v>42</v>
      </c>
    </row>
    <row r="266" spans="1:30" x14ac:dyDescent="0.25">
      <c r="A266" s="1">
        <f t="shared" ref="A266:A329" si="69">IF(E266="","",IF(LEFT(E266,1)="-",IF(+VALUE(RIGHT(LEFT(E266,3),1))&lt;6,+A265,+A265+1),+A265))</f>
        <v>2248</v>
      </c>
      <c r="B266" s="1">
        <f t="shared" si="68"/>
        <v>62785000</v>
      </c>
      <c r="C266" s="1">
        <f>IF(A266="","",IFERROR(VLOOKUP(E266,'[1]Mapping '!$I$2:$J$18,2,FALSE),C265))</f>
        <v>4300</v>
      </c>
      <c r="D266" s="1">
        <f t="shared" si="67"/>
        <v>45.01</v>
      </c>
      <c r="E266" s="18" t="s">
        <v>149</v>
      </c>
      <c r="F266" s="18"/>
      <c r="G266" s="19">
        <v>-45.01</v>
      </c>
      <c r="H266" s="19">
        <v>-45.01</v>
      </c>
      <c r="I266" s="19">
        <v>45.01</v>
      </c>
      <c r="J266" s="19">
        <v>0</v>
      </c>
      <c r="K266" s="19">
        <v>45.01</v>
      </c>
      <c r="L266" s="19">
        <v>0</v>
      </c>
      <c r="M266" s="5" t="str">
        <f t="shared" si="64"/>
        <v/>
      </c>
      <c r="N266" s="6">
        <f t="shared" si="65"/>
        <v>0</v>
      </c>
      <c r="O266" s="1">
        <f t="shared" si="66"/>
        <v>0</v>
      </c>
      <c r="P266">
        <v>62345000</v>
      </c>
      <c r="R266">
        <v>0</v>
      </c>
      <c r="S266">
        <v>0</v>
      </c>
      <c r="T266">
        <v>0</v>
      </c>
      <c r="U266" s="1">
        <f>IF(ISNA(VLOOKUP(Z266,'Balance A'!$C$14:$E$163,3,FALSE))=FALSE,U265,U265+1)</f>
        <v>2</v>
      </c>
      <c r="W266" s="34">
        <f t="shared" si="56"/>
        <v>2143</v>
      </c>
      <c r="X266" s="34">
        <f t="shared" si="57"/>
        <v>63121000</v>
      </c>
      <c r="Y266" s="34">
        <f t="shared" si="63"/>
        <v>4211</v>
      </c>
      <c r="Z266" s="34" t="str">
        <f t="shared" si="58"/>
        <v>63121000_4211</v>
      </c>
      <c r="AA266" s="34">
        <f t="shared" si="59"/>
        <v>0</v>
      </c>
      <c r="AB266" s="35">
        <f t="shared" si="60"/>
        <v>24.45</v>
      </c>
      <c r="AC266" s="7" t="str">
        <f t="shared" si="61"/>
        <v>6</v>
      </c>
      <c r="AD266" s="7" t="str">
        <f t="shared" si="62"/>
        <v>42</v>
      </c>
    </row>
    <row r="267" spans="1:30" x14ac:dyDescent="0.25">
      <c r="A267" s="1">
        <f t="shared" si="69"/>
        <v>2249</v>
      </c>
      <c r="B267" s="1">
        <f t="shared" si="68"/>
        <v>62811000</v>
      </c>
      <c r="C267" s="1">
        <f>IF(A267="","",IFERROR(VLOOKUP(E267,'[1]Mapping '!$I$2:$J$18,2,FALSE),C266))</f>
        <v>4300</v>
      </c>
      <c r="D267" s="1">
        <f t="shared" si="67"/>
        <v>770</v>
      </c>
      <c r="E267" s="18" t="s">
        <v>120</v>
      </c>
      <c r="F267" s="18"/>
      <c r="G267" s="19">
        <v>-770</v>
      </c>
      <c r="H267" s="19">
        <v>-770</v>
      </c>
      <c r="I267" s="19">
        <v>1884</v>
      </c>
      <c r="J267" s="19">
        <v>0</v>
      </c>
      <c r="K267" s="19">
        <v>770</v>
      </c>
      <c r="L267" s="19">
        <v>0</v>
      </c>
      <c r="M267" s="5" t="str">
        <f t="shared" si="64"/>
        <v/>
      </c>
      <c r="N267" s="6">
        <f t="shared" si="65"/>
        <v>4.5474735088646412E-13</v>
      </c>
      <c r="O267" s="1">
        <f t="shared" si="66"/>
        <v>0</v>
      </c>
      <c r="P267">
        <v>62350000</v>
      </c>
      <c r="R267">
        <v>4655.8</v>
      </c>
      <c r="S267">
        <v>3217.83</v>
      </c>
      <c r="T267">
        <v>0</v>
      </c>
      <c r="U267" s="1">
        <f>IF(ISNA(VLOOKUP(Z267,'Balance A'!$C$14:$E$163,3,FALSE))=FALSE,U266,U266+1)</f>
        <v>2</v>
      </c>
      <c r="W267" s="34">
        <f t="shared" si="56"/>
        <v>2144</v>
      </c>
      <c r="X267" s="34">
        <f t="shared" si="57"/>
        <v>63333000</v>
      </c>
      <c r="Y267" s="34">
        <f t="shared" si="63"/>
        <v>4211</v>
      </c>
      <c r="Z267" s="34" t="str">
        <f t="shared" si="58"/>
        <v>63333000_4211</v>
      </c>
      <c r="AA267" s="34">
        <f t="shared" si="59"/>
        <v>0</v>
      </c>
      <c r="AB267" s="35">
        <f t="shared" si="60"/>
        <v>55.55</v>
      </c>
      <c r="AC267" s="7" t="str">
        <f t="shared" si="61"/>
        <v>6</v>
      </c>
      <c r="AD267" s="7" t="str">
        <f t="shared" si="62"/>
        <v>42</v>
      </c>
    </row>
    <row r="268" spans="1:30" x14ac:dyDescent="0.25">
      <c r="A268" s="1">
        <f t="shared" si="69"/>
        <v>2250</v>
      </c>
      <c r="B268" s="1">
        <f t="shared" si="68"/>
        <v>63512000</v>
      </c>
      <c r="C268" s="1">
        <f>IF(A268="","",IFERROR(VLOOKUP(E268,'[1]Mapping '!$I$2:$J$18,2,FALSE),C267))</f>
        <v>4300</v>
      </c>
      <c r="D268" s="1">
        <f t="shared" si="67"/>
        <v>2429</v>
      </c>
      <c r="E268" s="18" t="s">
        <v>150</v>
      </c>
      <c r="F268" s="18"/>
      <c r="G268" s="19">
        <v>-2429</v>
      </c>
      <c r="H268" s="19">
        <v>-2429</v>
      </c>
      <c r="I268" s="19">
        <v>2429</v>
      </c>
      <c r="J268" s="19">
        <v>0</v>
      </c>
      <c r="K268" s="19">
        <v>5418</v>
      </c>
      <c r="L268" s="19">
        <v>2989</v>
      </c>
      <c r="M268" s="5" t="str">
        <f t="shared" si="64"/>
        <v/>
      </c>
      <c r="N268" s="6">
        <f t="shared" si="65"/>
        <v>0</v>
      </c>
      <c r="O268" s="1">
        <f t="shared" si="66"/>
        <v>0</v>
      </c>
      <c r="P268">
        <v>62361000</v>
      </c>
      <c r="R268">
        <v>809</v>
      </c>
      <c r="S268">
        <v>0</v>
      </c>
      <c r="T268">
        <v>0</v>
      </c>
      <c r="U268" s="1">
        <f>IF(ISNA(VLOOKUP(Z268,'Balance A'!$C$14:$E$163,3,FALSE))=FALSE,U267,U267+1)</f>
        <v>2</v>
      </c>
      <c r="W268" s="34">
        <f t="shared" si="56"/>
        <v>2145</v>
      </c>
      <c r="X268" s="34">
        <f t="shared" si="57"/>
        <v>64111000</v>
      </c>
      <c r="Y268" s="34">
        <f t="shared" si="63"/>
        <v>4211</v>
      </c>
      <c r="Z268" s="34" t="str">
        <f t="shared" si="58"/>
        <v>64111000_4211</v>
      </c>
      <c r="AA268" s="34">
        <f t="shared" si="59"/>
        <v>0</v>
      </c>
      <c r="AB268" s="35">
        <f t="shared" si="60"/>
        <v>5514.01</v>
      </c>
      <c r="AC268" s="7" t="str">
        <f t="shared" si="61"/>
        <v>6</v>
      </c>
      <c r="AD268" s="7" t="str">
        <f t="shared" si="62"/>
        <v>42</v>
      </c>
    </row>
    <row r="269" spans="1:30" x14ac:dyDescent="0.25">
      <c r="A269" s="1">
        <f t="shared" si="69"/>
        <v>2251</v>
      </c>
      <c r="B269" s="1">
        <f t="shared" si="68"/>
        <v>63512200</v>
      </c>
      <c r="C269" s="1">
        <f>IF(A269="","",IFERROR(VLOOKUP(E269,'[1]Mapping '!$I$2:$J$18,2,FALSE),C268))</f>
        <v>4300</v>
      </c>
      <c r="D269" s="1">
        <f t="shared" si="67"/>
        <v>2632</v>
      </c>
      <c r="E269" s="18" t="s">
        <v>121</v>
      </c>
      <c r="F269" s="18"/>
      <c r="G269" s="19">
        <v>-2632</v>
      </c>
      <c r="H269" s="19">
        <v>-2632</v>
      </c>
      <c r="I269" s="19">
        <v>4744</v>
      </c>
      <c r="J269" s="19">
        <v>0</v>
      </c>
      <c r="K269" s="19">
        <v>2632</v>
      </c>
      <c r="L269" s="19">
        <v>0</v>
      </c>
      <c r="M269" s="5" t="str">
        <f t="shared" si="64"/>
        <v/>
      </c>
      <c r="N269" s="6">
        <f t="shared" si="65"/>
        <v>0</v>
      </c>
      <c r="O269" s="1">
        <f t="shared" si="66"/>
        <v>0</v>
      </c>
      <c r="P269">
        <v>62380000</v>
      </c>
      <c r="R269">
        <v>0</v>
      </c>
      <c r="S269">
        <v>0</v>
      </c>
      <c r="T269">
        <v>0</v>
      </c>
      <c r="U269" s="1">
        <f>IF(ISNA(VLOOKUP(Z269,'Balance A'!$C$14:$E$163,3,FALSE))=FALSE,U268,U268+1)</f>
        <v>2</v>
      </c>
      <c r="W269" s="34">
        <f t="shared" si="56"/>
        <v>2146</v>
      </c>
      <c r="X269" s="34">
        <f t="shared" si="57"/>
        <v>64141000</v>
      </c>
      <c r="Y269" s="34">
        <f t="shared" si="63"/>
        <v>4211</v>
      </c>
      <c r="Z269" s="34" t="str">
        <f t="shared" si="58"/>
        <v>64141000_4211</v>
      </c>
      <c r="AA269" s="34">
        <f t="shared" si="59"/>
        <v>0</v>
      </c>
      <c r="AB269" s="35">
        <f t="shared" si="60"/>
        <v>41.36</v>
      </c>
      <c r="AC269" s="7" t="str">
        <f t="shared" si="61"/>
        <v>6</v>
      </c>
      <c r="AD269" s="7" t="str">
        <f t="shared" si="62"/>
        <v>42</v>
      </c>
    </row>
    <row r="270" spans="1:30" x14ac:dyDescent="0.25">
      <c r="A270" s="1">
        <f t="shared" si="69"/>
        <v>2252</v>
      </c>
      <c r="B270" s="1">
        <f t="shared" si="68"/>
        <v>63515000</v>
      </c>
      <c r="C270" s="1">
        <f>IF(A270="","",IFERROR(VLOOKUP(E270,'[1]Mapping '!$I$2:$J$18,2,FALSE),C269))</f>
        <v>4300</v>
      </c>
      <c r="D270" s="1">
        <f t="shared" si="67"/>
        <v>1119.3599999999997</v>
      </c>
      <c r="E270" s="18" t="s">
        <v>122</v>
      </c>
      <c r="F270" s="18"/>
      <c r="G270" s="19">
        <v>-1119.3599999999999</v>
      </c>
      <c r="H270" s="19">
        <v>-1119.3599999999999</v>
      </c>
      <c r="I270" s="19">
        <v>3878</v>
      </c>
      <c r="J270" s="19">
        <v>0</v>
      </c>
      <c r="K270" s="19">
        <v>2877.49</v>
      </c>
      <c r="L270" s="19">
        <v>1758.13</v>
      </c>
      <c r="M270" s="5" t="str">
        <f t="shared" si="64"/>
        <v/>
      </c>
      <c r="N270" s="6">
        <f t="shared" si="65"/>
        <v>0</v>
      </c>
      <c r="O270" s="1">
        <f t="shared" si="66"/>
        <v>0</v>
      </c>
      <c r="P270">
        <v>62411100</v>
      </c>
      <c r="R270">
        <v>692.13</v>
      </c>
      <c r="S270">
        <v>27</v>
      </c>
      <c r="T270">
        <v>0</v>
      </c>
      <c r="U270" s="1">
        <f>IF(ISNA(VLOOKUP(Z270,'Balance A'!$C$14:$E$163,3,FALSE))=FALSE,U269,U269+1)</f>
        <v>2</v>
      </c>
      <c r="W270" s="34">
        <f t="shared" si="56"/>
        <v>2147</v>
      </c>
      <c r="X270" s="34">
        <f t="shared" si="57"/>
        <v>64180000</v>
      </c>
      <c r="Y270" s="34">
        <f t="shared" si="63"/>
        <v>4211</v>
      </c>
      <c r="Z270" s="34" t="str">
        <f t="shared" si="58"/>
        <v>64180000_4211</v>
      </c>
      <c r="AA270" s="34">
        <f t="shared" si="59"/>
        <v>0</v>
      </c>
      <c r="AB270" s="35">
        <f t="shared" si="60"/>
        <v>571.97000000000025</v>
      </c>
      <c r="AC270" s="7" t="str">
        <f t="shared" si="61"/>
        <v>6</v>
      </c>
      <c r="AD270" s="7" t="str">
        <f t="shared" si="62"/>
        <v>42</v>
      </c>
    </row>
    <row r="271" spans="1:30" x14ac:dyDescent="0.25">
      <c r="A271" s="1">
        <f t="shared" si="69"/>
        <v>2253</v>
      </c>
      <c r="B271" s="1">
        <f t="shared" si="68"/>
        <v>63520000</v>
      </c>
      <c r="C271" s="1">
        <f>IF(A271="","",IFERROR(VLOOKUP(E271,'[1]Mapping '!$I$2:$J$18,2,FALSE),C270))</f>
        <v>4300</v>
      </c>
      <c r="D271" s="1">
        <f t="shared" si="67"/>
        <v>275.89</v>
      </c>
      <c r="E271" s="18" t="s">
        <v>123</v>
      </c>
      <c r="F271" s="18"/>
      <c r="G271" s="19">
        <v>-275.89</v>
      </c>
      <c r="H271" s="19">
        <v>-275.89</v>
      </c>
      <c r="I271" s="19">
        <v>583.85</v>
      </c>
      <c r="J271" s="19">
        <v>0</v>
      </c>
      <c r="K271" s="19">
        <v>298.68</v>
      </c>
      <c r="L271" s="19">
        <v>22.79</v>
      </c>
      <c r="M271" s="5" t="str">
        <f t="shared" si="64"/>
        <v/>
      </c>
      <c r="N271" s="6">
        <f t="shared" si="65"/>
        <v>0</v>
      </c>
      <c r="O271" s="1">
        <f t="shared" si="66"/>
        <v>0</v>
      </c>
      <c r="P271">
        <v>62421000</v>
      </c>
      <c r="R271">
        <v>632.87</v>
      </c>
      <c r="S271">
        <v>0</v>
      </c>
      <c r="T271">
        <v>0</v>
      </c>
      <c r="U271" s="1">
        <f>IF(ISNA(VLOOKUP(Z271,'Balance A'!$C$14:$E$163,3,FALSE))=FALSE,U270,U270+1)</f>
        <v>2</v>
      </c>
      <c r="W271" s="34">
        <f t="shared" si="56"/>
        <v>2148</v>
      </c>
      <c r="X271" s="34">
        <f t="shared" si="57"/>
        <v>64511000</v>
      </c>
      <c r="Y271" s="34">
        <f t="shared" si="63"/>
        <v>4211</v>
      </c>
      <c r="Z271" s="34" t="str">
        <f t="shared" si="58"/>
        <v>64511000_4211</v>
      </c>
      <c r="AA271" s="34">
        <f t="shared" si="59"/>
        <v>0</v>
      </c>
      <c r="AB271" s="35">
        <f t="shared" si="60"/>
        <v>214</v>
      </c>
      <c r="AC271" s="7" t="str">
        <f t="shared" si="61"/>
        <v>6</v>
      </c>
      <c r="AD271" s="7" t="str">
        <f t="shared" si="62"/>
        <v>42</v>
      </c>
    </row>
    <row r="272" spans="1:30" x14ac:dyDescent="0.25">
      <c r="A272" s="1">
        <f t="shared" si="69"/>
        <v>2254</v>
      </c>
      <c r="B272" s="1">
        <f t="shared" si="68"/>
        <v>64751000</v>
      </c>
      <c r="C272" s="1">
        <f>IF(A272="","",IFERROR(VLOOKUP(E272,'[1]Mapping '!$I$2:$J$18,2,FALSE),C271))</f>
        <v>4300</v>
      </c>
      <c r="D272" s="1">
        <f t="shared" si="67"/>
        <v>731.5</v>
      </c>
      <c r="E272" s="18" t="s">
        <v>72</v>
      </c>
      <c r="F272" s="18"/>
      <c r="G272" s="19">
        <v>-731.5</v>
      </c>
      <c r="H272" s="19">
        <v>-731.5</v>
      </c>
      <c r="I272" s="19">
        <v>1635.47</v>
      </c>
      <c r="J272" s="19">
        <v>0</v>
      </c>
      <c r="K272" s="19">
        <v>731.5</v>
      </c>
      <c r="L272" s="19">
        <v>0</v>
      </c>
      <c r="M272" s="5" t="str">
        <f t="shared" si="64"/>
        <v/>
      </c>
      <c r="N272" s="6">
        <f t="shared" si="65"/>
        <v>51.680000000000291</v>
      </c>
      <c r="O272" s="1">
        <f t="shared" si="66"/>
        <v>1</v>
      </c>
      <c r="P272">
        <v>62512000</v>
      </c>
      <c r="R272">
        <v>6190.97</v>
      </c>
      <c r="S272">
        <v>3</v>
      </c>
      <c r="T272">
        <v>0</v>
      </c>
      <c r="U272" s="1">
        <f>IF(ISNA(VLOOKUP(Z272,'Balance A'!$C$14:$E$163,3,FALSE))=FALSE,U271,U271+1)</f>
        <v>2</v>
      </c>
      <c r="W272" s="34">
        <f t="shared" si="56"/>
        <v>2149</v>
      </c>
      <c r="X272" s="34">
        <f t="shared" si="57"/>
        <v>64521000</v>
      </c>
      <c r="Y272" s="34">
        <f t="shared" si="63"/>
        <v>4211</v>
      </c>
      <c r="Z272" s="34" t="str">
        <f t="shared" si="58"/>
        <v>64521000_4211</v>
      </c>
      <c r="AA272" s="34">
        <f t="shared" si="59"/>
        <v>0</v>
      </c>
      <c r="AB272" s="35">
        <f t="shared" si="60"/>
        <v>31.51</v>
      </c>
      <c r="AC272" s="7" t="str">
        <f t="shared" si="61"/>
        <v>6</v>
      </c>
      <c r="AD272" s="7" t="str">
        <f t="shared" si="62"/>
        <v>42</v>
      </c>
    </row>
    <row r="273" spans="1:30" x14ac:dyDescent="0.25">
      <c r="A273" s="1">
        <f t="shared" si="69"/>
        <v>2255</v>
      </c>
      <c r="B273" s="1">
        <f t="shared" si="68"/>
        <v>65811000</v>
      </c>
      <c r="C273" s="1">
        <f>IF(A273="","",IFERROR(VLOOKUP(E273,'[1]Mapping '!$I$2:$J$18,2,FALSE),C272))</f>
        <v>4300</v>
      </c>
      <c r="D273" s="1">
        <f t="shared" si="67"/>
        <v>0.61</v>
      </c>
      <c r="E273" s="18" t="s">
        <v>74</v>
      </c>
      <c r="F273" s="18"/>
      <c r="G273" s="19">
        <v>-0.61</v>
      </c>
      <c r="H273" s="19">
        <v>-0.61</v>
      </c>
      <c r="I273" s="19">
        <v>5.1100000000000003</v>
      </c>
      <c r="J273" s="19">
        <v>0</v>
      </c>
      <c r="K273" s="19">
        <v>0.61</v>
      </c>
      <c r="L273" s="19">
        <v>0</v>
      </c>
      <c r="M273" s="5" t="str">
        <f t="shared" si="64"/>
        <v/>
      </c>
      <c r="N273" s="6">
        <f t="shared" si="65"/>
        <v>1.1368683772161603E-13</v>
      </c>
      <c r="O273" s="1">
        <f t="shared" si="66"/>
        <v>1</v>
      </c>
      <c r="P273">
        <v>62515000</v>
      </c>
      <c r="R273">
        <v>521.95000000000005</v>
      </c>
      <c r="S273">
        <v>0</v>
      </c>
      <c r="T273">
        <v>0</v>
      </c>
      <c r="U273" s="1">
        <f>IF(ISNA(VLOOKUP(Z273,'Balance A'!$C$14:$E$163,3,FALSE))=FALSE,U272,U272+1)</f>
        <v>2</v>
      </c>
      <c r="W273" s="34">
        <f t="shared" ref="W273:W336" si="70">IFERROR(IF(W272+1&gt;MAX(A:A),"",IF(+W272+1&lt;=MAX(M:M),+W272+1,IF(W272=MAX(M:M),$AA$1,+W272+1))),"")</f>
        <v>2150</v>
      </c>
      <c r="X273" s="34">
        <f t="shared" ref="X273:X336" si="71">IF(W273&lt;$AA$1,VLOOKUP(W273,M:P,4,FALSE),VLOOKUP(W273,A:B,2,FALSE))</f>
        <v>64532000</v>
      </c>
      <c r="Y273" s="34">
        <f t="shared" si="63"/>
        <v>4211</v>
      </c>
      <c r="Z273" s="34" t="str">
        <f t="shared" ref="Z273:Z336" si="72">CONCATENATE(X273,"_",Y273)</f>
        <v>64532000_4211</v>
      </c>
      <c r="AA273" s="34">
        <f t="shared" ref="AA273:AA336" si="73">IF(W273&lt;$AA$1,VLOOKUP(W273,M:Q,5,FALSE),VLOOKUP(W273,A:F,6,FALSE))</f>
        <v>0</v>
      </c>
      <c r="AB273" s="35">
        <f t="shared" ref="AB273:AB336" si="74">IF(W273&lt;$AA$1,SUMIF(P:P,$X273,R:R)-SUMIF(P:P,$X273,S:S)+SUMIF(P:P,$X273,T:T),SUMIF(A:A,$W273,D:D))</f>
        <v>83.93</v>
      </c>
      <c r="AC273" s="7" t="str">
        <f t="shared" ref="AC273:AC336" si="75">LEFT(X273,1)</f>
        <v>6</v>
      </c>
      <c r="AD273" s="7" t="str">
        <f t="shared" ref="AD273:AD336" si="76">LEFT(Y273,2)</f>
        <v>42</v>
      </c>
    </row>
    <row r="274" spans="1:30" x14ac:dyDescent="0.25">
      <c r="A274" s="1">
        <f t="shared" si="69"/>
        <v>2256</v>
      </c>
      <c r="B274" s="1">
        <f t="shared" si="68"/>
        <v>65830000</v>
      </c>
      <c r="C274" s="1">
        <f>IF(A274="","",IFERROR(VLOOKUP(E274,'[1]Mapping '!$I$2:$J$18,2,FALSE),C273))</f>
        <v>4300</v>
      </c>
      <c r="D274" s="1">
        <f t="shared" si="67"/>
        <v>138.30000000000001</v>
      </c>
      <c r="E274" s="18" t="s">
        <v>75</v>
      </c>
      <c r="F274" s="18"/>
      <c r="G274" s="19">
        <v>-138.30000000000001</v>
      </c>
      <c r="H274" s="19">
        <v>-138.30000000000001</v>
      </c>
      <c r="I274" s="19">
        <v>221.12</v>
      </c>
      <c r="J274" s="19">
        <v>0</v>
      </c>
      <c r="K274" s="19">
        <v>138.30000000000001</v>
      </c>
      <c r="L274" s="19">
        <v>0</v>
      </c>
      <c r="M274" s="5" t="str">
        <f t="shared" si="64"/>
        <v/>
      </c>
      <c r="N274" s="6">
        <f t="shared" si="65"/>
        <v>0</v>
      </c>
      <c r="O274" s="1">
        <f t="shared" si="66"/>
        <v>1</v>
      </c>
      <c r="P274">
        <v>62573000</v>
      </c>
      <c r="R274">
        <v>1348.46</v>
      </c>
      <c r="S274">
        <v>128.18</v>
      </c>
      <c r="T274">
        <v>0</v>
      </c>
      <c r="U274" s="1">
        <f>IF(ISNA(VLOOKUP(Z274,'Balance A'!$C$14:$E$163,3,FALSE))=FALSE,U273,U273+1)</f>
        <v>2</v>
      </c>
      <c r="W274" s="34">
        <f t="shared" si="70"/>
        <v>2151</v>
      </c>
      <c r="X274" s="34">
        <f t="shared" si="71"/>
        <v>64580000</v>
      </c>
      <c r="Y274" s="34">
        <f t="shared" si="63"/>
        <v>4211</v>
      </c>
      <c r="Z274" s="34" t="str">
        <f t="shared" si="72"/>
        <v>64580000_4211</v>
      </c>
      <c r="AA274" s="34">
        <f t="shared" si="73"/>
        <v>0</v>
      </c>
      <c r="AB274" s="35">
        <f t="shared" si="74"/>
        <v>22.379999999999995</v>
      </c>
      <c r="AC274" s="7" t="str">
        <f t="shared" si="75"/>
        <v>6</v>
      </c>
      <c r="AD274" s="7" t="str">
        <f t="shared" si="76"/>
        <v>42</v>
      </c>
    </row>
    <row r="275" spans="1:30" x14ac:dyDescent="0.25">
      <c r="A275" s="1">
        <f t="shared" si="69"/>
        <v>2257</v>
      </c>
      <c r="B275" s="1">
        <f t="shared" si="68"/>
        <v>68111000</v>
      </c>
      <c r="C275" s="1">
        <f>IF(A275="","",IFERROR(VLOOKUP(E275,'[1]Mapping '!$I$2:$J$18,2,FALSE),C274))</f>
        <v>4300</v>
      </c>
      <c r="D275" s="1">
        <f t="shared" si="67"/>
        <v>967.52</v>
      </c>
      <c r="E275" s="18" t="s">
        <v>79</v>
      </c>
      <c r="F275" s="18"/>
      <c r="G275" s="19">
        <v>-967.52</v>
      </c>
      <c r="H275" s="19">
        <v>-967.52</v>
      </c>
      <c r="I275" s="19">
        <v>0</v>
      </c>
      <c r="J275" s="19">
        <v>0</v>
      </c>
      <c r="K275" s="19">
        <v>967.52</v>
      </c>
      <c r="L275" s="19">
        <v>0</v>
      </c>
      <c r="M275" s="5" t="str">
        <f t="shared" si="64"/>
        <v/>
      </c>
      <c r="N275" s="6">
        <f t="shared" si="65"/>
        <v>0</v>
      </c>
      <c r="O275" s="1">
        <f t="shared" si="66"/>
        <v>1</v>
      </c>
      <c r="P275">
        <v>62600090</v>
      </c>
      <c r="R275">
        <v>0</v>
      </c>
      <c r="S275">
        <v>0</v>
      </c>
      <c r="T275">
        <v>0</v>
      </c>
      <c r="U275" s="1">
        <f>IF(ISNA(VLOOKUP(Z275,'Balance A'!$C$14:$E$163,3,FALSE))=FALSE,U274,U274+1)</f>
        <v>2</v>
      </c>
      <c r="W275" s="34">
        <f t="shared" si="70"/>
        <v>2152</v>
      </c>
      <c r="X275" s="34">
        <f t="shared" si="71"/>
        <v>70851000</v>
      </c>
      <c r="Y275" s="34">
        <f t="shared" si="63"/>
        <v>4211</v>
      </c>
      <c r="Z275" s="34" t="str">
        <f t="shared" si="72"/>
        <v>70851000_4211</v>
      </c>
      <c r="AA275" s="34">
        <f t="shared" si="73"/>
        <v>0</v>
      </c>
      <c r="AB275" s="35">
        <f t="shared" si="74"/>
        <v>-41.36</v>
      </c>
      <c r="AC275" s="7" t="str">
        <f t="shared" si="75"/>
        <v>7</v>
      </c>
      <c r="AD275" s="7" t="str">
        <f t="shared" si="76"/>
        <v>42</v>
      </c>
    </row>
    <row r="276" spans="1:30" x14ac:dyDescent="0.25">
      <c r="A276" s="1">
        <f t="shared" si="69"/>
        <v>2258</v>
      </c>
      <c r="B276" s="1">
        <f t="shared" si="68"/>
        <v>68112100</v>
      </c>
      <c r="C276" s="1">
        <f>IF(A276="","",IFERROR(VLOOKUP(E276,'[1]Mapping '!$I$2:$J$18,2,FALSE),C275))</f>
        <v>4300</v>
      </c>
      <c r="D276" s="1">
        <f t="shared" si="67"/>
        <v>85707.09</v>
      </c>
      <c r="E276" s="18" t="s">
        <v>80</v>
      </c>
      <c r="F276" s="18"/>
      <c r="G276" s="19">
        <v>-85707.09</v>
      </c>
      <c r="H276" s="19">
        <v>-85707.09</v>
      </c>
      <c r="I276" s="19">
        <v>0</v>
      </c>
      <c r="J276" s="19">
        <v>0</v>
      </c>
      <c r="K276" s="19">
        <v>85707.09</v>
      </c>
      <c r="L276" s="19">
        <v>0</v>
      </c>
      <c r="M276" s="5" t="str">
        <f t="shared" si="64"/>
        <v/>
      </c>
      <c r="N276" s="6">
        <f t="shared" si="65"/>
        <v>0</v>
      </c>
      <c r="O276" s="1">
        <f t="shared" si="66"/>
        <v>1</v>
      </c>
      <c r="P276">
        <v>62610010</v>
      </c>
      <c r="R276">
        <v>4599.5</v>
      </c>
      <c r="S276">
        <v>0</v>
      </c>
      <c r="T276">
        <v>0</v>
      </c>
      <c r="U276" s="1">
        <f>IF(ISNA(VLOOKUP(Z276,'Balance A'!$C$14:$E$163,3,FALSE))=FALSE,U275,U275+1)</f>
        <v>2</v>
      </c>
      <c r="W276" s="34">
        <f t="shared" si="70"/>
        <v>2153</v>
      </c>
      <c r="X276" s="34">
        <f t="shared" si="71"/>
        <v>62515000</v>
      </c>
      <c r="Y276" s="34">
        <f t="shared" si="63"/>
        <v>4212</v>
      </c>
      <c r="Z276" s="34" t="str">
        <f t="shared" si="72"/>
        <v>62515000_4212</v>
      </c>
      <c r="AA276" s="34">
        <f t="shared" si="73"/>
        <v>0</v>
      </c>
      <c r="AB276" s="35">
        <f t="shared" si="74"/>
        <v>25.9</v>
      </c>
      <c r="AC276" s="7" t="str">
        <f t="shared" si="75"/>
        <v>6</v>
      </c>
      <c r="AD276" s="7" t="str">
        <f t="shared" si="76"/>
        <v>42</v>
      </c>
    </row>
    <row r="277" spans="1:30" x14ac:dyDescent="0.25">
      <c r="A277" s="1">
        <f t="shared" si="69"/>
        <v>2259</v>
      </c>
      <c r="B277" s="1">
        <f t="shared" si="68"/>
        <v>74100000</v>
      </c>
      <c r="C277" s="1">
        <f>IF(A277="","",IFERROR(VLOOKUP(E277,'[1]Mapping '!$I$2:$J$18,2,FALSE),C276))</f>
        <v>4300</v>
      </c>
      <c r="D277" s="1">
        <f t="shared" si="67"/>
        <v>-10306.6</v>
      </c>
      <c r="E277" s="18" t="s">
        <v>84</v>
      </c>
      <c r="F277" s="18"/>
      <c r="G277" s="19">
        <v>10306.6</v>
      </c>
      <c r="H277" s="19">
        <v>10306.6</v>
      </c>
      <c r="I277" s="19">
        <v>-13386.92</v>
      </c>
      <c r="J277" s="19">
        <v>0</v>
      </c>
      <c r="K277" s="19">
        <v>0</v>
      </c>
      <c r="L277" s="19">
        <v>10306.6</v>
      </c>
      <c r="M277" s="5" t="str">
        <f t="shared" si="64"/>
        <v/>
      </c>
      <c r="N277" s="6">
        <f t="shared" si="65"/>
        <v>0</v>
      </c>
      <c r="O277" s="1">
        <f t="shared" si="66"/>
        <v>1</v>
      </c>
      <c r="P277">
        <v>62610020</v>
      </c>
      <c r="R277">
        <v>0</v>
      </c>
      <c r="S277">
        <v>0</v>
      </c>
      <c r="T277">
        <v>0</v>
      </c>
      <c r="U277" s="1">
        <f>IF(ISNA(VLOOKUP(Z277,'Balance A'!$C$14:$E$163,3,FALSE))=FALSE,U276,U276+1)</f>
        <v>2</v>
      </c>
      <c r="W277" s="34">
        <f t="shared" si="70"/>
        <v>2154</v>
      </c>
      <c r="X277" s="34">
        <f t="shared" si="71"/>
        <v>63121000</v>
      </c>
      <c r="Y277" s="34">
        <f t="shared" si="63"/>
        <v>4212</v>
      </c>
      <c r="Z277" s="34" t="str">
        <f t="shared" si="72"/>
        <v>63121000_4212</v>
      </c>
      <c r="AA277" s="34">
        <f t="shared" si="73"/>
        <v>0</v>
      </c>
      <c r="AB277" s="35">
        <f t="shared" si="74"/>
        <v>47.82</v>
      </c>
      <c r="AC277" s="7" t="str">
        <f t="shared" si="75"/>
        <v>6</v>
      </c>
      <c r="AD277" s="7" t="str">
        <f t="shared" si="76"/>
        <v>42</v>
      </c>
    </row>
    <row r="278" spans="1:30" x14ac:dyDescent="0.25">
      <c r="A278" s="1">
        <f t="shared" si="69"/>
        <v>2260</v>
      </c>
      <c r="B278" s="1">
        <f t="shared" si="68"/>
        <v>75810000</v>
      </c>
      <c r="C278" s="1">
        <f>IF(A278="","",IFERROR(VLOOKUP(E278,'[1]Mapping '!$I$2:$J$18,2,FALSE),C277))</f>
        <v>4300</v>
      </c>
      <c r="D278" s="1">
        <f t="shared" si="67"/>
        <v>-0.01</v>
      </c>
      <c r="E278" s="18" t="s">
        <v>85</v>
      </c>
      <c r="F278" s="18"/>
      <c r="G278" s="19">
        <v>0.01</v>
      </c>
      <c r="H278" s="19">
        <v>0.01</v>
      </c>
      <c r="I278" s="19">
        <v>-159.34</v>
      </c>
      <c r="J278" s="19">
        <v>0</v>
      </c>
      <c r="K278" s="19">
        <v>0</v>
      </c>
      <c r="L278" s="19">
        <v>0.01</v>
      </c>
      <c r="M278" s="5" t="str">
        <f t="shared" si="64"/>
        <v/>
      </c>
      <c r="N278" s="6">
        <f t="shared" si="65"/>
        <v>0</v>
      </c>
      <c r="O278" s="1">
        <f t="shared" si="66"/>
        <v>1</v>
      </c>
      <c r="P278">
        <v>62770000</v>
      </c>
      <c r="R278">
        <v>0</v>
      </c>
      <c r="S278">
        <v>0</v>
      </c>
      <c r="T278">
        <v>0</v>
      </c>
      <c r="U278" s="1">
        <f>IF(ISNA(VLOOKUP(Z278,'Balance A'!$C$14:$E$163,3,FALSE))=FALSE,U277,U277+1)</f>
        <v>2</v>
      </c>
      <c r="W278" s="34">
        <f t="shared" si="70"/>
        <v>2155</v>
      </c>
      <c r="X278" s="34">
        <f t="shared" si="71"/>
        <v>63333000</v>
      </c>
      <c r="Y278" s="34">
        <f t="shared" si="63"/>
        <v>4212</v>
      </c>
      <c r="Z278" s="34" t="str">
        <f t="shared" si="72"/>
        <v>63333000_4212</v>
      </c>
      <c r="AA278" s="34">
        <f t="shared" si="73"/>
        <v>0</v>
      </c>
      <c r="AB278" s="35">
        <f t="shared" si="74"/>
        <v>108.69</v>
      </c>
      <c r="AC278" s="7" t="str">
        <f t="shared" si="75"/>
        <v>6</v>
      </c>
      <c r="AD278" s="7" t="str">
        <f t="shared" si="76"/>
        <v>42</v>
      </c>
    </row>
    <row r="279" spans="1:30" x14ac:dyDescent="0.25">
      <c r="A279" s="1">
        <f t="shared" si="69"/>
        <v>2261</v>
      </c>
      <c r="B279" s="1">
        <f t="shared" si="68"/>
        <v>79100000</v>
      </c>
      <c r="C279" s="1">
        <f>IF(A279="","",IFERROR(VLOOKUP(E279,'[1]Mapping '!$I$2:$J$18,2,FALSE),C278))</f>
        <v>4300</v>
      </c>
      <c r="D279" s="1">
        <f t="shared" si="67"/>
        <v>-23.82</v>
      </c>
      <c r="E279" s="18" t="s">
        <v>126</v>
      </c>
      <c r="F279" s="18"/>
      <c r="G279" s="19">
        <v>23.82</v>
      </c>
      <c r="H279" s="19">
        <v>23.82</v>
      </c>
      <c r="I279" s="19">
        <v>-459.82</v>
      </c>
      <c r="J279" s="19">
        <v>0</v>
      </c>
      <c r="K279" s="19">
        <v>0</v>
      </c>
      <c r="L279" s="19">
        <v>23.82</v>
      </c>
      <c r="M279" s="5" t="str">
        <f t="shared" si="64"/>
        <v/>
      </c>
      <c r="N279" s="6">
        <f t="shared" si="65"/>
        <v>0</v>
      </c>
      <c r="O279" s="1">
        <f t="shared" si="66"/>
        <v>1</v>
      </c>
      <c r="P279">
        <v>62781000</v>
      </c>
      <c r="R279">
        <v>4</v>
      </c>
      <c r="S279">
        <v>0</v>
      </c>
      <c r="T279">
        <v>0</v>
      </c>
      <c r="U279" s="1">
        <f>IF(ISNA(VLOOKUP(Z279,'Balance A'!$C$14:$E$163,3,FALSE))=FALSE,U278,U278+1)</f>
        <v>2</v>
      </c>
      <c r="W279" s="34">
        <f t="shared" si="70"/>
        <v>2156</v>
      </c>
      <c r="X279" s="34">
        <f t="shared" si="71"/>
        <v>64111000</v>
      </c>
      <c r="Y279" s="34">
        <f t="shared" si="63"/>
        <v>4212</v>
      </c>
      <c r="Z279" s="34" t="str">
        <f t="shared" si="72"/>
        <v>64111000_4212</v>
      </c>
      <c r="AA279" s="34">
        <f t="shared" si="73"/>
        <v>0</v>
      </c>
      <c r="AB279" s="35">
        <f t="shared" si="74"/>
        <v>10259.27</v>
      </c>
      <c r="AC279" s="7" t="str">
        <f t="shared" si="75"/>
        <v>6</v>
      </c>
      <c r="AD279" s="7" t="str">
        <f t="shared" si="76"/>
        <v>42</v>
      </c>
    </row>
    <row r="280" spans="1:30" x14ac:dyDescent="0.25">
      <c r="A280" s="1">
        <f t="shared" si="69"/>
        <v>2262</v>
      </c>
      <c r="B280" s="1">
        <f t="shared" si="68"/>
        <v>79101000</v>
      </c>
      <c r="C280" s="1">
        <f>IF(A280="","",IFERROR(VLOOKUP(E280,'[1]Mapping '!$I$2:$J$18,2,FALSE),C279))</f>
        <v>4300</v>
      </c>
      <c r="D280" s="1">
        <f t="shared" si="67"/>
        <v>0</v>
      </c>
      <c r="E280" s="18" t="s">
        <v>127</v>
      </c>
      <c r="F280" s="18"/>
      <c r="G280" s="19">
        <v>0</v>
      </c>
      <c r="H280" s="19">
        <v>0</v>
      </c>
      <c r="I280" s="19">
        <v>0</v>
      </c>
      <c r="J280" s="19">
        <v>0</v>
      </c>
      <c r="K280" s="19">
        <v>1741.6</v>
      </c>
      <c r="L280" s="19">
        <v>1741.6</v>
      </c>
      <c r="M280" s="5" t="str">
        <f t="shared" si="64"/>
        <v/>
      </c>
      <c r="N280" s="6">
        <f t="shared" si="65"/>
        <v>0</v>
      </c>
      <c r="O280" s="1">
        <f t="shared" si="66"/>
        <v>1</v>
      </c>
      <c r="P280">
        <v>62782000</v>
      </c>
      <c r="R280">
        <v>631.32000000000005</v>
      </c>
      <c r="S280">
        <v>0</v>
      </c>
      <c r="T280">
        <v>0</v>
      </c>
      <c r="U280" s="1">
        <f>IF(ISNA(VLOOKUP(Z280,'Balance A'!$C$14:$E$163,3,FALSE))=FALSE,U279,U279+1)</f>
        <v>2</v>
      </c>
      <c r="W280" s="34">
        <f t="shared" si="70"/>
        <v>2157</v>
      </c>
      <c r="X280" s="34">
        <f t="shared" si="71"/>
        <v>64141000</v>
      </c>
      <c r="Y280" s="34">
        <f t="shared" si="63"/>
        <v>4212</v>
      </c>
      <c r="Z280" s="34" t="str">
        <f t="shared" si="72"/>
        <v>64141000_4212</v>
      </c>
      <c r="AA280" s="34">
        <f t="shared" si="73"/>
        <v>0</v>
      </c>
      <c r="AB280" s="35">
        <f t="shared" si="74"/>
        <v>609.12</v>
      </c>
      <c r="AC280" s="7" t="str">
        <f t="shared" si="75"/>
        <v>6</v>
      </c>
      <c r="AD280" s="7" t="str">
        <f t="shared" si="76"/>
        <v>42</v>
      </c>
    </row>
    <row r="281" spans="1:30" x14ac:dyDescent="0.25">
      <c r="A281" s="1">
        <f t="shared" si="69"/>
        <v>2262</v>
      </c>
      <c r="B281" s="1" t="str">
        <f t="shared" si="68"/>
        <v/>
      </c>
      <c r="C281" s="1">
        <f>IF(A281="","",IFERROR(VLOOKUP(E281,'[1]Mapping '!$I$2:$J$18,2,FALSE),C280))</f>
        <v>4310</v>
      </c>
      <c r="D281" s="1">
        <f t="shared" si="67"/>
        <v>0</v>
      </c>
      <c r="E281" s="17" t="s">
        <v>151</v>
      </c>
      <c r="F281" s="18"/>
      <c r="G281" s="19">
        <v>211807.15</v>
      </c>
      <c r="H281" s="19">
        <v>211807.15</v>
      </c>
      <c r="I281" s="19">
        <v>-244995.98</v>
      </c>
      <c r="J281" s="19">
        <v>0</v>
      </c>
      <c r="K281" s="19">
        <v>1.82</v>
      </c>
      <c r="L281" s="19">
        <v>211808.97</v>
      </c>
      <c r="M281" s="5" t="str">
        <f t="shared" si="64"/>
        <v/>
      </c>
      <c r="N281" s="6">
        <f t="shared" si="65"/>
        <v>0</v>
      </c>
      <c r="O281" s="1">
        <f t="shared" si="66"/>
        <v>1</v>
      </c>
      <c r="P281">
        <v>62783000</v>
      </c>
      <c r="R281">
        <v>4270.24</v>
      </c>
      <c r="S281">
        <v>0</v>
      </c>
      <c r="T281">
        <v>0</v>
      </c>
      <c r="U281" s="1">
        <f>IF(ISNA(VLOOKUP(Z281,'Balance A'!$C$14:$E$163,3,FALSE))=FALSE,U280,U280+1)</f>
        <v>2</v>
      </c>
      <c r="W281" s="34">
        <f t="shared" si="70"/>
        <v>2158</v>
      </c>
      <c r="X281" s="34">
        <f t="shared" si="71"/>
        <v>64180000</v>
      </c>
      <c r="Y281" s="34">
        <f t="shared" si="63"/>
        <v>4212</v>
      </c>
      <c r="Z281" s="34" t="str">
        <f t="shared" si="72"/>
        <v>64180000_4212</v>
      </c>
      <c r="AA281" s="34">
        <f t="shared" si="73"/>
        <v>0</v>
      </c>
      <c r="AB281" s="35">
        <f t="shared" si="74"/>
        <v>966.34000000000015</v>
      </c>
      <c r="AC281" s="7" t="str">
        <f t="shared" si="75"/>
        <v>6</v>
      </c>
      <c r="AD281" s="7" t="str">
        <f t="shared" si="76"/>
        <v>42</v>
      </c>
    </row>
    <row r="282" spans="1:30" x14ac:dyDescent="0.25">
      <c r="A282" s="1">
        <f t="shared" si="69"/>
        <v>2263</v>
      </c>
      <c r="B282" s="1">
        <f t="shared" si="68"/>
        <v>70120000</v>
      </c>
      <c r="C282" s="1">
        <f>IF(A282="","",IFERROR(VLOOKUP(E282,'[1]Mapping '!$I$2:$J$18,2,FALSE),C281))</f>
        <v>4310</v>
      </c>
      <c r="D282" s="1">
        <f t="shared" si="67"/>
        <v>-81.900000000000006</v>
      </c>
      <c r="E282" s="18" t="s">
        <v>152</v>
      </c>
      <c r="F282" s="18"/>
      <c r="G282" s="19">
        <v>81.900000000000006</v>
      </c>
      <c r="H282" s="19">
        <v>81.900000000000006</v>
      </c>
      <c r="I282" s="19">
        <v>-81.900000000000006</v>
      </c>
      <c r="J282" s="19">
        <v>0</v>
      </c>
      <c r="K282" s="19">
        <v>0</v>
      </c>
      <c r="L282" s="19">
        <v>81.900000000000006</v>
      </c>
      <c r="M282" s="5" t="str">
        <f t="shared" si="64"/>
        <v/>
      </c>
      <c r="N282" s="6">
        <f t="shared" si="65"/>
        <v>0</v>
      </c>
      <c r="O282" s="1">
        <f t="shared" si="66"/>
        <v>1</v>
      </c>
      <c r="P282">
        <v>62783100</v>
      </c>
      <c r="R282">
        <v>0</v>
      </c>
      <c r="S282">
        <v>0</v>
      </c>
      <c r="T282">
        <v>0</v>
      </c>
      <c r="U282" s="1">
        <f>IF(ISNA(VLOOKUP(Z282,'Balance A'!$C$14:$E$163,3,FALSE))=FALSE,U281,U281+1)</f>
        <v>2</v>
      </c>
      <c r="W282" s="34">
        <f t="shared" si="70"/>
        <v>2159</v>
      </c>
      <c r="X282" s="34">
        <f t="shared" si="71"/>
        <v>64180300</v>
      </c>
      <c r="Y282" s="34">
        <f t="shared" si="63"/>
        <v>4212</v>
      </c>
      <c r="Z282" s="34" t="str">
        <f t="shared" si="72"/>
        <v>64180300_4212</v>
      </c>
      <c r="AA282" s="34">
        <f t="shared" si="73"/>
        <v>0</v>
      </c>
      <c r="AB282" s="35">
        <f t="shared" si="74"/>
        <v>275.38000000000011</v>
      </c>
      <c r="AC282" s="7" t="str">
        <f t="shared" si="75"/>
        <v>6</v>
      </c>
      <c r="AD282" s="7" t="str">
        <f t="shared" si="76"/>
        <v>42</v>
      </c>
    </row>
    <row r="283" spans="1:30" x14ac:dyDescent="0.25">
      <c r="A283" s="1">
        <f t="shared" si="69"/>
        <v>2264</v>
      </c>
      <c r="B283" s="1">
        <f t="shared" si="68"/>
        <v>70130000</v>
      </c>
      <c r="C283" s="1">
        <f>IF(A283="","",IFERROR(VLOOKUP(E283,'[1]Mapping '!$I$2:$J$18,2,FALSE),C282))</f>
        <v>4310</v>
      </c>
      <c r="D283" s="1">
        <f t="shared" si="67"/>
        <v>-96208.189999999988</v>
      </c>
      <c r="E283" s="18" t="s">
        <v>153</v>
      </c>
      <c r="F283" s="18"/>
      <c r="G283" s="19">
        <v>96208.19</v>
      </c>
      <c r="H283" s="19">
        <v>96208.19</v>
      </c>
      <c r="I283" s="19">
        <v>-96208.19</v>
      </c>
      <c r="J283" s="19">
        <v>0</v>
      </c>
      <c r="K283" s="19">
        <v>1.82</v>
      </c>
      <c r="L283" s="19">
        <v>96210.01</v>
      </c>
      <c r="M283" s="5" t="str">
        <f t="shared" si="64"/>
        <v/>
      </c>
      <c r="N283" s="6">
        <f t="shared" si="65"/>
        <v>0</v>
      </c>
      <c r="O283" s="1">
        <f t="shared" si="66"/>
        <v>1</v>
      </c>
      <c r="P283">
        <v>62784000</v>
      </c>
      <c r="R283">
        <v>2738.16</v>
      </c>
      <c r="S283">
        <v>0</v>
      </c>
      <c r="T283">
        <v>0</v>
      </c>
      <c r="U283" s="1">
        <f>IF(ISNA(VLOOKUP(Z283,'Balance A'!$C$14:$E$163,3,FALSE))=FALSE,U282,U282+1)</f>
        <v>2</v>
      </c>
      <c r="W283" s="34">
        <f t="shared" si="70"/>
        <v>2160</v>
      </c>
      <c r="X283" s="34">
        <f t="shared" si="71"/>
        <v>64511000</v>
      </c>
      <c r="Y283" s="34">
        <f t="shared" si="63"/>
        <v>4212</v>
      </c>
      <c r="Z283" s="34" t="str">
        <f t="shared" si="72"/>
        <v>64511000_4212</v>
      </c>
      <c r="AA283" s="34">
        <f t="shared" si="73"/>
        <v>0</v>
      </c>
      <c r="AB283" s="35">
        <f t="shared" si="74"/>
        <v>2577.37</v>
      </c>
      <c r="AC283" s="7" t="str">
        <f t="shared" si="75"/>
        <v>6</v>
      </c>
      <c r="AD283" s="7" t="str">
        <f t="shared" si="76"/>
        <v>42</v>
      </c>
    </row>
    <row r="284" spans="1:30" x14ac:dyDescent="0.25">
      <c r="A284" s="1">
        <f t="shared" si="69"/>
        <v>2265</v>
      </c>
      <c r="B284" s="1">
        <f t="shared" si="68"/>
        <v>70611000</v>
      </c>
      <c r="C284" s="1">
        <f>IF(A284="","",IFERROR(VLOOKUP(E284,'[1]Mapping '!$I$2:$J$18,2,FALSE),C283))</f>
        <v>4310</v>
      </c>
      <c r="D284" s="1">
        <f t="shared" si="67"/>
        <v>-37615.339999999997</v>
      </c>
      <c r="E284" s="18" t="s">
        <v>154</v>
      </c>
      <c r="F284" s="18"/>
      <c r="G284" s="19">
        <v>37615.339999999997</v>
      </c>
      <c r="H284" s="19">
        <v>37615.339999999997</v>
      </c>
      <c r="I284" s="19">
        <v>-59776.08</v>
      </c>
      <c r="J284" s="19">
        <v>0</v>
      </c>
      <c r="K284" s="19">
        <v>0</v>
      </c>
      <c r="L284" s="19">
        <v>37615.339999999997</v>
      </c>
      <c r="M284" s="5" t="str">
        <f t="shared" si="64"/>
        <v/>
      </c>
      <c r="N284" s="6">
        <f t="shared" si="65"/>
        <v>0</v>
      </c>
      <c r="O284" s="1">
        <f t="shared" si="66"/>
        <v>1</v>
      </c>
      <c r="P284">
        <v>62784100</v>
      </c>
      <c r="R284">
        <v>0</v>
      </c>
      <c r="S284">
        <v>0</v>
      </c>
      <c r="T284">
        <v>0</v>
      </c>
      <c r="U284" s="1">
        <f>IF(ISNA(VLOOKUP(Z284,'Balance A'!$C$14:$E$163,3,FALSE))=FALSE,U283,U283+1)</f>
        <v>2</v>
      </c>
      <c r="W284" s="34">
        <f t="shared" si="70"/>
        <v>2161</v>
      </c>
      <c r="X284" s="34">
        <f t="shared" si="71"/>
        <v>64521000</v>
      </c>
      <c r="Y284" s="34">
        <f t="shared" si="63"/>
        <v>4212</v>
      </c>
      <c r="Z284" s="34" t="str">
        <f t="shared" si="72"/>
        <v>64521000_4212</v>
      </c>
      <c r="AA284" s="34">
        <f t="shared" si="73"/>
        <v>0</v>
      </c>
      <c r="AB284" s="35">
        <f t="shared" si="74"/>
        <v>571.21</v>
      </c>
      <c r="AC284" s="7" t="str">
        <f t="shared" si="75"/>
        <v>6</v>
      </c>
      <c r="AD284" s="7" t="str">
        <f t="shared" si="76"/>
        <v>42</v>
      </c>
    </row>
    <row r="285" spans="1:30" x14ac:dyDescent="0.25">
      <c r="A285" s="1">
        <f t="shared" si="69"/>
        <v>2266</v>
      </c>
      <c r="B285" s="1">
        <f t="shared" si="68"/>
        <v>70621000</v>
      </c>
      <c r="C285" s="1">
        <f>IF(A285="","",IFERROR(VLOOKUP(E285,'[1]Mapping '!$I$2:$J$18,2,FALSE),C284))</f>
        <v>4310</v>
      </c>
      <c r="D285" s="1">
        <f t="shared" si="67"/>
        <v>-13634.67</v>
      </c>
      <c r="E285" s="18" t="s">
        <v>155</v>
      </c>
      <c r="F285" s="18"/>
      <c r="G285" s="19">
        <v>13634.67</v>
      </c>
      <c r="H285" s="19">
        <v>13634.67</v>
      </c>
      <c r="I285" s="19">
        <v>-24662.76</v>
      </c>
      <c r="J285" s="19">
        <v>0</v>
      </c>
      <c r="K285" s="19">
        <v>0</v>
      </c>
      <c r="L285" s="19">
        <v>13634.67</v>
      </c>
      <c r="M285" s="5" t="str">
        <f t="shared" si="64"/>
        <v/>
      </c>
      <c r="N285" s="6">
        <f t="shared" si="65"/>
        <v>0</v>
      </c>
      <c r="O285" s="1">
        <f t="shared" si="66"/>
        <v>1</v>
      </c>
      <c r="P285">
        <v>62785000</v>
      </c>
      <c r="R285">
        <v>45.01</v>
      </c>
      <c r="S285">
        <v>0</v>
      </c>
      <c r="T285">
        <v>0</v>
      </c>
      <c r="U285" s="1">
        <f>IF(ISNA(VLOOKUP(Z285,'Balance A'!$C$14:$E$163,3,FALSE))=FALSE,U284,U284+1)</f>
        <v>2</v>
      </c>
      <c r="W285" s="34">
        <f t="shared" si="70"/>
        <v>2162</v>
      </c>
      <c r="X285" s="34">
        <f t="shared" si="71"/>
        <v>64532000</v>
      </c>
      <c r="Y285" s="34">
        <f t="shared" si="63"/>
        <v>4212</v>
      </c>
      <c r="Z285" s="34" t="str">
        <f t="shared" si="72"/>
        <v>64532000_4212</v>
      </c>
      <c r="AA285" s="34">
        <f t="shared" si="73"/>
        <v>0</v>
      </c>
      <c r="AB285" s="35">
        <f t="shared" si="74"/>
        <v>167.91</v>
      </c>
      <c r="AC285" s="7" t="str">
        <f t="shared" si="75"/>
        <v>6</v>
      </c>
      <c r="AD285" s="7" t="str">
        <f t="shared" si="76"/>
        <v>42</v>
      </c>
    </row>
    <row r="286" spans="1:30" x14ac:dyDescent="0.25">
      <c r="A286" s="1">
        <f t="shared" si="69"/>
        <v>2267</v>
      </c>
      <c r="B286" s="1">
        <f t="shared" si="68"/>
        <v>70631000</v>
      </c>
      <c r="C286" s="1">
        <f>IF(A286="","",IFERROR(VLOOKUP(E286,'[1]Mapping '!$I$2:$J$18,2,FALSE),C285))</f>
        <v>4310</v>
      </c>
      <c r="D286" s="1">
        <f t="shared" si="67"/>
        <v>-586.37</v>
      </c>
      <c r="E286" s="18" t="s">
        <v>156</v>
      </c>
      <c r="F286" s="18"/>
      <c r="G286" s="19">
        <v>586.37</v>
      </c>
      <c r="H286" s="19">
        <v>586.37</v>
      </c>
      <c r="I286" s="19">
        <v>-586.37</v>
      </c>
      <c r="J286" s="19">
        <v>0</v>
      </c>
      <c r="K286" s="19">
        <v>0</v>
      </c>
      <c r="L286" s="19">
        <v>586.37</v>
      </c>
      <c r="M286" s="5" t="str">
        <f t="shared" si="64"/>
        <v/>
      </c>
      <c r="N286" s="6">
        <f t="shared" si="65"/>
        <v>0</v>
      </c>
      <c r="O286" s="1">
        <f t="shared" si="66"/>
        <v>1</v>
      </c>
      <c r="P286">
        <v>62786000</v>
      </c>
      <c r="R286">
        <v>302.2</v>
      </c>
      <c r="S286">
        <v>0</v>
      </c>
      <c r="T286">
        <v>0</v>
      </c>
      <c r="U286" s="1">
        <f>IF(ISNA(VLOOKUP(Z286,'Balance A'!$C$14:$E$163,3,FALSE))=FALSE,U285,U285+1)</f>
        <v>2</v>
      </c>
      <c r="W286" s="34">
        <f t="shared" si="70"/>
        <v>2163</v>
      </c>
      <c r="X286" s="34">
        <f t="shared" si="71"/>
        <v>64580000</v>
      </c>
      <c r="Y286" s="34">
        <f t="shared" si="63"/>
        <v>4212</v>
      </c>
      <c r="Z286" s="34" t="str">
        <f t="shared" si="72"/>
        <v>64580000_4212</v>
      </c>
      <c r="AA286" s="34">
        <f t="shared" si="73"/>
        <v>0</v>
      </c>
      <c r="AB286" s="35">
        <f t="shared" si="74"/>
        <v>708.63000000000011</v>
      </c>
      <c r="AC286" s="7" t="str">
        <f t="shared" si="75"/>
        <v>6</v>
      </c>
      <c r="AD286" s="7" t="str">
        <f t="shared" si="76"/>
        <v>42</v>
      </c>
    </row>
    <row r="287" spans="1:30" x14ac:dyDescent="0.25">
      <c r="A287" s="1">
        <f t="shared" si="69"/>
        <v>2268</v>
      </c>
      <c r="B287" s="1">
        <f t="shared" si="68"/>
        <v>70710000</v>
      </c>
      <c r="C287" s="1">
        <f>IF(A287="","",IFERROR(VLOOKUP(E287,'[1]Mapping '!$I$2:$J$18,2,FALSE),C286))</f>
        <v>4310</v>
      </c>
      <c r="D287" s="1">
        <f t="shared" si="67"/>
        <v>-60130.54</v>
      </c>
      <c r="E287" s="18" t="s">
        <v>157</v>
      </c>
      <c r="F287" s="18"/>
      <c r="G287" s="19">
        <v>60130.54</v>
      </c>
      <c r="H287" s="19">
        <v>60130.54</v>
      </c>
      <c r="I287" s="19">
        <v>-60130.54</v>
      </c>
      <c r="J287" s="19">
        <v>0</v>
      </c>
      <c r="K287" s="19">
        <v>0</v>
      </c>
      <c r="L287" s="19">
        <v>60130.54</v>
      </c>
      <c r="M287" s="5" t="str">
        <f t="shared" si="64"/>
        <v/>
      </c>
      <c r="N287" s="6">
        <f t="shared" si="65"/>
        <v>0</v>
      </c>
      <c r="O287" s="1">
        <f t="shared" si="66"/>
        <v>1</v>
      </c>
      <c r="P287">
        <v>62786600</v>
      </c>
      <c r="R287">
        <v>0</v>
      </c>
      <c r="S287">
        <v>0</v>
      </c>
      <c r="T287">
        <v>0</v>
      </c>
      <c r="U287" s="1">
        <f>IF(ISNA(VLOOKUP(Z287,'Balance A'!$C$14:$E$163,3,FALSE))=FALSE,U286,U286+1)</f>
        <v>2</v>
      </c>
      <c r="W287" s="34">
        <f t="shared" si="70"/>
        <v>2164</v>
      </c>
      <c r="X287" s="34">
        <f t="shared" si="71"/>
        <v>64580500</v>
      </c>
      <c r="Y287" s="34">
        <f t="shared" si="63"/>
        <v>4212</v>
      </c>
      <c r="Z287" s="34" t="str">
        <f t="shared" si="72"/>
        <v>64580500_4212</v>
      </c>
      <c r="AA287" s="34">
        <f t="shared" si="73"/>
        <v>0</v>
      </c>
      <c r="AB287" s="35">
        <f t="shared" si="74"/>
        <v>110.80999999999995</v>
      </c>
      <c r="AC287" s="7" t="str">
        <f t="shared" si="75"/>
        <v>6</v>
      </c>
      <c r="AD287" s="7" t="str">
        <f t="shared" si="76"/>
        <v>42</v>
      </c>
    </row>
    <row r="288" spans="1:30" x14ac:dyDescent="0.25">
      <c r="A288" s="1">
        <f t="shared" si="69"/>
        <v>2269</v>
      </c>
      <c r="B288" s="1">
        <f t="shared" si="68"/>
        <v>70730000</v>
      </c>
      <c r="C288" s="1">
        <f>IF(A288="","",IFERROR(VLOOKUP(E288,'[1]Mapping '!$I$2:$J$18,2,FALSE),C287))</f>
        <v>4310</v>
      </c>
      <c r="D288" s="1">
        <f t="shared" si="67"/>
        <v>-3550.14</v>
      </c>
      <c r="E288" s="18" t="s">
        <v>158</v>
      </c>
      <c r="F288" s="18"/>
      <c r="G288" s="19">
        <v>3550.14</v>
      </c>
      <c r="H288" s="19">
        <v>3550.14</v>
      </c>
      <c r="I288" s="19">
        <v>-3550.14</v>
      </c>
      <c r="J288" s="19">
        <v>0</v>
      </c>
      <c r="K288" s="19">
        <v>0</v>
      </c>
      <c r="L288" s="19">
        <v>3550.14</v>
      </c>
      <c r="M288" s="5" t="str">
        <f t="shared" si="64"/>
        <v/>
      </c>
      <c r="N288" s="6">
        <f t="shared" si="65"/>
        <v>0</v>
      </c>
      <c r="O288" s="1">
        <f t="shared" si="66"/>
        <v>1</v>
      </c>
      <c r="P288">
        <v>62811000</v>
      </c>
      <c r="R288">
        <v>1884</v>
      </c>
      <c r="S288">
        <v>0</v>
      </c>
      <c r="T288">
        <v>0</v>
      </c>
      <c r="U288" s="1">
        <f>IF(ISNA(VLOOKUP(Z288,'Balance A'!$C$14:$E$163,3,FALSE))=FALSE,U287,U287+1)</f>
        <v>2</v>
      </c>
      <c r="W288" s="34">
        <f t="shared" si="70"/>
        <v>2165</v>
      </c>
      <c r="X288" s="34">
        <f t="shared" si="71"/>
        <v>70851000</v>
      </c>
      <c r="Y288" s="34">
        <f t="shared" si="63"/>
        <v>4212</v>
      </c>
      <c r="Z288" s="34" t="str">
        <f t="shared" si="72"/>
        <v>70851000_4212</v>
      </c>
      <c r="AA288" s="34">
        <f t="shared" si="73"/>
        <v>0</v>
      </c>
      <c r="AB288" s="35">
        <f t="shared" si="74"/>
        <v>-338.4</v>
      </c>
      <c r="AC288" s="7" t="str">
        <f t="shared" si="75"/>
        <v>7</v>
      </c>
      <c r="AD288" s="7" t="str">
        <f t="shared" si="76"/>
        <v>42</v>
      </c>
    </row>
    <row r="289" spans="1:30" x14ac:dyDescent="0.25">
      <c r="A289" s="1">
        <f t="shared" si="69"/>
        <v>2269</v>
      </c>
      <c r="B289" s="1" t="str">
        <f t="shared" si="68"/>
        <v/>
      </c>
      <c r="C289" s="1">
        <f>IF(A289="","",IFERROR(VLOOKUP(E289,'[1]Mapping '!$I$2:$J$18,2,FALSE),C288))</f>
        <v>4311</v>
      </c>
      <c r="D289" s="1">
        <f t="shared" si="67"/>
        <v>0</v>
      </c>
      <c r="E289" s="17" t="s">
        <v>159</v>
      </c>
      <c r="F289" s="18"/>
      <c r="G289" s="19">
        <v>-12373.05</v>
      </c>
      <c r="H289" s="19">
        <v>-12373.05</v>
      </c>
      <c r="I289" s="19">
        <v>12373.05</v>
      </c>
      <c r="J289" s="19">
        <v>0</v>
      </c>
      <c r="K289" s="19">
        <v>29821.31</v>
      </c>
      <c r="L289" s="19">
        <v>17448.259999999998</v>
      </c>
      <c r="M289" s="5" t="str">
        <f t="shared" si="64"/>
        <v/>
      </c>
      <c r="N289" s="6">
        <f t="shared" si="65"/>
        <v>-2.2737367544323206E-13</v>
      </c>
      <c r="O289" s="1">
        <f t="shared" si="66"/>
        <v>1</v>
      </c>
      <c r="P289">
        <v>63121000</v>
      </c>
      <c r="R289">
        <v>1527.31</v>
      </c>
      <c r="S289">
        <v>0</v>
      </c>
      <c r="T289">
        <v>0</v>
      </c>
      <c r="U289" s="1">
        <f>IF(ISNA(VLOOKUP(Z289,'Balance A'!$C$14:$E$163,3,FALSE))=FALSE,U288,U288+1)</f>
        <v>2</v>
      </c>
      <c r="W289" s="34">
        <f t="shared" si="70"/>
        <v>2166</v>
      </c>
      <c r="X289" s="34">
        <f t="shared" si="71"/>
        <v>62515000</v>
      </c>
      <c r="Y289" s="34">
        <f t="shared" si="63"/>
        <v>4212</v>
      </c>
      <c r="Z289" s="34" t="str">
        <f t="shared" si="72"/>
        <v>62515000_4212</v>
      </c>
      <c r="AA289" s="34">
        <f t="shared" si="73"/>
        <v>0</v>
      </c>
      <c r="AB289" s="35">
        <f t="shared" si="74"/>
        <v>51.8</v>
      </c>
      <c r="AC289" s="7" t="str">
        <f t="shared" si="75"/>
        <v>6</v>
      </c>
      <c r="AD289" s="7" t="str">
        <f t="shared" si="76"/>
        <v>42</v>
      </c>
    </row>
    <row r="290" spans="1:30" x14ac:dyDescent="0.25">
      <c r="A290" s="1">
        <f t="shared" si="69"/>
        <v>2270</v>
      </c>
      <c r="B290" s="1">
        <f t="shared" si="68"/>
        <v>63121000</v>
      </c>
      <c r="C290" s="1">
        <f>IF(A290="","",IFERROR(VLOOKUP(E290,'[1]Mapping '!$I$2:$J$18,2,FALSE),C289))</f>
        <v>4311</v>
      </c>
      <c r="D290" s="1">
        <f t="shared" si="67"/>
        <v>62.82</v>
      </c>
      <c r="E290" s="18" t="s">
        <v>57</v>
      </c>
      <c r="F290" s="18"/>
      <c r="G290" s="19">
        <v>-62.82</v>
      </c>
      <c r="H290" s="19">
        <v>-62.82</v>
      </c>
      <c r="I290" s="19">
        <v>1527.31</v>
      </c>
      <c r="J290" s="19">
        <v>0</v>
      </c>
      <c r="K290" s="19">
        <v>62.82</v>
      </c>
      <c r="L290" s="19">
        <v>0</v>
      </c>
      <c r="M290" s="5" t="str">
        <f t="shared" si="64"/>
        <v/>
      </c>
      <c r="N290" s="6">
        <f t="shared" si="65"/>
        <v>0</v>
      </c>
      <c r="O290" s="1">
        <f t="shared" si="66"/>
        <v>1</v>
      </c>
      <c r="P290">
        <v>63122000</v>
      </c>
      <c r="R290">
        <v>24.3</v>
      </c>
      <c r="S290">
        <v>0</v>
      </c>
      <c r="T290">
        <v>0</v>
      </c>
      <c r="U290" s="1">
        <f>IF(ISNA(VLOOKUP(Z290,'Balance A'!$C$14:$E$163,3,FALSE))=FALSE,U289,U289+1)</f>
        <v>2</v>
      </c>
      <c r="W290" s="34">
        <f t="shared" si="70"/>
        <v>2167</v>
      </c>
      <c r="X290" s="34">
        <f t="shared" si="71"/>
        <v>63121000</v>
      </c>
      <c r="Y290" s="34">
        <f t="shared" si="63"/>
        <v>4212</v>
      </c>
      <c r="Z290" s="34" t="str">
        <f t="shared" si="72"/>
        <v>63121000_4212</v>
      </c>
      <c r="AA290" s="34">
        <f t="shared" si="73"/>
        <v>0</v>
      </c>
      <c r="AB290" s="35">
        <f t="shared" si="74"/>
        <v>129.49</v>
      </c>
      <c r="AC290" s="7" t="str">
        <f t="shared" si="75"/>
        <v>6</v>
      </c>
      <c r="AD290" s="7" t="str">
        <f t="shared" si="76"/>
        <v>42</v>
      </c>
    </row>
    <row r="291" spans="1:30" x14ac:dyDescent="0.25">
      <c r="A291" s="1">
        <f t="shared" si="69"/>
        <v>2271</v>
      </c>
      <c r="B291" s="1">
        <f t="shared" si="68"/>
        <v>63333000</v>
      </c>
      <c r="C291" s="1">
        <f>IF(A291="","",IFERROR(VLOOKUP(E291,'[1]Mapping '!$I$2:$J$18,2,FALSE),C290))</f>
        <v>4311</v>
      </c>
      <c r="D291" s="1">
        <f t="shared" si="67"/>
        <v>142.76</v>
      </c>
      <c r="E291" s="18" t="s">
        <v>58</v>
      </c>
      <c r="F291" s="18"/>
      <c r="G291" s="19">
        <v>-142.76</v>
      </c>
      <c r="H291" s="19">
        <v>-142.76</v>
      </c>
      <c r="I291" s="19">
        <v>3535.86</v>
      </c>
      <c r="J291" s="19">
        <v>0</v>
      </c>
      <c r="K291" s="19">
        <v>142.76</v>
      </c>
      <c r="L291" s="19">
        <v>0</v>
      </c>
      <c r="M291" s="5" t="str">
        <f t="shared" si="64"/>
        <v/>
      </c>
      <c r="N291" s="6">
        <f t="shared" si="65"/>
        <v>0</v>
      </c>
      <c r="O291" s="1">
        <f t="shared" si="66"/>
        <v>1</v>
      </c>
      <c r="P291">
        <v>63333000</v>
      </c>
      <c r="R291">
        <v>3535.86</v>
      </c>
      <c r="S291">
        <v>0</v>
      </c>
      <c r="T291">
        <v>0</v>
      </c>
      <c r="U291" s="1">
        <f>IF(ISNA(VLOOKUP(Z291,'Balance A'!$C$14:$E$163,3,FALSE))=FALSE,U290,U290+1)</f>
        <v>2</v>
      </c>
      <c r="W291" s="34">
        <f t="shared" si="70"/>
        <v>2168</v>
      </c>
      <c r="X291" s="34">
        <f t="shared" si="71"/>
        <v>63333000</v>
      </c>
      <c r="Y291" s="34">
        <f t="shared" si="63"/>
        <v>4212</v>
      </c>
      <c r="Z291" s="34" t="str">
        <f t="shared" si="72"/>
        <v>63333000_4212</v>
      </c>
      <c r="AA291" s="34">
        <f t="shared" si="73"/>
        <v>0</v>
      </c>
      <c r="AB291" s="35">
        <f t="shared" si="74"/>
        <v>294.31</v>
      </c>
      <c r="AC291" s="7" t="str">
        <f t="shared" si="75"/>
        <v>6</v>
      </c>
      <c r="AD291" s="7" t="str">
        <f t="shared" si="76"/>
        <v>42</v>
      </c>
    </row>
    <row r="292" spans="1:30" x14ac:dyDescent="0.25">
      <c r="A292" s="1">
        <f t="shared" si="69"/>
        <v>2272</v>
      </c>
      <c r="B292" s="1">
        <f t="shared" si="68"/>
        <v>64111000</v>
      </c>
      <c r="C292" s="1">
        <f>IF(A292="","",IFERROR(VLOOKUP(E292,'[1]Mapping '!$I$2:$J$18,2,FALSE),C291))</f>
        <v>4311</v>
      </c>
      <c r="D292" s="1">
        <f t="shared" si="67"/>
        <v>13883.78</v>
      </c>
      <c r="E292" s="18" t="s">
        <v>61</v>
      </c>
      <c r="F292" s="18"/>
      <c r="G292" s="19">
        <v>-13883.78</v>
      </c>
      <c r="H292" s="19">
        <v>-13883.78</v>
      </c>
      <c r="I292" s="19">
        <v>333914.82</v>
      </c>
      <c r="J292" s="19">
        <v>0</v>
      </c>
      <c r="K292" s="19">
        <v>16332.68</v>
      </c>
      <c r="L292" s="19">
        <v>2448.9</v>
      </c>
      <c r="M292" s="5" t="str">
        <f t="shared" si="64"/>
        <v/>
      </c>
      <c r="N292" s="6">
        <f t="shared" si="65"/>
        <v>-1.4210854715202004E-14</v>
      </c>
      <c r="O292" s="1">
        <f t="shared" si="66"/>
        <v>1</v>
      </c>
      <c r="P292">
        <v>63333100</v>
      </c>
      <c r="R292">
        <v>87.77</v>
      </c>
      <c r="S292">
        <v>0</v>
      </c>
      <c r="T292">
        <v>0</v>
      </c>
      <c r="U292" s="1">
        <f>IF(ISNA(VLOOKUP(Z292,'Balance A'!$C$14:$E$163,3,FALSE))=FALSE,U291,U291+1)</f>
        <v>2</v>
      </c>
      <c r="W292" s="34">
        <f t="shared" si="70"/>
        <v>2169</v>
      </c>
      <c r="X292" s="34">
        <f t="shared" si="71"/>
        <v>64111000</v>
      </c>
      <c r="Y292" s="34">
        <f t="shared" si="63"/>
        <v>4212</v>
      </c>
      <c r="Z292" s="34" t="str">
        <f t="shared" si="72"/>
        <v>64111000_4212</v>
      </c>
      <c r="AA292" s="34">
        <f t="shared" si="73"/>
        <v>0</v>
      </c>
      <c r="AB292" s="35">
        <f t="shared" si="74"/>
        <v>27735.83</v>
      </c>
      <c r="AC292" s="7" t="str">
        <f t="shared" si="75"/>
        <v>6</v>
      </c>
      <c r="AD292" s="7" t="str">
        <f t="shared" si="76"/>
        <v>42</v>
      </c>
    </row>
    <row r="293" spans="1:30" x14ac:dyDescent="0.25">
      <c r="A293" s="1">
        <f t="shared" si="69"/>
        <v>2273</v>
      </c>
      <c r="B293" s="1">
        <f t="shared" si="68"/>
        <v>64141000</v>
      </c>
      <c r="C293" s="1">
        <f>IF(A293="","",IFERROR(VLOOKUP(E293,'[1]Mapping '!$I$2:$J$18,2,FALSE),C292))</f>
        <v>4311</v>
      </c>
      <c r="D293" s="1">
        <f t="shared" si="67"/>
        <v>406.08</v>
      </c>
      <c r="E293" s="18" t="s">
        <v>62</v>
      </c>
      <c r="F293" s="18"/>
      <c r="G293" s="19">
        <v>-406.08</v>
      </c>
      <c r="H293" s="19">
        <v>-406.08</v>
      </c>
      <c r="I293" s="19">
        <v>13343.72</v>
      </c>
      <c r="J293" s="19">
        <v>0</v>
      </c>
      <c r="K293" s="19">
        <v>406.08</v>
      </c>
      <c r="L293" s="19">
        <v>0</v>
      </c>
      <c r="M293" s="5" t="str">
        <f t="shared" si="64"/>
        <v/>
      </c>
      <c r="N293" s="6">
        <f t="shared" si="65"/>
        <v>0</v>
      </c>
      <c r="O293" s="1">
        <f t="shared" si="66"/>
        <v>1</v>
      </c>
      <c r="P293">
        <v>63512000</v>
      </c>
      <c r="R293">
        <v>5418</v>
      </c>
      <c r="S293">
        <v>2989</v>
      </c>
      <c r="T293">
        <v>0</v>
      </c>
      <c r="U293" s="1">
        <f>IF(ISNA(VLOOKUP(Z293,'Balance A'!$C$14:$E$163,3,FALSE))=FALSE,U292,U292+1)</f>
        <v>2</v>
      </c>
      <c r="W293" s="34">
        <f t="shared" si="70"/>
        <v>2170</v>
      </c>
      <c r="X293" s="34">
        <f t="shared" si="71"/>
        <v>64141000</v>
      </c>
      <c r="Y293" s="34">
        <f t="shared" si="63"/>
        <v>4212</v>
      </c>
      <c r="Z293" s="34" t="str">
        <f t="shared" si="72"/>
        <v>64141000_4212</v>
      </c>
      <c r="AA293" s="34">
        <f t="shared" si="73"/>
        <v>0</v>
      </c>
      <c r="AB293" s="35">
        <f t="shared" si="74"/>
        <v>1695.76</v>
      </c>
      <c r="AC293" s="7" t="str">
        <f t="shared" si="75"/>
        <v>6</v>
      </c>
      <c r="AD293" s="7" t="str">
        <f t="shared" si="76"/>
        <v>42</v>
      </c>
    </row>
    <row r="294" spans="1:30" x14ac:dyDescent="0.25">
      <c r="A294" s="1">
        <f t="shared" si="69"/>
        <v>2274</v>
      </c>
      <c r="B294" s="1">
        <f t="shared" si="68"/>
        <v>64180000</v>
      </c>
      <c r="C294" s="1">
        <f>IF(A294="","",IFERROR(VLOOKUP(E294,'[1]Mapping '!$I$2:$J$18,2,FALSE),C293))</f>
        <v>4311</v>
      </c>
      <c r="D294" s="1">
        <f t="shared" si="67"/>
        <v>-4597.3700000000008</v>
      </c>
      <c r="E294" s="18" t="s">
        <v>63</v>
      </c>
      <c r="F294" s="18"/>
      <c r="G294" s="19">
        <v>4597.37</v>
      </c>
      <c r="H294" s="19">
        <v>4597.37</v>
      </c>
      <c r="I294" s="19">
        <v>-1880.88</v>
      </c>
      <c r="J294" s="19">
        <v>0</v>
      </c>
      <c r="K294" s="19">
        <v>6737.91</v>
      </c>
      <c r="L294" s="19">
        <v>11335.28</v>
      </c>
      <c r="M294" s="5" t="str">
        <f t="shared" si="64"/>
        <v/>
      </c>
      <c r="N294" s="6">
        <f t="shared" si="65"/>
        <v>0</v>
      </c>
      <c r="O294" s="1">
        <f t="shared" si="66"/>
        <v>1</v>
      </c>
      <c r="P294">
        <v>63512200</v>
      </c>
      <c r="R294">
        <v>4744</v>
      </c>
      <c r="S294">
        <v>0</v>
      </c>
      <c r="T294">
        <v>0</v>
      </c>
      <c r="U294" s="1">
        <f>IF(ISNA(VLOOKUP(Z294,'Balance A'!$C$14:$E$163,3,FALSE))=FALSE,U293,U293+1)</f>
        <v>2</v>
      </c>
      <c r="W294" s="34">
        <f t="shared" si="70"/>
        <v>2171</v>
      </c>
      <c r="X294" s="34">
        <f t="shared" si="71"/>
        <v>64180000</v>
      </c>
      <c r="Y294" s="34">
        <f t="shared" si="63"/>
        <v>4212</v>
      </c>
      <c r="Z294" s="34" t="str">
        <f t="shared" si="72"/>
        <v>64180000_4212</v>
      </c>
      <c r="AA294" s="34">
        <f t="shared" si="73"/>
        <v>0</v>
      </c>
      <c r="AB294" s="35">
        <f t="shared" si="74"/>
        <v>210.12999999999738</v>
      </c>
      <c r="AC294" s="7" t="str">
        <f t="shared" si="75"/>
        <v>6</v>
      </c>
      <c r="AD294" s="7" t="str">
        <f t="shared" si="76"/>
        <v>42</v>
      </c>
    </row>
    <row r="295" spans="1:30" x14ac:dyDescent="0.25">
      <c r="A295" s="1">
        <f t="shared" si="69"/>
        <v>2275</v>
      </c>
      <c r="B295" s="1">
        <f t="shared" si="68"/>
        <v>64511000</v>
      </c>
      <c r="C295" s="1">
        <f>IF(A295="","",IFERROR(VLOOKUP(E295,'[1]Mapping '!$I$2:$J$18,2,FALSE),C294))</f>
        <v>4311</v>
      </c>
      <c r="D295" s="1">
        <f t="shared" si="67"/>
        <v>3197.63</v>
      </c>
      <c r="E295" s="18" t="s">
        <v>66</v>
      </c>
      <c r="F295" s="18"/>
      <c r="G295" s="19">
        <v>-3197.63</v>
      </c>
      <c r="H295" s="19">
        <v>-3197.63</v>
      </c>
      <c r="I295" s="19">
        <v>73563.11</v>
      </c>
      <c r="J295" s="19">
        <v>0</v>
      </c>
      <c r="K295" s="19">
        <v>3197.63</v>
      </c>
      <c r="L295" s="19">
        <v>0</v>
      </c>
      <c r="M295" s="5" t="str">
        <f t="shared" si="64"/>
        <v/>
      </c>
      <c r="N295" s="6">
        <f t="shared" si="65"/>
        <v>0</v>
      </c>
      <c r="O295" s="1">
        <f t="shared" si="66"/>
        <v>1</v>
      </c>
      <c r="P295">
        <v>63513000</v>
      </c>
      <c r="R295">
        <v>280</v>
      </c>
      <c r="S295">
        <v>0</v>
      </c>
      <c r="T295">
        <v>0</v>
      </c>
      <c r="U295" s="1">
        <f>IF(ISNA(VLOOKUP(Z295,'Balance A'!$C$14:$E$163,3,FALSE))=FALSE,U294,U294+1)</f>
        <v>2</v>
      </c>
      <c r="W295" s="34">
        <f t="shared" si="70"/>
        <v>2172</v>
      </c>
      <c r="X295" s="34">
        <f t="shared" si="71"/>
        <v>64180300</v>
      </c>
      <c r="Y295" s="34">
        <f t="shared" si="63"/>
        <v>4212</v>
      </c>
      <c r="Z295" s="34" t="str">
        <f t="shared" si="72"/>
        <v>64180300_4212</v>
      </c>
      <c r="AA295" s="34">
        <f t="shared" si="73"/>
        <v>0</v>
      </c>
      <c r="AB295" s="35">
        <f t="shared" si="74"/>
        <v>252.42999999999938</v>
      </c>
      <c r="AC295" s="7" t="str">
        <f t="shared" si="75"/>
        <v>6</v>
      </c>
      <c r="AD295" s="7" t="str">
        <f t="shared" si="76"/>
        <v>42</v>
      </c>
    </row>
    <row r="296" spans="1:30" x14ac:dyDescent="0.25">
      <c r="A296" s="1">
        <f t="shared" si="69"/>
        <v>2276</v>
      </c>
      <c r="B296" s="1">
        <f t="shared" si="68"/>
        <v>64521000</v>
      </c>
      <c r="C296" s="1">
        <f>IF(A296="","",IFERROR(VLOOKUP(E296,'[1]Mapping '!$I$2:$J$18,2,FALSE),C295))</f>
        <v>4311</v>
      </c>
      <c r="D296" s="1">
        <f t="shared" si="67"/>
        <v>826.74</v>
      </c>
      <c r="E296" s="18" t="s">
        <v>67</v>
      </c>
      <c r="F296" s="18"/>
      <c r="G296" s="19">
        <v>-826.74</v>
      </c>
      <c r="H296" s="19">
        <v>-826.74</v>
      </c>
      <c r="I296" s="19">
        <v>17087.240000000002</v>
      </c>
      <c r="J296" s="19">
        <v>0</v>
      </c>
      <c r="K296" s="19">
        <v>826.74</v>
      </c>
      <c r="L296" s="19">
        <v>0</v>
      </c>
      <c r="M296" s="5" t="str">
        <f t="shared" si="64"/>
        <v/>
      </c>
      <c r="N296" s="6">
        <f t="shared" si="65"/>
        <v>0</v>
      </c>
      <c r="O296" s="1">
        <f t="shared" si="66"/>
        <v>1</v>
      </c>
      <c r="P296">
        <v>63515000</v>
      </c>
      <c r="R296">
        <v>4357.49</v>
      </c>
      <c r="S296">
        <v>1758.13</v>
      </c>
      <c r="T296">
        <v>0</v>
      </c>
      <c r="U296" s="1">
        <f>IF(ISNA(VLOOKUP(Z296,'Balance A'!$C$14:$E$163,3,FALSE))=FALSE,U295,U295+1)</f>
        <v>2</v>
      </c>
      <c r="W296" s="34">
        <f t="shared" si="70"/>
        <v>2173</v>
      </c>
      <c r="X296" s="34">
        <f t="shared" si="71"/>
        <v>64511000</v>
      </c>
      <c r="Y296" s="34">
        <f t="shared" si="63"/>
        <v>4212</v>
      </c>
      <c r="Z296" s="34" t="str">
        <f t="shared" si="72"/>
        <v>64511000_4212</v>
      </c>
      <c r="AA296" s="34">
        <f t="shared" si="73"/>
        <v>0</v>
      </c>
      <c r="AB296" s="35">
        <f t="shared" si="74"/>
        <v>6095.58</v>
      </c>
      <c r="AC296" s="7" t="str">
        <f t="shared" si="75"/>
        <v>6</v>
      </c>
      <c r="AD296" s="7" t="str">
        <f t="shared" si="76"/>
        <v>42</v>
      </c>
    </row>
    <row r="297" spans="1:30" x14ac:dyDescent="0.25">
      <c r="A297" s="1">
        <f t="shared" si="69"/>
        <v>2277</v>
      </c>
      <c r="B297" s="1">
        <f t="shared" si="68"/>
        <v>64532000</v>
      </c>
      <c r="C297" s="1">
        <f>IF(A297="","",IFERROR(VLOOKUP(E297,'[1]Mapping '!$I$2:$J$18,2,FALSE),C296))</f>
        <v>4311</v>
      </c>
      <c r="D297" s="1">
        <f t="shared" si="67"/>
        <v>204.7</v>
      </c>
      <c r="E297" s="18" t="s">
        <v>68</v>
      </c>
      <c r="F297" s="18"/>
      <c r="G297" s="19">
        <v>-204.7</v>
      </c>
      <c r="H297" s="19">
        <v>-204.7</v>
      </c>
      <c r="I297" s="19">
        <v>5968.61</v>
      </c>
      <c r="J297" s="19">
        <v>0</v>
      </c>
      <c r="K297" s="19">
        <v>204.7</v>
      </c>
      <c r="L297" s="19">
        <v>0</v>
      </c>
      <c r="M297" s="5" t="str">
        <f t="shared" si="64"/>
        <v/>
      </c>
      <c r="N297" s="6">
        <f t="shared" si="65"/>
        <v>5.6843418860808015E-14</v>
      </c>
      <c r="O297" s="1">
        <f t="shared" si="66"/>
        <v>1</v>
      </c>
      <c r="P297">
        <v>63520000</v>
      </c>
      <c r="R297">
        <v>523.22</v>
      </c>
      <c r="S297">
        <v>22.79</v>
      </c>
      <c r="T297">
        <v>0</v>
      </c>
      <c r="U297" s="1">
        <f>IF(ISNA(VLOOKUP(Z297,'Balance A'!$C$14:$E$163,3,FALSE))=FALSE,U296,U296+1)</f>
        <v>2</v>
      </c>
      <c r="W297" s="34">
        <f t="shared" si="70"/>
        <v>2174</v>
      </c>
      <c r="X297" s="34">
        <f t="shared" si="71"/>
        <v>64521000</v>
      </c>
      <c r="Y297" s="34">
        <f t="shared" si="63"/>
        <v>4212</v>
      </c>
      <c r="Z297" s="34" t="str">
        <f t="shared" si="72"/>
        <v>64521000_4212</v>
      </c>
      <c r="AA297" s="34">
        <f t="shared" si="73"/>
        <v>0</v>
      </c>
      <c r="AB297" s="35">
        <f t="shared" si="74"/>
        <v>1225.8399999999999</v>
      </c>
      <c r="AC297" s="7" t="str">
        <f t="shared" si="75"/>
        <v>6</v>
      </c>
      <c r="AD297" s="7" t="str">
        <f t="shared" si="76"/>
        <v>42</v>
      </c>
    </row>
    <row r="298" spans="1:30" x14ac:dyDescent="0.25">
      <c r="A298" s="1">
        <f t="shared" si="69"/>
        <v>2278</v>
      </c>
      <c r="B298" s="1">
        <f t="shared" si="68"/>
        <v>64580000</v>
      </c>
      <c r="C298" s="1">
        <f>IF(A298="","",IFERROR(VLOOKUP(E298,'[1]Mapping '!$I$2:$J$18,2,FALSE),C297))</f>
        <v>4311</v>
      </c>
      <c r="D298" s="1">
        <f t="shared" si="67"/>
        <v>-1265.2900000000002</v>
      </c>
      <c r="E298" s="18" t="s">
        <v>69</v>
      </c>
      <c r="F298" s="18"/>
      <c r="G298" s="19">
        <v>1265.29</v>
      </c>
      <c r="H298" s="19">
        <v>1265.29</v>
      </c>
      <c r="I298" s="19">
        <v>1200.6300000000001</v>
      </c>
      <c r="J298" s="19">
        <v>0</v>
      </c>
      <c r="K298" s="19">
        <v>1909.99</v>
      </c>
      <c r="L298" s="19">
        <v>3175.28</v>
      </c>
      <c r="M298" s="5" t="str">
        <f t="shared" si="64"/>
        <v/>
      </c>
      <c r="N298" s="6">
        <f t="shared" si="65"/>
        <v>0</v>
      </c>
      <c r="O298" s="1">
        <f t="shared" si="66"/>
        <v>1</v>
      </c>
      <c r="P298">
        <v>63530000</v>
      </c>
      <c r="R298">
        <v>0</v>
      </c>
      <c r="S298">
        <v>0</v>
      </c>
      <c r="T298">
        <v>0</v>
      </c>
      <c r="U298" s="1">
        <f>IF(ISNA(VLOOKUP(Z298,'Balance A'!$C$14:$E$163,3,FALSE))=FALSE,U297,U297+1)</f>
        <v>2</v>
      </c>
      <c r="W298" s="34">
        <f t="shared" si="70"/>
        <v>2175</v>
      </c>
      <c r="X298" s="34">
        <f t="shared" si="71"/>
        <v>64532000</v>
      </c>
      <c r="Y298" s="34">
        <f t="shared" si="63"/>
        <v>4212</v>
      </c>
      <c r="Z298" s="34" t="str">
        <f t="shared" si="72"/>
        <v>64532000_4212</v>
      </c>
      <c r="AA298" s="34">
        <f t="shared" si="73"/>
        <v>0</v>
      </c>
      <c r="AB298" s="35">
        <f t="shared" si="74"/>
        <v>481.29</v>
      </c>
      <c r="AC298" s="7" t="str">
        <f t="shared" si="75"/>
        <v>6</v>
      </c>
      <c r="AD298" s="7" t="str">
        <f t="shared" si="76"/>
        <v>42</v>
      </c>
    </row>
    <row r="299" spans="1:30" x14ac:dyDescent="0.25">
      <c r="A299" s="1">
        <f t="shared" si="69"/>
        <v>2279</v>
      </c>
      <c r="B299" s="1">
        <f t="shared" si="68"/>
        <v>70851000</v>
      </c>
      <c r="C299" s="1">
        <f>IF(A299="","",IFERROR(VLOOKUP(E299,'[1]Mapping '!$I$2:$J$18,2,FALSE),C298))</f>
        <v>4311</v>
      </c>
      <c r="D299" s="1">
        <f t="shared" si="67"/>
        <v>-488.8</v>
      </c>
      <c r="E299" s="18" t="s">
        <v>83</v>
      </c>
      <c r="F299" s="18"/>
      <c r="G299" s="19">
        <v>488.8</v>
      </c>
      <c r="H299" s="19">
        <v>488.8</v>
      </c>
      <c r="I299" s="19">
        <v>-12858.51</v>
      </c>
      <c r="J299" s="19">
        <v>0</v>
      </c>
      <c r="K299" s="19">
        <v>0</v>
      </c>
      <c r="L299" s="19">
        <v>488.8</v>
      </c>
      <c r="M299" s="5" t="str">
        <f t="shared" si="64"/>
        <v/>
      </c>
      <c r="N299" s="6">
        <f t="shared" si="65"/>
        <v>0</v>
      </c>
      <c r="O299" s="1">
        <f t="shared" si="66"/>
        <v>1</v>
      </c>
      <c r="P299">
        <v>63541000</v>
      </c>
      <c r="R299">
        <v>3339.27</v>
      </c>
      <c r="S299">
        <v>521.11</v>
      </c>
      <c r="T299">
        <v>0</v>
      </c>
      <c r="U299" s="1">
        <f>IF(ISNA(VLOOKUP(Z299,'Balance A'!$C$14:$E$163,3,FALSE))=FALSE,U298,U298+1)</f>
        <v>2</v>
      </c>
      <c r="W299" s="34">
        <f t="shared" si="70"/>
        <v>2176</v>
      </c>
      <c r="X299" s="34">
        <f t="shared" si="71"/>
        <v>64580000</v>
      </c>
      <c r="Y299" s="34">
        <f t="shared" ref="Y299:Y362" si="77">IF(W299&lt;$AA$1,"",VLOOKUP(W299,A:C,3,FALSE))</f>
        <v>4212</v>
      </c>
      <c r="Z299" s="34" t="str">
        <f t="shared" si="72"/>
        <v>64580000_4212</v>
      </c>
      <c r="AA299" s="34">
        <f t="shared" si="73"/>
        <v>0</v>
      </c>
      <c r="AB299" s="35">
        <f t="shared" si="74"/>
        <v>-68.879999999997381</v>
      </c>
      <c r="AC299" s="7" t="str">
        <f t="shared" si="75"/>
        <v>6</v>
      </c>
      <c r="AD299" s="7" t="str">
        <f t="shared" si="76"/>
        <v>42</v>
      </c>
    </row>
    <row r="300" spans="1:30" x14ac:dyDescent="0.25">
      <c r="A300" s="1">
        <f t="shared" si="69"/>
        <v>2279</v>
      </c>
      <c r="B300" s="1" t="str">
        <f t="shared" si="68"/>
        <v/>
      </c>
      <c r="C300" s="1">
        <f>IF(A300="","",IFERROR(VLOOKUP(E300,'[1]Mapping '!$I$2:$J$18,2,FALSE),C299))</f>
        <v>4311</v>
      </c>
      <c r="D300" s="1">
        <f t="shared" si="67"/>
        <v>0</v>
      </c>
      <c r="E300" s="17" t="s">
        <v>160</v>
      </c>
      <c r="F300" s="18"/>
      <c r="G300" s="19">
        <v>-56970.74</v>
      </c>
      <c r="H300" s="19">
        <v>-56970.74</v>
      </c>
      <c r="I300" s="19">
        <v>56970.74</v>
      </c>
      <c r="J300" s="19">
        <v>0</v>
      </c>
      <c r="K300" s="19">
        <v>87415.08</v>
      </c>
      <c r="L300" s="19">
        <v>30444.34</v>
      </c>
      <c r="M300" s="5" t="str">
        <f t="shared" si="64"/>
        <v/>
      </c>
      <c r="N300" s="6">
        <f t="shared" si="65"/>
        <v>0</v>
      </c>
      <c r="O300" s="1">
        <f t="shared" si="66"/>
        <v>1</v>
      </c>
      <c r="P300">
        <v>64100000</v>
      </c>
      <c r="R300">
        <v>0</v>
      </c>
      <c r="S300">
        <v>0</v>
      </c>
      <c r="T300">
        <v>0</v>
      </c>
      <c r="U300" s="1">
        <f>IF(ISNA(VLOOKUP(Z300,'Balance A'!$C$14:$E$163,3,FALSE))=FALSE,U299,U299+1)</f>
        <v>2</v>
      </c>
      <c r="W300" s="34">
        <f t="shared" si="70"/>
        <v>2177</v>
      </c>
      <c r="X300" s="34">
        <f t="shared" si="71"/>
        <v>64580500</v>
      </c>
      <c r="Y300" s="34">
        <f t="shared" si="77"/>
        <v>4212</v>
      </c>
      <c r="Z300" s="34" t="str">
        <f t="shared" si="72"/>
        <v>64580500_4212</v>
      </c>
      <c r="AA300" s="34">
        <f t="shared" si="73"/>
        <v>0</v>
      </c>
      <c r="AB300" s="35">
        <f t="shared" si="74"/>
        <v>99.009999999999764</v>
      </c>
      <c r="AC300" s="7" t="str">
        <f t="shared" si="75"/>
        <v>6</v>
      </c>
      <c r="AD300" s="7" t="str">
        <f t="shared" si="76"/>
        <v>42</v>
      </c>
    </row>
    <row r="301" spans="1:30" x14ac:dyDescent="0.25">
      <c r="A301" s="1">
        <f t="shared" si="69"/>
        <v>2280</v>
      </c>
      <c r="B301" s="1">
        <f t="shared" si="68"/>
        <v>63121000</v>
      </c>
      <c r="C301" s="1">
        <f>IF(A301="","",IFERROR(VLOOKUP(E301,'[1]Mapping '!$I$2:$J$18,2,FALSE),C300))</f>
        <v>4311</v>
      </c>
      <c r="D301" s="1">
        <f t="shared" si="67"/>
        <v>197.49</v>
      </c>
      <c r="E301" s="18" t="s">
        <v>57</v>
      </c>
      <c r="F301" s="18"/>
      <c r="G301" s="19">
        <v>-197.49</v>
      </c>
      <c r="H301" s="19">
        <v>-197.49</v>
      </c>
      <c r="I301" s="19">
        <v>1527.31</v>
      </c>
      <c r="J301" s="19">
        <v>0</v>
      </c>
      <c r="K301" s="19">
        <v>197.49</v>
      </c>
      <c r="L301" s="19">
        <v>0</v>
      </c>
      <c r="M301" s="5" t="str">
        <f t="shared" si="64"/>
        <v/>
      </c>
      <c r="N301" s="6">
        <f t="shared" si="65"/>
        <v>-5.8207660913467407E-11</v>
      </c>
      <c r="O301" s="1">
        <f t="shared" si="66"/>
        <v>1</v>
      </c>
      <c r="P301">
        <v>64111000</v>
      </c>
      <c r="R301">
        <v>377945</v>
      </c>
      <c r="S301">
        <v>44030.18</v>
      </c>
      <c r="T301">
        <v>0</v>
      </c>
      <c r="U301" s="1">
        <f>IF(ISNA(VLOOKUP(Z301,'Balance A'!$C$14:$E$163,3,FALSE))=FALSE,U300,U300+1)</f>
        <v>2</v>
      </c>
      <c r="W301" s="34">
        <f t="shared" si="70"/>
        <v>2178</v>
      </c>
      <c r="X301" s="34">
        <f t="shared" si="71"/>
        <v>70851000</v>
      </c>
      <c r="Y301" s="34">
        <f t="shared" si="77"/>
        <v>4212</v>
      </c>
      <c r="Z301" s="34" t="str">
        <f t="shared" si="72"/>
        <v>70851000_4212</v>
      </c>
      <c r="AA301" s="34">
        <f t="shared" si="73"/>
        <v>0</v>
      </c>
      <c r="AB301" s="35">
        <f t="shared" si="74"/>
        <v>-973.84</v>
      </c>
      <c r="AC301" s="7" t="str">
        <f t="shared" si="75"/>
        <v>7</v>
      </c>
      <c r="AD301" s="7" t="str">
        <f t="shared" si="76"/>
        <v>42</v>
      </c>
    </row>
    <row r="302" spans="1:30" x14ac:dyDescent="0.25">
      <c r="A302" s="1">
        <f t="shared" si="69"/>
        <v>2281</v>
      </c>
      <c r="B302" s="1">
        <f t="shared" si="68"/>
        <v>63122000</v>
      </c>
      <c r="C302" s="1">
        <f>IF(A302="","",IFERROR(VLOOKUP(E302,'[1]Mapping '!$I$2:$J$18,2,FALSE),C301))</f>
        <v>4311</v>
      </c>
      <c r="D302" s="1">
        <f t="shared" si="67"/>
        <v>0.25</v>
      </c>
      <c r="E302" s="18" t="s">
        <v>161</v>
      </c>
      <c r="F302" s="18"/>
      <c r="G302" s="19">
        <v>-0.25</v>
      </c>
      <c r="H302" s="19">
        <v>-0.25</v>
      </c>
      <c r="I302" s="19">
        <v>24.3</v>
      </c>
      <c r="J302" s="19">
        <v>0</v>
      </c>
      <c r="K302" s="19">
        <v>0.25</v>
      </c>
      <c r="L302" s="19">
        <v>0</v>
      </c>
      <c r="M302" s="5" t="str">
        <f t="shared" si="64"/>
        <v/>
      </c>
      <c r="N302" s="6">
        <f t="shared" si="65"/>
        <v>-9.0949470177292824E-13</v>
      </c>
      <c r="O302" s="1">
        <f t="shared" si="66"/>
        <v>1</v>
      </c>
      <c r="P302">
        <v>64111110</v>
      </c>
      <c r="R302">
        <v>6273.19</v>
      </c>
      <c r="S302">
        <v>782.53</v>
      </c>
      <c r="T302">
        <v>0</v>
      </c>
      <c r="U302" s="1">
        <f>IF(ISNA(VLOOKUP(Z302,'Balance A'!$C$14:$E$163,3,FALSE))=FALSE,U301,U301+1)</f>
        <v>2</v>
      </c>
      <c r="W302" s="34">
        <f t="shared" si="70"/>
        <v>2179</v>
      </c>
      <c r="X302" s="34">
        <f t="shared" si="71"/>
        <v>62515000</v>
      </c>
      <c r="Y302" s="34">
        <f t="shared" si="77"/>
        <v>4220</v>
      </c>
      <c r="Z302" s="34" t="str">
        <f t="shared" si="72"/>
        <v>62515000_4220</v>
      </c>
      <c r="AA302" s="34">
        <f t="shared" si="73"/>
        <v>0</v>
      </c>
      <c r="AB302" s="35">
        <f t="shared" si="74"/>
        <v>25.9</v>
      </c>
      <c r="AC302" s="7" t="str">
        <f t="shared" si="75"/>
        <v>6</v>
      </c>
      <c r="AD302" s="7" t="str">
        <f t="shared" si="76"/>
        <v>42</v>
      </c>
    </row>
    <row r="303" spans="1:30" x14ac:dyDescent="0.25">
      <c r="A303" s="1">
        <f t="shared" si="69"/>
        <v>2282</v>
      </c>
      <c r="B303" s="1">
        <f t="shared" si="68"/>
        <v>63333000</v>
      </c>
      <c r="C303" s="1">
        <f>IF(A303="","",IFERROR(VLOOKUP(E303,'[1]Mapping '!$I$2:$J$18,2,FALSE),C302))</f>
        <v>4311</v>
      </c>
      <c r="D303" s="1">
        <f t="shared" si="67"/>
        <v>448.87</v>
      </c>
      <c r="E303" s="18" t="s">
        <v>58</v>
      </c>
      <c r="F303" s="18"/>
      <c r="G303" s="19">
        <v>-448.87</v>
      </c>
      <c r="H303" s="19">
        <v>-448.87</v>
      </c>
      <c r="I303" s="19">
        <v>3535.86</v>
      </c>
      <c r="J303" s="19">
        <v>0</v>
      </c>
      <c r="K303" s="19">
        <v>448.87</v>
      </c>
      <c r="L303" s="19">
        <v>0</v>
      </c>
      <c r="M303" s="5" t="str">
        <f t="shared" si="64"/>
        <v/>
      </c>
      <c r="N303" s="6">
        <f t="shared" si="65"/>
        <v>0</v>
      </c>
      <c r="O303" s="1">
        <f t="shared" si="66"/>
        <v>1</v>
      </c>
      <c r="P303">
        <v>64119800</v>
      </c>
      <c r="R303">
        <v>0</v>
      </c>
      <c r="S303">
        <v>0</v>
      </c>
      <c r="T303">
        <v>0</v>
      </c>
      <c r="U303" s="1">
        <f>IF(ISNA(VLOOKUP(Z303,'Balance A'!$C$14:$E$163,3,FALSE))=FALSE,U302,U302+1)</f>
        <v>2</v>
      </c>
      <c r="W303" s="34">
        <f t="shared" si="70"/>
        <v>2180</v>
      </c>
      <c r="X303" s="34">
        <f t="shared" si="71"/>
        <v>63121000</v>
      </c>
      <c r="Y303" s="34">
        <f t="shared" si="77"/>
        <v>4220</v>
      </c>
      <c r="Z303" s="34" t="str">
        <f t="shared" si="72"/>
        <v>63121000_4220</v>
      </c>
      <c r="AA303" s="34">
        <f t="shared" si="73"/>
        <v>0</v>
      </c>
      <c r="AB303" s="35">
        <f t="shared" si="74"/>
        <v>35.44</v>
      </c>
      <c r="AC303" s="7" t="str">
        <f t="shared" si="75"/>
        <v>6</v>
      </c>
      <c r="AD303" s="7" t="str">
        <f t="shared" si="76"/>
        <v>42</v>
      </c>
    </row>
    <row r="304" spans="1:30" x14ac:dyDescent="0.25">
      <c r="A304" s="1">
        <f t="shared" si="69"/>
        <v>2283</v>
      </c>
      <c r="B304" s="1">
        <f t="shared" si="68"/>
        <v>63333100</v>
      </c>
      <c r="C304" s="1">
        <f>IF(A304="","",IFERROR(VLOOKUP(E304,'[1]Mapping '!$I$2:$J$18,2,FALSE),C303))</f>
        <v>4311</v>
      </c>
      <c r="D304" s="1">
        <f t="shared" si="67"/>
        <v>1.1599999999999999</v>
      </c>
      <c r="E304" s="18" t="s">
        <v>162</v>
      </c>
      <c r="F304" s="18"/>
      <c r="G304" s="19">
        <v>-1.1599999999999999</v>
      </c>
      <c r="H304" s="19">
        <v>-1.1599999999999999</v>
      </c>
      <c r="I304" s="19">
        <v>87.77</v>
      </c>
      <c r="J304" s="19">
        <v>0</v>
      </c>
      <c r="K304" s="19">
        <v>1.1599999999999999</v>
      </c>
      <c r="L304" s="19">
        <v>0</v>
      </c>
      <c r="M304" s="5" t="str">
        <f t="shared" si="64"/>
        <v/>
      </c>
      <c r="N304" s="6">
        <f t="shared" si="65"/>
        <v>0</v>
      </c>
      <c r="O304" s="1">
        <f t="shared" si="66"/>
        <v>1</v>
      </c>
      <c r="P304">
        <v>64119900</v>
      </c>
      <c r="R304">
        <v>0</v>
      </c>
      <c r="S304">
        <v>0</v>
      </c>
      <c r="T304">
        <v>0</v>
      </c>
      <c r="U304" s="1">
        <f>IF(ISNA(VLOOKUP(Z304,'Balance A'!$C$14:$E$163,3,FALSE))=FALSE,U303,U303+1)</f>
        <v>2</v>
      </c>
      <c r="W304" s="34">
        <f t="shared" si="70"/>
        <v>2181</v>
      </c>
      <c r="X304" s="34">
        <f t="shared" si="71"/>
        <v>63333000</v>
      </c>
      <c r="Y304" s="34">
        <f t="shared" si="77"/>
        <v>4220</v>
      </c>
      <c r="Z304" s="34" t="str">
        <f t="shared" si="72"/>
        <v>63333000_4220</v>
      </c>
      <c r="AA304" s="34">
        <f t="shared" si="73"/>
        <v>0</v>
      </c>
      <c r="AB304" s="35">
        <f t="shared" si="74"/>
        <v>80.52</v>
      </c>
      <c r="AC304" s="7" t="str">
        <f t="shared" si="75"/>
        <v>6</v>
      </c>
      <c r="AD304" s="7" t="str">
        <f t="shared" si="76"/>
        <v>42</v>
      </c>
    </row>
    <row r="305" spans="1:30" x14ac:dyDescent="0.25">
      <c r="A305" s="1">
        <f t="shared" si="69"/>
        <v>2284</v>
      </c>
      <c r="B305" s="1">
        <f t="shared" si="68"/>
        <v>64111000</v>
      </c>
      <c r="C305" s="1">
        <f>IF(A305="","",IFERROR(VLOOKUP(E305,'[1]Mapping '!$I$2:$J$18,2,FALSE),C304))</f>
        <v>4311</v>
      </c>
      <c r="D305" s="1">
        <f t="shared" si="67"/>
        <v>43408.28</v>
      </c>
      <c r="E305" s="18" t="s">
        <v>61</v>
      </c>
      <c r="F305" s="18"/>
      <c r="G305" s="19">
        <v>-43408.28</v>
      </c>
      <c r="H305" s="19">
        <v>-43408.28</v>
      </c>
      <c r="I305" s="19">
        <v>333914.82</v>
      </c>
      <c r="J305" s="19">
        <v>0</v>
      </c>
      <c r="K305" s="19">
        <v>45929.09</v>
      </c>
      <c r="L305" s="19">
        <v>2520.81</v>
      </c>
      <c r="M305" s="5" t="str">
        <f t="shared" si="64"/>
        <v/>
      </c>
      <c r="N305" s="6">
        <f t="shared" si="65"/>
        <v>0</v>
      </c>
      <c r="O305" s="1">
        <f t="shared" si="66"/>
        <v>1</v>
      </c>
      <c r="P305">
        <v>64120000</v>
      </c>
      <c r="R305">
        <v>145.01</v>
      </c>
      <c r="S305">
        <v>0</v>
      </c>
      <c r="T305">
        <v>0</v>
      </c>
      <c r="U305" s="1">
        <f>IF(ISNA(VLOOKUP(Z305,'Balance A'!$C$14:$E$163,3,FALSE))=FALSE,U304,U304+1)</f>
        <v>2</v>
      </c>
      <c r="W305" s="34">
        <f t="shared" si="70"/>
        <v>2182</v>
      </c>
      <c r="X305" s="34">
        <f t="shared" si="71"/>
        <v>64111000</v>
      </c>
      <c r="Y305" s="34">
        <f t="shared" si="77"/>
        <v>4220</v>
      </c>
      <c r="Z305" s="34" t="str">
        <f t="shared" si="72"/>
        <v>64111000_4220</v>
      </c>
      <c r="AA305" s="34">
        <f t="shared" si="73"/>
        <v>0</v>
      </c>
      <c r="AB305" s="35">
        <f t="shared" si="74"/>
        <v>8043.0500000000011</v>
      </c>
      <c r="AC305" s="7" t="str">
        <f t="shared" si="75"/>
        <v>6</v>
      </c>
      <c r="AD305" s="7" t="str">
        <f t="shared" si="76"/>
        <v>42</v>
      </c>
    </row>
    <row r="306" spans="1:30" x14ac:dyDescent="0.25">
      <c r="A306" s="1">
        <f t="shared" si="69"/>
        <v>2285</v>
      </c>
      <c r="B306" s="1">
        <f t="shared" si="68"/>
        <v>64111110</v>
      </c>
      <c r="C306" s="1">
        <f>IF(A306="","",IFERROR(VLOOKUP(E306,'[1]Mapping '!$I$2:$J$18,2,FALSE),C305))</f>
        <v>4311</v>
      </c>
      <c r="D306" s="1">
        <f t="shared" si="67"/>
        <v>57.76</v>
      </c>
      <c r="E306" s="18" t="s">
        <v>163</v>
      </c>
      <c r="F306" s="18"/>
      <c r="G306" s="19">
        <v>-57.76</v>
      </c>
      <c r="H306" s="19">
        <v>-57.76</v>
      </c>
      <c r="I306" s="19">
        <v>5490.66</v>
      </c>
      <c r="J306" s="19">
        <v>0</v>
      </c>
      <c r="K306" s="19">
        <v>57.76</v>
      </c>
      <c r="L306" s="19">
        <v>0</v>
      </c>
      <c r="M306" s="5" t="str">
        <f t="shared" si="64"/>
        <v/>
      </c>
      <c r="N306" s="6">
        <f t="shared" si="65"/>
        <v>0</v>
      </c>
      <c r="O306" s="1">
        <f t="shared" si="66"/>
        <v>1</v>
      </c>
      <c r="P306">
        <v>64130000</v>
      </c>
      <c r="R306">
        <v>20.04</v>
      </c>
      <c r="S306">
        <v>0</v>
      </c>
      <c r="T306">
        <v>0</v>
      </c>
      <c r="U306" s="1">
        <f>IF(ISNA(VLOOKUP(Z306,'Balance A'!$C$14:$E$163,3,FALSE))=FALSE,U305,U305+1)</f>
        <v>2</v>
      </c>
      <c r="W306" s="34">
        <f t="shared" si="70"/>
        <v>2183</v>
      </c>
      <c r="X306" s="34">
        <f t="shared" si="71"/>
        <v>64141000</v>
      </c>
      <c r="Y306" s="34">
        <f t="shared" si="77"/>
        <v>4220</v>
      </c>
      <c r="Z306" s="34" t="str">
        <f t="shared" si="72"/>
        <v>64141000_4220</v>
      </c>
      <c r="AA306" s="34">
        <f t="shared" si="73"/>
        <v>0</v>
      </c>
      <c r="AB306" s="35">
        <f t="shared" si="74"/>
        <v>71.44</v>
      </c>
      <c r="AC306" s="7" t="str">
        <f t="shared" si="75"/>
        <v>6</v>
      </c>
      <c r="AD306" s="7" t="str">
        <f t="shared" si="76"/>
        <v>42</v>
      </c>
    </row>
    <row r="307" spans="1:30" x14ac:dyDescent="0.25">
      <c r="A307" s="1">
        <f t="shared" si="69"/>
        <v>2286</v>
      </c>
      <c r="B307" s="1">
        <f t="shared" si="68"/>
        <v>64141000</v>
      </c>
      <c r="C307" s="1">
        <f>IF(A307="","",IFERROR(VLOOKUP(E307,'[1]Mapping '!$I$2:$J$18,2,FALSE),C306))</f>
        <v>4311</v>
      </c>
      <c r="D307" s="1">
        <f t="shared" si="67"/>
        <v>1729.6</v>
      </c>
      <c r="E307" s="18" t="s">
        <v>62</v>
      </c>
      <c r="F307" s="18"/>
      <c r="G307" s="19">
        <v>-1729.6</v>
      </c>
      <c r="H307" s="19">
        <v>-1729.6</v>
      </c>
      <c r="I307" s="19">
        <v>13343.72</v>
      </c>
      <c r="J307" s="19">
        <v>0</v>
      </c>
      <c r="K307" s="19">
        <v>1729.6</v>
      </c>
      <c r="L307" s="19">
        <v>0</v>
      </c>
      <c r="M307" s="5" t="str">
        <f t="shared" si="64"/>
        <v/>
      </c>
      <c r="N307" s="6">
        <f t="shared" si="65"/>
        <v>0</v>
      </c>
      <c r="O307" s="1">
        <f t="shared" si="66"/>
        <v>1</v>
      </c>
      <c r="P307">
        <v>64135000</v>
      </c>
      <c r="R307">
        <v>0</v>
      </c>
      <c r="S307">
        <v>0</v>
      </c>
      <c r="T307">
        <v>0</v>
      </c>
      <c r="U307" s="1">
        <f>IF(ISNA(VLOOKUP(Z307,'Balance A'!$C$14:$E$163,3,FALSE))=FALSE,U306,U306+1)</f>
        <v>2</v>
      </c>
      <c r="W307" s="34">
        <f t="shared" si="70"/>
        <v>2184</v>
      </c>
      <c r="X307" s="34">
        <f t="shared" si="71"/>
        <v>64180000</v>
      </c>
      <c r="Y307" s="34">
        <f t="shared" si="77"/>
        <v>4220</v>
      </c>
      <c r="Z307" s="34" t="str">
        <f t="shared" si="72"/>
        <v>64180000_4220</v>
      </c>
      <c r="AA307" s="34">
        <f t="shared" si="73"/>
        <v>0</v>
      </c>
      <c r="AB307" s="35">
        <f t="shared" si="74"/>
        <v>694.79000000000087</v>
      </c>
      <c r="AC307" s="7" t="str">
        <f t="shared" si="75"/>
        <v>6</v>
      </c>
      <c r="AD307" s="7" t="str">
        <f t="shared" si="76"/>
        <v>42</v>
      </c>
    </row>
    <row r="308" spans="1:30" x14ac:dyDescent="0.25">
      <c r="A308" s="1">
        <f t="shared" si="69"/>
        <v>2287</v>
      </c>
      <c r="B308" s="1">
        <f t="shared" si="68"/>
        <v>64180000</v>
      </c>
      <c r="C308" s="1">
        <f>IF(A308="","",IFERROR(VLOOKUP(E308,'[1]Mapping '!$I$2:$J$18,2,FALSE),C307))</f>
        <v>4311</v>
      </c>
      <c r="D308" s="1">
        <f t="shared" si="67"/>
        <v>303.62999999999738</v>
      </c>
      <c r="E308" s="18" t="s">
        <v>63</v>
      </c>
      <c r="F308" s="18"/>
      <c r="G308" s="19">
        <v>-303.63</v>
      </c>
      <c r="H308" s="19">
        <v>-303.63</v>
      </c>
      <c r="I308" s="19">
        <v>-1880.88</v>
      </c>
      <c r="J308" s="19">
        <v>0</v>
      </c>
      <c r="K308" s="19">
        <v>20108.689999999999</v>
      </c>
      <c r="L308" s="19">
        <v>19805.060000000001</v>
      </c>
      <c r="M308" s="5" t="str">
        <f t="shared" si="64"/>
        <v/>
      </c>
      <c r="N308" s="6">
        <f t="shared" si="65"/>
        <v>0</v>
      </c>
      <c r="O308" s="1">
        <f t="shared" si="66"/>
        <v>1</v>
      </c>
      <c r="P308">
        <v>64141000</v>
      </c>
      <c r="R308">
        <v>14535.47</v>
      </c>
      <c r="S308">
        <v>1191.75</v>
      </c>
      <c r="T308">
        <v>0</v>
      </c>
      <c r="U308" s="1">
        <f>IF(ISNA(VLOOKUP(Z308,'Balance A'!$C$14:$E$163,3,FALSE))=FALSE,U307,U307+1)</f>
        <v>2</v>
      </c>
      <c r="W308" s="34">
        <f t="shared" si="70"/>
        <v>2185</v>
      </c>
      <c r="X308" s="34">
        <f t="shared" si="71"/>
        <v>64511000</v>
      </c>
      <c r="Y308" s="34">
        <f t="shared" si="77"/>
        <v>4220</v>
      </c>
      <c r="Z308" s="34" t="str">
        <f t="shared" si="72"/>
        <v>64511000_4220</v>
      </c>
      <c r="AA308" s="34">
        <f t="shared" si="73"/>
        <v>0</v>
      </c>
      <c r="AB308" s="35">
        <f t="shared" si="74"/>
        <v>2040.32</v>
      </c>
      <c r="AC308" s="7" t="str">
        <f t="shared" si="75"/>
        <v>6</v>
      </c>
      <c r="AD308" s="7" t="str">
        <f t="shared" si="76"/>
        <v>42</v>
      </c>
    </row>
    <row r="309" spans="1:30" x14ac:dyDescent="0.25">
      <c r="A309" s="1">
        <f t="shared" si="69"/>
        <v>2288</v>
      </c>
      <c r="B309" s="1">
        <f t="shared" si="68"/>
        <v>64180300</v>
      </c>
      <c r="C309" s="1">
        <f>IF(A309="","",IFERROR(VLOOKUP(E309,'[1]Mapping '!$I$2:$J$18,2,FALSE),C308))</f>
        <v>4311</v>
      </c>
      <c r="D309" s="1">
        <f t="shared" si="67"/>
        <v>636.59999999999991</v>
      </c>
      <c r="E309" s="18" t="s">
        <v>65</v>
      </c>
      <c r="F309" s="18"/>
      <c r="G309" s="19">
        <v>-636.6</v>
      </c>
      <c r="H309" s="19">
        <v>-636.6</v>
      </c>
      <c r="I309" s="19">
        <v>2853.17</v>
      </c>
      <c r="J309" s="19">
        <v>0</v>
      </c>
      <c r="K309" s="19">
        <v>1102.53</v>
      </c>
      <c r="L309" s="19">
        <v>465.93</v>
      </c>
      <c r="M309" s="5" t="str">
        <f t="shared" si="64"/>
        <v/>
      </c>
      <c r="N309" s="6">
        <f t="shared" si="65"/>
        <v>0</v>
      </c>
      <c r="O309" s="1">
        <f t="shared" si="66"/>
        <v>1</v>
      </c>
      <c r="P309">
        <v>64141100</v>
      </c>
      <c r="R309">
        <v>30.08</v>
      </c>
      <c r="S309">
        <v>0</v>
      </c>
      <c r="T309">
        <v>0</v>
      </c>
      <c r="U309" s="1">
        <f>IF(ISNA(VLOOKUP(Z309,'Balance A'!$C$14:$E$163,3,FALSE))=FALSE,U308,U308+1)</f>
        <v>2</v>
      </c>
      <c r="W309" s="34">
        <f t="shared" si="70"/>
        <v>2186</v>
      </c>
      <c r="X309" s="34">
        <f t="shared" si="71"/>
        <v>64521000</v>
      </c>
      <c r="Y309" s="34">
        <f t="shared" si="77"/>
        <v>4220</v>
      </c>
      <c r="Z309" s="34" t="str">
        <f t="shared" si="72"/>
        <v>64521000_4220</v>
      </c>
      <c r="AA309" s="34">
        <f t="shared" si="73"/>
        <v>0</v>
      </c>
      <c r="AB309" s="35">
        <f t="shared" si="74"/>
        <v>428.01</v>
      </c>
      <c r="AC309" s="7" t="str">
        <f t="shared" si="75"/>
        <v>6</v>
      </c>
      <c r="AD309" s="7" t="str">
        <f t="shared" si="76"/>
        <v>42</v>
      </c>
    </row>
    <row r="310" spans="1:30" x14ac:dyDescent="0.25">
      <c r="A310" s="1">
        <f t="shared" si="69"/>
        <v>2289</v>
      </c>
      <c r="B310" s="1">
        <f t="shared" si="68"/>
        <v>64511000</v>
      </c>
      <c r="C310" s="1">
        <f>IF(A310="","",IFERROR(VLOOKUP(E310,'[1]Mapping '!$I$2:$J$18,2,FALSE),C309))</f>
        <v>4311</v>
      </c>
      <c r="D310" s="1">
        <f t="shared" si="67"/>
        <v>8774.94</v>
      </c>
      <c r="E310" s="18" t="s">
        <v>66</v>
      </c>
      <c r="F310" s="18"/>
      <c r="G310" s="19">
        <v>-8774.94</v>
      </c>
      <c r="H310" s="19">
        <v>-8774.94</v>
      </c>
      <c r="I310" s="19">
        <v>73563.11</v>
      </c>
      <c r="J310" s="19">
        <v>0</v>
      </c>
      <c r="K310" s="19">
        <v>8774.94</v>
      </c>
      <c r="L310" s="19">
        <v>0</v>
      </c>
      <c r="M310" s="5" t="str">
        <f t="shared" si="64"/>
        <v/>
      </c>
      <c r="N310" s="6">
        <f t="shared" si="65"/>
        <v>0</v>
      </c>
      <c r="O310" s="1">
        <f t="shared" si="66"/>
        <v>1</v>
      </c>
      <c r="P310">
        <v>64150200</v>
      </c>
      <c r="R310">
        <v>0</v>
      </c>
      <c r="S310">
        <v>0</v>
      </c>
      <c r="T310">
        <v>0</v>
      </c>
      <c r="U310" s="1">
        <f>IF(ISNA(VLOOKUP(Z310,'Balance A'!$C$14:$E$163,3,FALSE))=FALSE,U309,U309+1)</f>
        <v>2</v>
      </c>
      <c r="W310" s="34">
        <f t="shared" si="70"/>
        <v>2187</v>
      </c>
      <c r="X310" s="34">
        <f t="shared" si="71"/>
        <v>64532000</v>
      </c>
      <c r="Y310" s="34">
        <f t="shared" si="77"/>
        <v>4220</v>
      </c>
      <c r="Z310" s="34" t="str">
        <f t="shared" si="72"/>
        <v>64532000_4220</v>
      </c>
      <c r="AA310" s="34">
        <f t="shared" si="73"/>
        <v>0</v>
      </c>
      <c r="AB310" s="35">
        <f t="shared" si="74"/>
        <v>150.78</v>
      </c>
      <c r="AC310" s="7" t="str">
        <f t="shared" si="75"/>
        <v>6</v>
      </c>
      <c r="AD310" s="7" t="str">
        <f t="shared" si="76"/>
        <v>42</v>
      </c>
    </row>
    <row r="311" spans="1:30" x14ac:dyDescent="0.25">
      <c r="A311" s="1">
        <f t="shared" si="69"/>
        <v>2290</v>
      </c>
      <c r="B311" s="1">
        <f t="shared" si="68"/>
        <v>64511100</v>
      </c>
      <c r="C311" s="1">
        <f>IF(A311="","",IFERROR(VLOOKUP(E311,'[1]Mapping '!$I$2:$J$18,2,FALSE),C310))</f>
        <v>4311</v>
      </c>
      <c r="D311" s="1">
        <f t="shared" si="67"/>
        <v>14.11</v>
      </c>
      <c r="E311" s="18" t="s">
        <v>164</v>
      </c>
      <c r="F311" s="18"/>
      <c r="G311" s="19">
        <v>-14.11</v>
      </c>
      <c r="H311" s="19">
        <v>-14.11</v>
      </c>
      <c r="I311" s="19">
        <v>844.87</v>
      </c>
      <c r="J311" s="19">
        <v>0</v>
      </c>
      <c r="K311" s="19">
        <v>14.11</v>
      </c>
      <c r="L311" s="19">
        <v>0</v>
      </c>
      <c r="M311" s="5" t="str">
        <f t="shared" si="64"/>
        <v/>
      </c>
      <c r="N311" s="6">
        <f t="shared" si="65"/>
        <v>0</v>
      </c>
      <c r="O311" s="1">
        <f t="shared" si="66"/>
        <v>1</v>
      </c>
      <c r="P311">
        <v>64160000</v>
      </c>
      <c r="R311">
        <v>0</v>
      </c>
      <c r="S311">
        <v>0</v>
      </c>
      <c r="T311">
        <v>0</v>
      </c>
      <c r="U311" s="1">
        <f>IF(ISNA(VLOOKUP(Z311,'Balance A'!$C$14:$E$163,3,FALSE))=FALSE,U310,U310+1)</f>
        <v>2</v>
      </c>
      <c r="W311" s="34">
        <f t="shared" si="70"/>
        <v>2188</v>
      </c>
      <c r="X311" s="34">
        <f t="shared" si="71"/>
        <v>64580000</v>
      </c>
      <c r="Y311" s="34">
        <f t="shared" si="77"/>
        <v>4220</v>
      </c>
      <c r="Z311" s="34" t="str">
        <f t="shared" si="72"/>
        <v>64580000_4220</v>
      </c>
      <c r="AA311" s="34">
        <f t="shared" si="73"/>
        <v>0</v>
      </c>
      <c r="AB311" s="35">
        <f t="shared" si="74"/>
        <v>468.16000000000031</v>
      </c>
      <c r="AC311" s="7" t="str">
        <f t="shared" si="75"/>
        <v>6</v>
      </c>
      <c r="AD311" s="7" t="str">
        <f t="shared" si="76"/>
        <v>42</v>
      </c>
    </row>
    <row r="312" spans="1:30" x14ac:dyDescent="0.25">
      <c r="A312" s="1">
        <f t="shared" si="69"/>
        <v>2291</v>
      </c>
      <c r="B312" s="1">
        <f t="shared" si="68"/>
        <v>64521000</v>
      </c>
      <c r="C312" s="1">
        <f>IF(A312="","",IFERROR(VLOOKUP(E312,'[1]Mapping '!$I$2:$J$18,2,FALSE),C311))</f>
        <v>4311</v>
      </c>
      <c r="D312" s="1">
        <f t="shared" si="67"/>
        <v>2029.91</v>
      </c>
      <c r="E312" s="18" t="s">
        <v>67</v>
      </c>
      <c r="F312" s="18"/>
      <c r="G312" s="19">
        <v>-2029.91</v>
      </c>
      <c r="H312" s="19">
        <v>-2029.91</v>
      </c>
      <c r="I312" s="19">
        <v>17087.240000000002</v>
      </c>
      <c r="J312" s="19">
        <v>0</v>
      </c>
      <c r="K312" s="19">
        <v>2029.91</v>
      </c>
      <c r="L312" s="19">
        <v>0</v>
      </c>
      <c r="M312" s="5" t="str">
        <f t="shared" si="64"/>
        <v/>
      </c>
      <c r="N312" s="6">
        <f t="shared" si="65"/>
        <v>6.0936145018786192E-11</v>
      </c>
      <c r="O312" s="1">
        <f t="shared" si="66"/>
        <v>1</v>
      </c>
      <c r="P312">
        <v>64180000</v>
      </c>
      <c r="R312">
        <v>406576.53</v>
      </c>
      <c r="S312">
        <v>408457.41</v>
      </c>
      <c r="T312">
        <v>0</v>
      </c>
      <c r="U312" s="1">
        <f>IF(ISNA(VLOOKUP(Z312,'Balance A'!$C$14:$E$163,3,FALSE))=FALSE,U311,U311+1)</f>
        <v>2</v>
      </c>
      <c r="W312" s="34">
        <f t="shared" si="70"/>
        <v>2189</v>
      </c>
      <c r="X312" s="34">
        <f t="shared" si="71"/>
        <v>70121000</v>
      </c>
      <c r="Y312" s="34">
        <f t="shared" si="77"/>
        <v>4220</v>
      </c>
      <c r="Z312" s="34" t="str">
        <f t="shared" si="72"/>
        <v>70121000_4220</v>
      </c>
      <c r="AA312" s="34">
        <f t="shared" si="73"/>
        <v>0</v>
      </c>
      <c r="AB312" s="35">
        <f t="shared" si="74"/>
        <v>-172197.98</v>
      </c>
      <c r="AC312" s="7" t="str">
        <f t="shared" si="75"/>
        <v>7</v>
      </c>
      <c r="AD312" s="7" t="str">
        <f t="shared" si="76"/>
        <v>42</v>
      </c>
    </row>
    <row r="313" spans="1:30" x14ac:dyDescent="0.25">
      <c r="A313" s="1">
        <f t="shared" si="69"/>
        <v>2292</v>
      </c>
      <c r="B313" s="1">
        <f t="shared" si="68"/>
        <v>64521100</v>
      </c>
      <c r="C313" s="1">
        <f>IF(A313="","",IFERROR(VLOOKUP(E313,'[1]Mapping '!$I$2:$J$18,2,FALSE),C312))</f>
        <v>4311</v>
      </c>
      <c r="D313" s="1">
        <f t="shared" si="67"/>
        <v>2.91</v>
      </c>
      <c r="E313" s="18" t="s">
        <v>165</v>
      </c>
      <c r="F313" s="18"/>
      <c r="G313" s="19">
        <v>-2.91</v>
      </c>
      <c r="H313" s="19">
        <v>-2.91</v>
      </c>
      <c r="I313" s="19">
        <v>170.52</v>
      </c>
      <c r="J313" s="19">
        <v>0</v>
      </c>
      <c r="K313" s="19">
        <v>2.91</v>
      </c>
      <c r="L313" s="19">
        <v>0</v>
      </c>
      <c r="M313" s="5" t="str">
        <f t="shared" si="64"/>
        <v/>
      </c>
      <c r="N313" s="6">
        <f t="shared" si="65"/>
        <v>-1.1368683772161603E-13</v>
      </c>
      <c r="O313" s="1">
        <f t="shared" si="66"/>
        <v>1</v>
      </c>
      <c r="P313">
        <v>64180100</v>
      </c>
      <c r="R313">
        <v>1414.77</v>
      </c>
      <c r="S313">
        <v>1458.63</v>
      </c>
      <c r="T313">
        <v>0</v>
      </c>
      <c r="U313" s="1">
        <f>IF(ISNA(VLOOKUP(Z313,'Balance A'!$C$14:$E$163,3,FALSE))=FALSE,U312,U312+1)</f>
        <v>2</v>
      </c>
      <c r="W313" s="34">
        <f t="shared" si="70"/>
        <v>2190</v>
      </c>
      <c r="X313" s="34">
        <f t="shared" si="71"/>
        <v>70131000</v>
      </c>
      <c r="Y313" s="34">
        <f t="shared" si="77"/>
        <v>4220</v>
      </c>
      <c r="Z313" s="34" t="str">
        <f t="shared" si="72"/>
        <v>70131000_4220</v>
      </c>
      <c r="AA313" s="34">
        <f t="shared" si="73"/>
        <v>0</v>
      </c>
      <c r="AB313" s="35">
        <f t="shared" si="74"/>
        <v>-1760.11</v>
      </c>
      <c r="AC313" s="7" t="str">
        <f t="shared" si="75"/>
        <v>7</v>
      </c>
      <c r="AD313" s="7" t="str">
        <f t="shared" si="76"/>
        <v>42</v>
      </c>
    </row>
    <row r="314" spans="1:30" x14ac:dyDescent="0.25">
      <c r="A314" s="1">
        <f t="shared" si="69"/>
        <v>2293</v>
      </c>
      <c r="B314" s="1">
        <f t="shared" si="68"/>
        <v>64532000</v>
      </c>
      <c r="C314" s="1">
        <f>IF(A314="","",IFERROR(VLOOKUP(E314,'[1]Mapping '!$I$2:$J$18,2,FALSE),C313))</f>
        <v>4311</v>
      </c>
      <c r="D314" s="1">
        <f t="shared" si="67"/>
        <v>801.93</v>
      </c>
      <c r="E314" s="18" t="s">
        <v>68</v>
      </c>
      <c r="F314" s="18"/>
      <c r="G314" s="19">
        <v>-801.93</v>
      </c>
      <c r="H314" s="19">
        <v>-801.93</v>
      </c>
      <c r="I314" s="19">
        <v>5968.61</v>
      </c>
      <c r="J314" s="19">
        <v>0</v>
      </c>
      <c r="K314" s="19">
        <v>801.93</v>
      </c>
      <c r="L314" s="19">
        <v>0</v>
      </c>
      <c r="M314" s="5" t="str">
        <f t="shared" si="64"/>
        <v/>
      </c>
      <c r="N314" s="6">
        <f t="shared" si="65"/>
        <v>-9.0949470177292824E-13</v>
      </c>
      <c r="O314" s="1">
        <f t="shared" si="66"/>
        <v>1</v>
      </c>
      <c r="P314">
        <v>64180300</v>
      </c>
      <c r="R314">
        <v>22722.46</v>
      </c>
      <c r="S314">
        <v>19869.29</v>
      </c>
      <c r="T314">
        <v>0</v>
      </c>
      <c r="U314" s="1">
        <f>IF(ISNA(VLOOKUP(Z314,'Balance A'!$C$14:$E$163,3,FALSE))=FALSE,U313,U313+1)</f>
        <v>2</v>
      </c>
      <c r="W314" s="34">
        <f t="shared" si="70"/>
        <v>2191</v>
      </c>
      <c r="X314" s="34">
        <f t="shared" si="71"/>
        <v>70711000</v>
      </c>
      <c r="Y314" s="34">
        <f t="shared" si="77"/>
        <v>4220</v>
      </c>
      <c r="Z314" s="34" t="str">
        <f t="shared" si="72"/>
        <v>70711000_4220</v>
      </c>
      <c r="AA314" s="34">
        <f t="shared" si="73"/>
        <v>0</v>
      </c>
      <c r="AB314" s="35">
        <f t="shared" si="74"/>
        <v>-7371</v>
      </c>
      <c r="AC314" s="7" t="str">
        <f t="shared" si="75"/>
        <v>7</v>
      </c>
      <c r="AD314" s="7" t="str">
        <f t="shared" si="76"/>
        <v>42</v>
      </c>
    </row>
    <row r="315" spans="1:30" x14ac:dyDescent="0.25">
      <c r="A315" s="1">
        <f t="shared" si="69"/>
        <v>2294</v>
      </c>
      <c r="B315" s="1">
        <f t="shared" si="68"/>
        <v>64532100</v>
      </c>
      <c r="C315" s="1">
        <f>IF(A315="","",IFERROR(VLOOKUP(E315,'[1]Mapping '!$I$2:$J$18,2,FALSE),C314))</f>
        <v>4311</v>
      </c>
      <c r="D315" s="1">
        <f t="shared" si="67"/>
        <v>0.23</v>
      </c>
      <c r="E315" s="18" t="s">
        <v>166</v>
      </c>
      <c r="F315" s="18"/>
      <c r="G315" s="19">
        <v>-0.23</v>
      </c>
      <c r="H315" s="19">
        <v>-0.23</v>
      </c>
      <c r="I315" s="19">
        <v>42.47</v>
      </c>
      <c r="J315" s="19">
        <v>0</v>
      </c>
      <c r="K315" s="19">
        <v>0.23</v>
      </c>
      <c r="L315" s="19">
        <v>0</v>
      </c>
      <c r="M315" s="5" t="str">
        <f t="shared" si="64"/>
        <v/>
      </c>
      <c r="N315" s="6">
        <f t="shared" si="65"/>
        <v>0</v>
      </c>
      <c r="O315" s="1">
        <f t="shared" si="66"/>
        <v>1</v>
      </c>
      <c r="P315">
        <v>64180500</v>
      </c>
      <c r="R315">
        <v>0</v>
      </c>
      <c r="S315">
        <v>0</v>
      </c>
      <c r="T315">
        <v>0</v>
      </c>
      <c r="U315" s="1">
        <f>IF(ISNA(VLOOKUP(Z315,'Balance A'!$C$14:$E$163,3,FALSE))=FALSE,U314,U314+1)</f>
        <v>2</v>
      </c>
      <c r="W315" s="34">
        <f t="shared" si="70"/>
        <v>2192</v>
      </c>
      <c r="X315" s="34">
        <f t="shared" si="71"/>
        <v>70721000</v>
      </c>
      <c r="Y315" s="34">
        <f t="shared" si="77"/>
        <v>4220</v>
      </c>
      <c r="Z315" s="34" t="str">
        <f t="shared" si="72"/>
        <v>70721000_4220</v>
      </c>
      <c r="AA315" s="34">
        <f t="shared" si="73"/>
        <v>0</v>
      </c>
      <c r="AB315" s="35">
        <f t="shared" si="74"/>
        <v>-43708.72</v>
      </c>
      <c r="AC315" s="7" t="str">
        <f t="shared" si="75"/>
        <v>7</v>
      </c>
      <c r="AD315" s="7" t="str">
        <f t="shared" si="76"/>
        <v>42</v>
      </c>
    </row>
    <row r="316" spans="1:30" x14ac:dyDescent="0.25">
      <c r="A316" s="1">
        <f t="shared" si="69"/>
        <v>2295</v>
      </c>
      <c r="B316" s="1">
        <f t="shared" si="68"/>
        <v>64580000</v>
      </c>
      <c r="C316" s="1">
        <f>IF(A316="","",IFERROR(VLOOKUP(E316,'[1]Mapping '!$I$2:$J$18,2,FALSE),C315))</f>
        <v>4311</v>
      </c>
      <c r="D316" s="1">
        <f t="shared" si="67"/>
        <v>346.97999999999956</v>
      </c>
      <c r="E316" s="18" t="s">
        <v>69</v>
      </c>
      <c r="F316" s="18"/>
      <c r="G316" s="19">
        <v>-346.98</v>
      </c>
      <c r="H316" s="19">
        <v>-346.98</v>
      </c>
      <c r="I316" s="19">
        <v>1200.6300000000001</v>
      </c>
      <c r="J316" s="19">
        <v>0</v>
      </c>
      <c r="K316" s="19">
        <v>5790.23</v>
      </c>
      <c r="L316" s="19">
        <v>5443.25</v>
      </c>
      <c r="M316" s="5" t="str">
        <f t="shared" si="64"/>
        <v/>
      </c>
      <c r="N316" s="6">
        <f t="shared" si="65"/>
        <v>0</v>
      </c>
      <c r="O316" s="1">
        <f t="shared" si="66"/>
        <v>1</v>
      </c>
      <c r="P316">
        <v>64511000</v>
      </c>
      <c r="R316">
        <v>73563.11</v>
      </c>
      <c r="S316">
        <v>0</v>
      </c>
      <c r="T316">
        <v>0</v>
      </c>
      <c r="U316" s="1">
        <f>IF(ISNA(VLOOKUP(Z316,'Balance A'!$C$14:$E$163,3,FALSE))=FALSE,U315,U315+1)</f>
        <v>2</v>
      </c>
      <c r="W316" s="34">
        <f t="shared" si="70"/>
        <v>2193</v>
      </c>
      <c r="X316" s="34">
        <f t="shared" si="71"/>
        <v>70850000</v>
      </c>
      <c r="Y316" s="34">
        <f t="shared" si="77"/>
        <v>4220</v>
      </c>
      <c r="Z316" s="34" t="str">
        <f t="shared" si="72"/>
        <v>70850000_4220</v>
      </c>
      <c r="AA316" s="34">
        <f t="shared" si="73"/>
        <v>0</v>
      </c>
      <c r="AB316" s="35">
        <f t="shared" si="74"/>
        <v>-341</v>
      </c>
      <c r="AC316" s="7" t="str">
        <f t="shared" si="75"/>
        <v>7</v>
      </c>
      <c r="AD316" s="7" t="str">
        <f t="shared" si="76"/>
        <v>42</v>
      </c>
    </row>
    <row r="317" spans="1:30" x14ac:dyDescent="0.25">
      <c r="A317" s="1">
        <f t="shared" si="69"/>
        <v>2296</v>
      </c>
      <c r="B317" s="1">
        <f t="shared" si="68"/>
        <v>64580500</v>
      </c>
      <c r="C317" s="1">
        <f>IF(A317="","",IFERROR(VLOOKUP(E317,'[1]Mapping '!$I$2:$J$18,2,FALSE),C316))</f>
        <v>4311</v>
      </c>
      <c r="D317" s="1">
        <f t="shared" si="67"/>
        <v>246.49</v>
      </c>
      <c r="E317" s="18" t="s">
        <v>71</v>
      </c>
      <c r="F317" s="18"/>
      <c r="G317" s="19">
        <v>-246.49</v>
      </c>
      <c r="H317" s="19">
        <v>-246.49</v>
      </c>
      <c r="I317" s="19">
        <v>1229.1400000000001</v>
      </c>
      <c r="J317" s="19">
        <v>0</v>
      </c>
      <c r="K317" s="19">
        <v>425.38</v>
      </c>
      <c r="L317" s="19">
        <v>178.89</v>
      </c>
      <c r="M317" s="5" t="str">
        <f t="shared" si="64"/>
        <v/>
      </c>
      <c r="N317" s="6">
        <f t="shared" si="65"/>
        <v>0</v>
      </c>
      <c r="O317" s="1">
        <f t="shared" si="66"/>
        <v>1</v>
      </c>
      <c r="P317">
        <v>64511100</v>
      </c>
      <c r="R317">
        <v>844.87</v>
      </c>
      <c r="S317">
        <v>0</v>
      </c>
      <c r="T317">
        <v>0</v>
      </c>
      <c r="U317" s="1">
        <f>IF(ISNA(VLOOKUP(Z317,'Balance A'!$C$14:$E$163,3,FALSE))=FALSE,U316,U316+1)</f>
        <v>2</v>
      </c>
      <c r="W317" s="34">
        <f t="shared" si="70"/>
        <v>2194</v>
      </c>
      <c r="X317" s="34">
        <f t="shared" si="71"/>
        <v>70851000</v>
      </c>
      <c r="Y317" s="34">
        <f t="shared" si="77"/>
        <v>4220</v>
      </c>
      <c r="Z317" s="34" t="str">
        <f t="shared" si="72"/>
        <v>70851000_4220</v>
      </c>
      <c r="AA317" s="34">
        <f t="shared" si="73"/>
        <v>0</v>
      </c>
      <c r="AB317" s="35">
        <f t="shared" si="74"/>
        <v>-71.44</v>
      </c>
      <c r="AC317" s="7" t="str">
        <f t="shared" si="75"/>
        <v>7</v>
      </c>
      <c r="AD317" s="7" t="str">
        <f t="shared" si="76"/>
        <v>42</v>
      </c>
    </row>
    <row r="318" spans="1:30" x14ac:dyDescent="0.25">
      <c r="A318" s="1">
        <f t="shared" si="69"/>
        <v>2297</v>
      </c>
      <c r="B318" s="1">
        <f t="shared" si="68"/>
        <v>70851000</v>
      </c>
      <c r="C318" s="1">
        <f>IF(A318="","",IFERROR(VLOOKUP(E318,'[1]Mapping '!$I$2:$J$18,2,FALSE),C317))</f>
        <v>4311</v>
      </c>
      <c r="D318" s="1">
        <f t="shared" si="67"/>
        <v>-2030.4</v>
      </c>
      <c r="E318" s="18" t="s">
        <v>83</v>
      </c>
      <c r="F318" s="18"/>
      <c r="G318" s="19">
        <v>2030.4</v>
      </c>
      <c r="H318" s="19">
        <v>2030.4</v>
      </c>
      <c r="I318" s="19">
        <v>-12858.51</v>
      </c>
      <c r="J318" s="19">
        <v>0</v>
      </c>
      <c r="K318" s="19">
        <v>0</v>
      </c>
      <c r="L318" s="19">
        <v>2030.4</v>
      </c>
      <c r="M318" s="5" t="str">
        <f t="shared" si="64"/>
        <v/>
      </c>
      <c r="N318" s="6">
        <f t="shared" si="65"/>
        <v>0</v>
      </c>
      <c r="O318" s="1">
        <f t="shared" si="66"/>
        <v>1</v>
      </c>
      <c r="P318">
        <v>64521000</v>
      </c>
      <c r="R318">
        <v>17087.240000000002</v>
      </c>
      <c r="S318">
        <v>0</v>
      </c>
      <c r="T318">
        <v>0</v>
      </c>
      <c r="U318" s="1">
        <f>IF(ISNA(VLOOKUP(Z318,'Balance A'!$C$14:$E$163,3,FALSE))=FALSE,U317,U317+1)</f>
        <v>2</v>
      </c>
      <c r="W318" s="34">
        <f t="shared" si="70"/>
        <v>2195</v>
      </c>
      <c r="X318" s="34">
        <f t="shared" si="71"/>
        <v>75810000</v>
      </c>
      <c r="Y318" s="34">
        <f t="shared" si="77"/>
        <v>4220</v>
      </c>
      <c r="Z318" s="34" t="str">
        <f t="shared" si="72"/>
        <v>75810000_4220</v>
      </c>
      <c r="AA318" s="34">
        <f t="shared" si="73"/>
        <v>0</v>
      </c>
      <c r="AB318" s="35">
        <f t="shared" si="74"/>
        <v>-81.23</v>
      </c>
      <c r="AC318" s="7" t="str">
        <f t="shared" si="75"/>
        <v>7</v>
      </c>
      <c r="AD318" s="7" t="str">
        <f t="shared" si="76"/>
        <v>42</v>
      </c>
    </row>
    <row r="319" spans="1:30" x14ac:dyDescent="0.25">
      <c r="A319" s="1">
        <f t="shared" si="69"/>
        <v>2297</v>
      </c>
      <c r="B319" s="1" t="str">
        <f t="shared" si="68"/>
        <v/>
      </c>
      <c r="C319" s="1">
        <f>IF(A319="","",IFERROR(VLOOKUP(E319,'[1]Mapping '!$I$2:$J$18,2,FALSE),C318))</f>
        <v>4312</v>
      </c>
      <c r="D319" s="1">
        <f t="shared" si="67"/>
        <v>0</v>
      </c>
      <c r="E319" s="17" t="s">
        <v>167</v>
      </c>
      <c r="F319" s="18"/>
      <c r="G319" s="19">
        <v>-17785.41</v>
      </c>
      <c r="H319" s="19">
        <v>-17785.41</v>
      </c>
      <c r="I319" s="19">
        <v>17785.41</v>
      </c>
      <c r="J319" s="19">
        <v>0</v>
      </c>
      <c r="K319" s="19">
        <v>64928.15</v>
      </c>
      <c r="L319" s="19">
        <v>47142.74</v>
      </c>
      <c r="M319" s="5" t="str">
        <f t="shared" si="64"/>
        <v/>
      </c>
      <c r="N319" s="6">
        <f t="shared" si="65"/>
        <v>2.8421709430404007E-14</v>
      </c>
      <c r="O319" s="1">
        <f t="shared" si="66"/>
        <v>1</v>
      </c>
      <c r="P319">
        <v>64521100</v>
      </c>
      <c r="R319">
        <v>170.52</v>
      </c>
      <c r="S319">
        <v>0</v>
      </c>
      <c r="T319">
        <v>0</v>
      </c>
      <c r="U319" s="1">
        <f>IF(ISNA(VLOOKUP(Z319,'Balance A'!$C$14:$E$163,3,FALSE))=FALSE,U318,U318+1)</f>
        <v>2</v>
      </c>
      <c r="W319" s="34">
        <f t="shared" si="70"/>
        <v>2196</v>
      </c>
      <c r="X319" s="34">
        <f t="shared" si="71"/>
        <v>62515000</v>
      </c>
      <c r="Y319" s="34">
        <f t="shared" si="77"/>
        <v>4220</v>
      </c>
      <c r="Z319" s="34" t="str">
        <f t="shared" si="72"/>
        <v>62515000_4220</v>
      </c>
      <c r="AA319" s="34">
        <f t="shared" si="73"/>
        <v>0</v>
      </c>
      <c r="AB319" s="35">
        <f t="shared" si="74"/>
        <v>77.7</v>
      </c>
      <c r="AC319" s="7" t="str">
        <f t="shared" si="75"/>
        <v>6</v>
      </c>
      <c r="AD319" s="7" t="str">
        <f t="shared" si="76"/>
        <v>42</v>
      </c>
    </row>
    <row r="320" spans="1:30" x14ac:dyDescent="0.25">
      <c r="A320" s="1">
        <f t="shared" si="69"/>
        <v>2298</v>
      </c>
      <c r="B320" s="1">
        <f t="shared" si="68"/>
        <v>63121000</v>
      </c>
      <c r="C320" s="1">
        <f>IF(A320="","",IFERROR(VLOOKUP(E320,'[1]Mapping '!$I$2:$J$18,2,FALSE),C319))</f>
        <v>4312</v>
      </c>
      <c r="D320" s="1">
        <f t="shared" si="67"/>
        <v>75.900000000000006</v>
      </c>
      <c r="E320" s="18" t="s">
        <v>57</v>
      </c>
      <c r="F320" s="18"/>
      <c r="G320" s="19">
        <v>-75.900000000000006</v>
      </c>
      <c r="H320" s="19">
        <v>-75.900000000000006</v>
      </c>
      <c r="I320" s="19">
        <v>1527.31</v>
      </c>
      <c r="J320" s="19">
        <v>0</v>
      </c>
      <c r="K320" s="19">
        <v>75.900000000000006</v>
      </c>
      <c r="L320" s="19">
        <v>0</v>
      </c>
      <c r="M320" s="5" t="str">
        <f t="shared" si="64"/>
        <v/>
      </c>
      <c r="N320" s="6">
        <f t="shared" si="65"/>
        <v>-9.0949470177292824E-13</v>
      </c>
      <c r="O320" s="1">
        <f t="shared" si="66"/>
        <v>1</v>
      </c>
      <c r="P320">
        <v>64532000</v>
      </c>
      <c r="R320">
        <v>5968.61</v>
      </c>
      <c r="S320">
        <v>0</v>
      </c>
      <c r="T320">
        <v>0</v>
      </c>
      <c r="U320" s="1">
        <f>IF(ISNA(VLOOKUP(Z320,'Balance A'!$C$14:$E$163,3,FALSE))=FALSE,U319,U319+1)</f>
        <v>2</v>
      </c>
      <c r="W320" s="34">
        <f t="shared" si="70"/>
        <v>2197</v>
      </c>
      <c r="X320" s="34">
        <f t="shared" si="71"/>
        <v>63121000</v>
      </c>
      <c r="Y320" s="34">
        <f t="shared" si="77"/>
        <v>4220</v>
      </c>
      <c r="Z320" s="34" t="str">
        <f t="shared" si="72"/>
        <v>63121000_4220</v>
      </c>
      <c r="AA320" s="34">
        <f t="shared" si="73"/>
        <v>0</v>
      </c>
      <c r="AB320" s="35">
        <f t="shared" si="74"/>
        <v>87.02</v>
      </c>
      <c r="AC320" s="7" t="str">
        <f t="shared" si="75"/>
        <v>6</v>
      </c>
      <c r="AD320" s="7" t="str">
        <f t="shared" si="76"/>
        <v>42</v>
      </c>
    </row>
    <row r="321" spans="1:30" x14ac:dyDescent="0.25">
      <c r="A321" s="1">
        <f t="shared" si="69"/>
        <v>2299</v>
      </c>
      <c r="B321" s="1">
        <f t="shared" si="68"/>
        <v>63122000</v>
      </c>
      <c r="C321" s="1">
        <f>IF(A321="","",IFERROR(VLOOKUP(E321,'[1]Mapping '!$I$2:$J$18,2,FALSE),C320))</f>
        <v>4312</v>
      </c>
      <c r="D321" s="1">
        <f t="shared" si="67"/>
        <v>1.54</v>
      </c>
      <c r="E321" s="18" t="s">
        <v>161</v>
      </c>
      <c r="F321" s="18"/>
      <c r="G321" s="19">
        <v>-1.54</v>
      </c>
      <c r="H321" s="19">
        <v>-1.54</v>
      </c>
      <c r="I321" s="19">
        <v>24.3</v>
      </c>
      <c r="J321" s="19">
        <v>0</v>
      </c>
      <c r="K321" s="19">
        <v>1.54</v>
      </c>
      <c r="L321" s="19">
        <v>0</v>
      </c>
      <c r="M321" s="5" t="str">
        <f t="shared" si="64"/>
        <v/>
      </c>
      <c r="N321" s="6">
        <f t="shared" si="65"/>
        <v>0</v>
      </c>
      <c r="O321" s="1">
        <f t="shared" si="66"/>
        <v>1</v>
      </c>
      <c r="P321">
        <v>64532100</v>
      </c>
      <c r="R321">
        <v>42.47</v>
      </c>
      <c r="S321">
        <v>0</v>
      </c>
      <c r="T321">
        <v>0</v>
      </c>
      <c r="U321" s="1">
        <f>IF(ISNA(VLOOKUP(Z321,'Balance A'!$C$14:$E$163,3,FALSE))=FALSE,U320,U320+1)</f>
        <v>2</v>
      </c>
      <c r="W321" s="34">
        <f t="shared" si="70"/>
        <v>2198</v>
      </c>
      <c r="X321" s="34">
        <f t="shared" si="71"/>
        <v>63333000</v>
      </c>
      <c r="Y321" s="34">
        <f t="shared" si="77"/>
        <v>4220</v>
      </c>
      <c r="Z321" s="34" t="str">
        <f t="shared" si="72"/>
        <v>63333000_4220</v>
      </c>
      <c r="AA321" s="34">
        <f t="shared" si="73"/>
        <v>0</v>
      </c>
      <c r="AB321" s="35">
        <f t="shared" si="74"/>
        <v>197.73</v>
      </c>
      <c r="AC321" s="7" t="str">
        <f t="shared" si="75"/>
        <v>6</v>
      </c>
      <c r="AD321" s="7" t="str">
        <f t="shared" si="76"/>
        <v>42</v>
      </c>
    </row>
    <row r="322" spans="1:30" x14ac:dyDescent="0.25">
      <c r="A322" s="1">
        <f t="shared" si="69"/>
        <v>2300</v>
      </c>
      <c r="B322" s="1">
        <f t="shared" si="68"/>
        <v>63333000</v>
      </c>
      <c r="C322" s="1">
        <f>IF(A322="","",IFERROR(VLOOKUP(E322,'[1]Mapping '!$I$2:$J$18,2,FALSE),C321))</f>
        <v>4312</v>
      </c>
      <c r="D322" s="1">
        <f t="shared" si="67"/>
        <v>172.5</v>
      </c>
      <c r="E322" s="18" t="s">
        <v>58</v>
      </c>
      <c r="F322" s="18"/>
      <c r="G322" s="19">
        <v>-172.5</v>
      </c>
      <c r="H322" s="19">
        <v>-172.5</v>
      </c>
      <c r="I322" s="19">
        <v>3535.86</v>
      </c>
      <c r="J322" s="19">
        <v>0</v>
      </c>
      <c r="K322" s="19">
        <v>172.5</v>
      </c>
      <c r="L322" s="19">
        <v>0</v>
      </c>
      <c r="M322" s="5" t="str">
        <f t="shared" si="64"/>
        <v/>
      </c>
      <c r="N322" s="6">
        <f t="shared" si="65"/>
        <v>-9.3223206931725144E-12</v>
      </c>
      <c r="O322" s="1">
        <f t="shared" si="66"/>
        <v>1</v>
      </c>
      <c r="P322">
        <v>64580000</v>
      </c>
      <c r="R322">
        <v>126904.12</v>
      </c>
      <c r="S322">
        <v>125703.49</v>
      </c>
      <c r="T322">
        <v>0</v>
      </c>
      <c r="U322" s="1">
        <f>IF(ISNA(VLOOKUP(Z322,'Balance A'!$C$14:$E$163,3,FALSE))=FALSE,U321,U321+1)</f>
        <v>2</v>
      </c>
      <c r="W322" s="34">
        <f t="shared" si="70"/>
        <v>2199</v>
      </c>
      <c r="X322" s="34">
        <f t="shared" si="71"/>
        <v>64111000</v>
      </c>
      <c r="Y322" s="34">
        <f t="shared" si="77"/>
        <v>4220</v>
      </c>
      <c r="Z322" s="34" t="str">
        <f t="shared" si="72"/>
        <v>64111000_4220</v>
      </c>
      <c r="AA322" s="34">
        <f t="shared" si="73"/>
        <v>0</v>
      </c>
      <c r="AB322" s="35">
        <f t="shared" si="74"/>
        <v>19654.12</v>
      </c>
      <c r="AC322" s="7" t="str">
        <f t="shared" si="75"/>
        <v>6</v>
      </c>
      <c r="AD322" s="7" t="str">
        <f t="shared" si="76"/>
        <v>42</v>
      </c>
    </row>
    <row r="323" spans="1:30" x14ac:dyDescent="0.25">
      <c r="A323" s="1">
        <f t="shared" si="69"/>
        <v>2301</v>
      </c>
      <c r="B323" s="1">
        <f t="shared" si="68"/>
        <v>63333100</v>
      </c>
      <c r="C323" s="1">
        <f>IF(A323="","",IFERROR(VLOOKUP(E323,'[1]Mapping '!$I$2:$J$18,2,FALSE),C322))</f>
        <v>4312</v>
      </c>
      <c r="D323" s="1">
        <f t="shared" si="67"/>
        <v>5.0999999999999996</v>
      </c>
      <c r="E323" s="18" t="s">
        <v>162</v>
      </c>
      <c r="F323" s="18"/>
      <c r="G323" s="19">
        <v>-5.0999999999999996</v>
      </c>
      <c r="H323" s="19">
        <v>-5.0999999999999996</v>
      </c>
      <c r="I323" s="19">
        <v>87.77</v>
      </c>
      <c r="J323" s="19">
        <v>0</v>
      </c>
      <c r="K323" s="19">
        <v>5.0999999999999996</v>
      </c>
      <c r="L323" s="19">
        <v>0</v>
      </c>
      <c r="M323" s="5" t="str">
        <f t="shared" ref="M323:M350" si="78">IF(VALUE(LEFT(P323,1))&gt;=6,"",IF((R323-S323+T323)=0,+M322,+M322+1))</f>
        <v/>
      </c>
      <c r="N323" s="6">
        <f t="shared" ref="N323:N386" si="79">IFERROR(IF(VALUE(LEFT(P323,1))&gt;=6,+R323-S323+T323-SUMIF(B:B,P323,D:D),0),"")</f>
        <v>-1.4210854715202004E-14</v>
      </c>
      <c r="O323" s="1">
        <f t="shared" ref="O323:O386" si="80">IF(ROUND(N323,0)=0,+O322,+O322+1)</f>
        <v>1</v>
      </c>
      <c r="P323">
        <v>64580100</v>
      </c>
      <c r="R323">
        <v>183.82</v>
      </c>
      <c r="S323">
        <v>155.69999999999999</v>
      </c>
      <c r="T323">
        <v>0</v>
      </c>
      <c r="U323" s="1">
        <f>IF(ISNA(VLOOKUP(Z323,'Balance A'!$C$14:$E$163,3,FALSE))=FALSE,U322,U322+1)</f>
        <v>2</v>
      </c>
      <c r="W323" s="34">
        <f t="shared" si="70"/>
        <v>2200</v>
      </c>
      <c r="X323" s="34">
        <f t="shared" si="71"/>
        <v>64141000</v>
      </c>
      <c r="Y323" s="34">
        <f t="shared" si="77"/>
        <v>4220</v>
      </c>
      <c r="Z323" s="34" t="str">
        <f t="shared" si="72"/>
        <v>64141000_4220</v>
      </c>
      <c r="AA323" s="34">
        <f t="shared" si="73"/>
        <v>0</v>
      </c>
      <c r="AB323" s="35">
        <f t="shared" si="74"/>
        <v>210.56</v>
      </c>
      <c r="AC323" s="7" t="str">
        <f t="shared" si="75"/>
        <v>6</v>
      </c>
      <c r="AD323" s="7" t="str">
        <f t="shared" si="76"/>
        <v>42</v>
      </c>
    </row>
    <row r="324" spans="1:30" x14ac:dyDescent="0.25">
      <c r="A324" s="1">
        <f t="shared" si="69"/>
        <v>2302</v>
      </c>
      <c r="B324" s="1">
        <f t="shared" si="68"/>
        <v>64111000</v>
      </c>
      <c r="C324" s="1">
        <f>IF(A324="","",IFERROR(VLOOKUP(E324,'[1]Mapping '!$I$2:$J$18,2,FALSE),C323))</f>
        <v>4312</v>
      </c>
      <c r="D324" s="1">
        <f t="shared" si="67"/>
        <v>16321.14</v>
      </c>
      <c r="E324" s="18" t="s">
        <v>61</v>
      </c>
      <c r="F324" s="18"/>
      <c r="G324" s="19">
        <v>-16321.14</v>
      </c>
      <c r="H324" s="19">
        <v>-16321.14</v>
      </c>
      <c r="I324" s="19">
        <v>333914.82</v>
      </c>
      <c r="J324" s="19">
        <v>0</v>
      </c>
      <c r="K324" s="19">
        <v>17956.759999999998</v>
      </c>
      <c r="L324" s="19">
        <v>1635.62</v>
      </c>
      <c r="M324" s="5" t="str">
        <f t="shared" si="78"/>
        <v/>
      </c>
      <c r="N324" s="6">
        <f t="shared" si="79"/>
        <v>0</v>
      </c>
      <c r="O324" s="1">
        <f t="shared" si="80"/>
        <v>1</v>
      </c>
      <c r="P324">
        <v>64580300</v>
      </c>
      <c r="R324">
        <v>0</v>
      </c>
      <c r="S324">
        <v>0</v>
      </c>
      <c r="T324">
        <v>0</v>
      </c>
      <c r="U324" s="1">
        <f>IF(ISNA(VLOOKUP(Z324,'Balance A'!$C$14:$E$163,3,FALSE))=FALSE,U323,U323+1)</f>
        <v>2</v>
      </c>
      <c r="W324" s="34">
        <f t="shared" si="70"/>
        <v>2201</v>
      </c>
      <c r="X324" s="34">
        <f t="shared" si="71"/>
        <v>64180000</v>
      </c>
      <c r="Y324" s="34">
        <f t="shared" si="77"/>
        <v>4220</v>
      </c>
      <c r="Z324" s="34" t="str">
        <f t="shared" si="72"/>
        <v>64180000_4220</v>
      </c>
      <c r="AA324" s="34">
        <f t="shared" si="73"/>
        <v>0</v>
      </c>
      <c r="AB324" s="35">
        <f t="shared" si="74"/>
        <v>465.5</v>
      </c>
      <c r="AC324" s="7" t="str">
        <f t="shared" si="75"/>
        <v>6</v>
      </c>
      <c r="AD324" s="7" t="str">
        <f t="shared" si="76"/>
        <v>42</v>
      </c>
    </row>
    <row r="325" spans="1:30" x14ac:dyDescent="0.25">
      <c r="A325" s="1">
        <f t="shared" si="69"/>
        <v>2303</v>
      </c>
      <c r="B325" s="1">
        <f t="shared" si="68"/>
        <v>64111110</v>
      </c>
      <c r="C325" s="1">
        <f>IF(A325="","",IFERROR(VLOOKUP(E325,'[1]Mapping '!$I$2:$J$18,2,FALSE),C324))</f>
        <v>4312</v>
      </c>
      <c r="D325" s="1">
        <f t="shared" si="67"/>
        <v>348.41</v>
      </c>
      <c r="E325" s="18" t="s">
        <v>163</v>
      </c>
      <c r="F325" s="18"/>
      <c r="G325" s="19">
        <v>-348.41</v>
      </c>
      <c r="H325" s="19">
        <v>-348.41</v>
      </c>
      <c r="I325" s="19">
        <v>5490.66</v>
      </c>
      <c r="J325" s="19">
        <v>0</v>
      </c>
      <c r="K325" s="19">
        <v>348.41</v>
      </c>
      <c r="L325" s="19">
        <v>0</v>
      </c>
      <c r="M325" s="5" t="str">
        <f t="shared" si="78"/>
        <v/>
      </c>
      <c r="N325" s="6">
        <f t="shared" si="79"/>
        <v>0</v>
      </c>
      <c r="O325" s="1">
        <f t="shared" si="80"/>
        <v>1</v>
      </c>
      <c r="P325">
        <v>64580500</v>
      </c>
      <c r="R325">
        <v>9474.57</v>
      </c>
      <c r="S325">
        <v>8245.43</v>
      </c>
      <c r="T325">
        <v>0</v>
      </c>
      <c r="U325" s="1">
        <f>IF(ISNA(VLOOKUP(Z325,'Balance A'!$C$14:$E$163,3,FALSE))=FALSE,U324,U324+1)</f>
        <v>2</v>
      </c>
      <c r="W325" s="34">
        <f t="shared" si="70"/>
        <v>2202</v>
      </c>
      <c r="X325" s="34">
        <f t="shared" si="71"/>
        <v>64511000</v>
      </c>
      <c r="Y325" s="34">
        <f t="shared" si="77"/>
        <v>4220</v>
      </c>
      <c r="Z325" s="34" t="str">
        <f t="shared" si="72"/>
        <v>64511000_4220</v>
      </c>
      <c r="AA325" s="34">
        <f t="shared" si="73"/>
        <v>0</v>
      </c>
      <c r="AB325" s="35">
        <f t="shared" si="74"/>
        <v>3721.44</v>
      </c>
      <c r="AC325" s="7" t="str">
        <f t="shared" si="75"/>
        <v>6</v>
      </c>
      <c r="AD325" s="7" t="str">
        <f t="shared" si="76"/>
        <v>42</v>
      </c>
    </row>
    <row r="326" spans="1:30" x14ac:dyDescent="0.25">
      <c r="A326" s="1">
        <f t="shared" si="69"/>
        <v>2304</v>
      </c>
      <c r="B326" s="1">
        <f t="shared" si="68"/>
        <v>64141000</v>
      </c>
      <c r="C326" s="1">
        <f>IF(A326="","",IFERROR(VLOOKUP(E326,'[1]Mapping '!$I$2:$J$18,2,FALSE),C325))</f>
        <v>4312</v>
      </c>
      <c r="D326" s="1">
        <f t="shared" si="67"/>
        <v>929.42</v>
      </c>
      <c r="E326" s="18" t="s">
        <v>62</v>
      </c>
      <c r="F326" s="18"/>
      <c r="G326" s="19">
        <v>-929.42</v>
      </c>
      <c r="H326" s="19">
        <v>-929.42</v>
      </c>
      <c r="I326" s="19">
        <v>13343.72</v>
      </c>
      <c r="J326" s="19">
        <v>0</v>
      </c>
      <c r="K326" s="19">
        <v>929.42</v>
      </c>
      <c r="L326" s="19">
        <v>0</v>
      </c>
      <c r="M326" s="5" t="str">
        <f t="shared" si="78"/>
        <v/>
      </c>
      <c r="N326" s="6">
        <f t="shared" si="79"/>
        <v>0</v>
      </c>
      <c r="O326" s="1">
        <f t="shared" si="80"/>
        <v>1</v>
      </c>
      <c r="P326">
        <v>64585000</v>
      </c>
      <c r="R326">
        <v>0</v>
      </c>
      <c r="S326">
        <v>0</v>
      </c>
      <c r="T326">
        <v>0</v>
      </c>
      <c r="U326" s="1">
        <f>IF(ISNA(VLOOKUP(Z326,'Balance A'!$C$14:$E$163,3,FALSE))=FALSE,U325,U325+1)</f>
        <v>2</v>
      </c>
      <c r="W326" s="34">
        <f t="shared" si="70"/>
        <v>2203</v>
      </c>
      <c r="X326" s="34">
        <f t="shared" si="71"/>
        <v>64521000</v>
      </c>
      <c r="Y326" s="34">
        <f t="shared" si="77"/>
        <v>4220</v>
      </c>
      <c r="Z326" s="34" t="str">
        <f t="shared" si="72"/>
        <v>64521000_4220</v>
      </c>
      <c r="AA326" s="34">
        <f t="shared" si="73"/>
        <v>0</v>
      </c>
      <c r="AB326" s="35">
        <f t="shared" si="74"/>
        <v>767.15</v>
      </c>
      <c r="AC326" s="7" t="str">
        <f t="shared" si="75"/>
        <v>6</v>
      </c>
      <c r="AD326" s="7" t="str">
        <f t="shared" si="76"/>
        <v>42</v>
      </c>
    </row>
    <row r="327" spans="1:30" x14ac:dyDescent="0.25">
      <c r="A327" s="1">
        <f t="shared" si="69"/>
        <v>2305</v>
      </c>
      <c r="B327" s="1">
        <f t="shared" si="68"/>
        <v>64180000</v>
      </c>
      <c r="C327" s="1">
        <f>IF(A327="","",IFERROR(VLOOKUP(E327,'[1]Mapping '!$I$2:$J$18,2,FALSE),C326))</f>
        <v>4312</v>
      </c>
      <c r="D327" s="1">
        <f t="shared" ref="D327:D390" si="81">IF(B327="",0,+K327-L327)</f>
        <v>-3037.0699999999997</v>
      </c>
      <c r="E327" s="18" t="s">
        <v>63</v>
      </c>
      <c r="F327" s="18"/>
      <c r="G327" s="19">
        <v>3037.07</v>
      </c>
      <c r="H327" s="19">
        <v>3037.07</v>
      </c>
      <c r="I327" s="19">
        <v>-1880.88</v>
      </c>
      <c r="J327" s="19">
        <v>0</v>
      </c>
      <c r="K327" s="19">
        <v>28190.53</v>
      </c>
      <c r="L327" s="19">
        <v>31227.599999999999</v>
      </c>
      <c r="M327" s="5" t="str">
        <f t="shared" si="78"/>
        <v/>
      </c>
      <c r="N327" s="6">
        <f t="shared" si="79"/>
        <v>0</v>
      </c>
      <c r="O327" s="1">
        <f t="shared" si="80"/>
        <v>1</v>
      </c>
      <c r="P327">
        <v>64751000</v>
      </c>
      <c r="R327">
        <v>1635.47</v>
      </c>
      <c r="S327">
        <v>0</v>
      </c>
      <c r="T327">
        <v>0</v>
      </c>
      <c r="U327" s="1">
        <f>IF(ISNA(VLOOKUP(Z327,'Balance A'!$C$14:$E$163,3,FALSE))=FALSE,U326,U326+1)</f>
        <v>2</v>
      </c>
      <c r="W327" s="34">
        <f t="shared" si="70"/>
        <v>2204</v>
      </c>
      <c r="X327" s="34">
        <f t="shared" si="71"/>
        <v>64532000</v>
      </c>
      <c r="Y327" s="34">
        <f t="shared" si="77"/>
        <v>4220</v>
      </c>
      <c r="Z327" s="34" t="str">
        <f t="shared" si="72"/>
        <v>64532000_4220</v>
      </c>
      <c r="AA327" s="34">
        <f t="shared" si="73"/>
        <v>0</v>
      </c>
      <c r="AB327" s="35">
        <f t="shared" si="74"/>
        <v>435.69</v>
      </c>
      <c r="AC327" s="7" t="str">
        <f t="shared" si="75"/>
        <v>6</v>
      </c>
      <c r="AD327" s="7" t="str">
        <f t="shared" si="76"/>
        <v>42</v>
      </c>
    </row>
    <row r="328" spans="1:30" x14ac:dyDescent="0.25">
      <c r="A328" s="1">
        <f t="shared" si="69"/>
        <v>2306</v>
      </c>
      <c r="B328" s="1">
        <f t="shared" ref="B328:B391" si="82">IF(A328=A327,"",IF(LEFT(E328,1)="-",IF(+VALUE(RIGHT(LEFT(E328,3),1))&lt;6,"",VALUE(RIGHT(E328,LEN(E328)-2))),""))</f>
        <v>64180300</v>
      </c>
      <c r="C328" s="1">
        <f>IF(A328="","",IFERROR(VLOOKUP(E328,'[1]Mapping '!$I$2:$J$18,2,FALSE),C327))</f>
        <v>4312</v>
      </c>
      <c r="D328" s="1">
        <f t="shared" si="81"/>
        <v>340.56999999999971</v>
      </c>
      <c r="E328" s="18" t="s">
        <v>65</v>
      </c>
      <c r="F328" s="18"/>
      <c r="G328" s="19">
        <v>-340.57</v>
      </c>
      <c r="H328" s="19">
        <v>-340.57</v>
      </c>
      <c r="I328" s="19">
        <v>2853.17</v>
      </c>
      <c r="J328" s="19">
        <v>0</v>
      </c>
      <c r="K328" s="19">
        <v>2291.7399999999998</v>
      </c>
      <c r="L328" s="19">
        <v>1951.17</v>
      </c>
      <c r="M328" s="5" t="str">
        <f t="shared" si="78"/>
        <v/>
      </c>
      <c r="N328" s="6">
        <f t="shared" si="79"/>
        <v>0</v>
      </c>
      <c r="O328" s="1">
        <f t="shared" si="80"/>
        <v>1</v>
      </c>
      <c r="P328">
        <v>64800000</v>
      </c>
      <c r="R328">
        <v>4220.5</v>
      </c>
      <c r="S328">
        <v>3318.7</v>
      </c>
      <c r="T328">
        <v>0</v>
      </c>
      <c r="U328" s="1">
        <f>IF(ISNA(VLOOKUP(Z328,'Balance A'!$C$14:$E$163,3,FALSE))=FALSE,U327,U327+1)</f>
        <v>2</v>
      </c>
      <c r="W328" s="34">
        <f t="shared" si="70"/>
        <v>2205</v>
      </c>
      <c r="X328" s="34">
        <f t="shared" si="71"/>
        <v>64580000</v>
      </c>
      <c r="Y328" s="34">
        <f t="shared" si="77"/>
        <v>4220</v>
      </c>
      <c r="Z328" s="34" t="str">
        <f t="shared" si="72"/>
        <v>64580000_4220</v>
      </c>
      <c r="AA328" s="34">
        <f t="shared" si="73"/>
        <v>0</v>
      </c>
      <c r="AB328" s="35">
        <f t="shared" si="74"/>
        <v>-109.02000000000044</v>
      </c>
      <c r="AC328" s="7" t="str">
        <f t="shared" si="75"/>
        <v>6</v>
      </c>
      <c r="AD328" s="7" t="str">
        <f t="shared" si="76"/>
        <v>42</v>
      </c>
    </row>
    <row r="329" spans="1:30" x14ac:dyDescent="0.25">
      <c r="A329" s="1">
        <f t="shared" si="69"/>
        <v>2307</v>
      </c>
      <c r="B329" s="1">
        <f t="shared" si="82"/>
        <v>64511000</v>
      </c>
      <c r="C329" s="1">
        <f>IF(A329="","",IFERROR(VLOOKUP(E329,'[1]Mapping '!$I$2:$J$18,2,FALSE),C328))</f>
        <v>4312</v>
      </c>
      <c r="D329" s="1">
        <f t="shared" si="81"/>
        <v>3262.15</v>
      </c>
      <c r="E329" s="18" t="s">
        <v>66</v>
      </c>
      <c r="F329" s="18"/>
      <c r="G329" s="19">
        <v>-3262.15</v>
      </c>
      <c r="H329" s="19">
        <v>-3262.15</v>
      </c>
      <c r="I329" s="19">
        <v>73563.11</v>
      </c>
      <c r="J329" s="19">
        <v>0</v>
      </c>
      <c r="K329" s="19">
        <v>3262.15</v>
      </c>
      <c r="L329" s="19">
        <v>0</v>
      </c>
      <c r="M329" s="5" t="str">
        <f t="shared" si="78"/>
        <v/>
      </c>
      <c r="N329" s="6">
        <f t="shared" si="79"/>
        <v>0</v>
      </c>
      <c r="O329" s="1">
        <f t="shared" si="80"/>
        <v>1</v>
      </c>
      <c r="P329">
        <v>64900000</v>
      </c>
      <c r="R329">
        <v>0</v>
      </c>
      <c r="S329">
        <v>0</v>
      </c>
      <c r="T329">
        <v>0</v>
      </c>
      <c r="U329" s="1">
        <f>IF(ISNA(VLOOKUP(Z329,'Balance A'!$C$14:$E$163,3,FALSE))=FALSE,U328,U328+1)</f>
        <v>2</v>
      </c>
      <c r="W329" s="34">
        <f t="shared" si="70"/>
        <v>2206</v>
      </c>
      <c r="X329" s="34">
        <f t="shared" si="71"/>
        <v>70851000</v>
      </c>
      <c r="Y329" s="34">
        <f t="shared" si="77"/>
        <v>4220</v>
      </c>
      <c r="Z329" s="34" t="str">
        <f t="shared" si="72"/>
        <v>70851000_4220</v>
      </c>
      <c r="AA329" s="34">
        <f t="shared" si="73"/>
        <v>0</v>
      </c>
      <c r="AB329" s="35">
        <f t="shared" si="74"/>
        <v>-210.56</v>
      </c>
      <c r="AC329" s="7" t="str">
        <f t="shared" si="75"/>
        <v>7</v>
      </c>
      <c r="AD329" s="7" t="str">
        <f t="shared" si="76"/>
        <v>42</v>
      </c>
    </row>
    <row r="330" spans="1:30" x14ac:dyDescent="0.25">
      <c r="A330" s="1">
        <f t="shared" ref="A330:A393" si="83">IF(E330="","",IF(LEFT(E330,1)="-",IF(+VALUE(RIGHT(LEFT(E330,3),1))&lt;6,+A329,+A329+1),+A329))</f>
        <v>2308</v>
      </c>
      <c r="B330" s="1">
        <f t="shared" si="82"/>
        <v>64511100</v>
      </c>
      <c r="C330" s="1">
        <f>IF(A330="","",IFERROR(VLOOKUP(E330,'[1]Mapping '!$I$2:$J$18,2,FALSE),C329))</f>
        <v>4312</v>
      </c>
      <c r="D330" s="1">
        <f t="shared" si="81"/>
        <v>72.599999999999994</v>
      </c>
      <c r="E330" s="18" t="s">
        <v>164</v>
      </c>
      <c r="F330" s="18"/>
      <c r="G330" s="19">
        <v>-72.599999999999994</v>
      </c>
      <c r="H330" s="19">
        <v>-72.599999999999994</v>
      </c>
      <c r="I330" s="19">
        <v>844.87</v>
      </c>
      <c r="J330" s="19">
        <v>0</v>
      </c>
      <c r="K330" s="19">
        <v>72.599999999999994</v>
      </c>
      <c r="L330" s="19">
        <v>0</v>
      </c>
      <c r="M330" s="5" t="str">
        <f t="shared" si="78"/>
        <v/>
      </c>
      <c r="N330" s="6">
        <f t="shared" si="79"/>
        <v>0</v>
      </c>
      <c r="O330" s="1">
        <f t="shared" si="80"/>
        <v>1</v>
      </c>
      <c r="P330">
        <v>65410000</v>
      </c>
      <c r="R330">
        <v>0</v>
      </c>
      <c r="S330">
        <v>0</v>
      </c>
      <c r="T330">
        <v>0</v>
      </c>
      <c r="U330" s="1">
        <f>IF(ISNA(VLOOKUP(Z330,'Balance R'!$C$14:$E$181,3,FALSE))=FALSE,U329,U329+1)</f>
        <v>2</v>
      </c>
      <c r="W330" s="34">
        <f t="shared" si="70"/>
        <v>2207</v>
      </c>
      <c r="X330" s="34">
        <f t="shared" si="71"/>
        <v>60110000</v>
      </c>
      <c r="Y330" s="34">
        <f t="shared" si="77"/>
        <v>4300</v>
      </c>
      <c r="Z330" s="34" t="str">
        <f t="shared" si="72"/>
        <v>60110000_4300</v>
      </c>
      <c r="AA330" s="34">
        <f t="shared" si="73"/>
        <v>0</v>
      </c>
      <c r="AB330" s="35">
        <f t="shared" si="74"/>
        <v>1344.1</v>
      </c>
      <c r="AC330" s="7" t="str">
        <f t="shared" si="75"/>
        <v>6</v>
      </c>
      <c r="AD330" s="7" t="str">
        <f t="shared" si="76"/>
        <v>43</v>
      </c>
    </row>
    <row r="331" spans="1:30" x14ac:dyDescent="0.25">
      <c r="A331" s="1">
        <f t="shared" si="83"/>
        <v>2309</v>
      </c>
      <c r="B331" s="1">
        <f t="shared" si="82"/>
        <v>64521000</v>
      </c>
      <c r="C331" s="1">
        <f>IF(A331="","",IFERROR(VLOOKUP(E331,'[1]Mapping '!$I$2:$J$18,2,FALSE),C330))</f>
        <v>4312</v>
      </c>
      <c r="D331" s="1">
        <f t="shared" si="81"/>
        <v>711.86</v>
      </c>
      <c r="E331" s="18" t="s">
        <v>67</v>
      </c>
      <c r="F331" s="18"/>
      <c r="G331" s="19">
        <v>-711.86</v>
      </c>
      <c r="H331" s="19">
        <v>-711.86</v>
      </c>
      <c r="I331" s="19">
        <v>17087.240000000002</v>
      </c>
      <c r="J331" s="19">
        <v>0</v>
      </c>
      <c r="K331" s="19">
        <v>711.86</v>
      </c>
      <c r="L331" s="19">
        <v>0</v>
      </c>
      <c r="M331" s="5" t="str">
        <f t="shared" si="78"/>
        <v/>
      </c>
      <c r="N331" s="6">
        <f t="shared" si="79"/>
        <v>0</v>
      </c>
      <c r="O331" s="1">
        <f t="shared" si="80"/>
        <v>1</v>
      </c>
      <c r="P331">
        <v>65811000</v>
      </c>
      <c r="R331">
        <v>5.1100000000000003</v>
      </c>
      <c r="S331">
        <v>0</v>
      </c>
      <c r="T331">
        <v>0</v>
      </c>
      <c r="U331" s="1">
        <f>IF(ISNA(VLOOKUP(Z331,'Balance R'!$C$14:$E$181,3,FALSE))=FALSE,U330,U330+1)</f>
        <v>2</v>
      </c>
      <c r="W331" s="34">
        <f t="shared" si="70"/>
        <v>2208</v>
      </c>
      <c r="X331" s="34">
        <f t="shared" si="71"/>
        <v>60120000</v>
      </c>
      <c r="Y331" s="34">
        <f t="shared" si="77"/>
        <v>4300</v>
      </c>
      <c r="Z331" s="34" t="str">
        <f t="shared" si="72"/>
        <v>60120000_4300</v>
      </c>
      <c r="AA331" s="34">
        <f t="shared" si="73"/>
        <v>0</v>
      </c>
      <c r="AB331" s="35">
        <f t="shared" si="74"/>
        <v>49265.840000000004</v>
      </c>
      <c r="AC331" s="7" t="str">
        <f t="shared" si="75"/>
        <v>6</v>
      </c>
      <c r="AD331" s="7" t="str">
        <f t="shared" si="76"/>
        <v>43</v>
      </c>
    </row>
    <row r="332" spans="1:30" x14ac:dyDescent="0.25">
      <c r="A332" s="1">
        <f t="shared" si="83"/>
        <v>2310</v>
      </c>
      <c r="B332" s="1">
        <f t="shared" si="82"/>
        <v>64521100</v>
      </c>
      <c r="C332" s="1">
        <f>IF(A332="","",IFERROR(VLOOKUP(E332,'[1]Mapping '!$I$2:$J$18,2,FALSE),C331))</f>
        <v>4312</v>
      </c>
      <c r="D332" s="1">
        <f t="shared" si="81"/>
        <v>15.38</v>
      </c>
      <c r="E332" s="18" t="s">
        <v>165</v>
      </c>
      <c r="F332" s="18"/>
      <c r="G332" s="19">
        <v>-15.38</v>
      </c>
      <c r="H332" s="19">
        <v>-15.38</v>
      </c>
      <c r="I332" s="19">
        <v>170.52</v>
      </c>
      <c r="J332" s="19">
        <v>0</v>
      </c>
      <c r="K332" s="19">
        <v>15.38</v>
      </c>
      <c r="L332" s="19">
        <v>0</v>
      </c>
      <c r="M332" s="5" t="str">
        <f t="shared" si="78"/>
        <v/>
      </c>
      <c r="N332" s="6">
        <f t="shared" si="79"/>
        <v>0</v>
      </c>
      <c r="O332" s="1">
        <f t="shared" si="80"/>
        <v>1</v>
      </c>
      <c r="P332">
        <v>65830000</v>
      </c>
      <c r="R332">
        <v>221.12</v>
      </c>
      <c r="S332">
        <v>0</v>
      </c>
      <c r="T332">
        <v>0</v>
      </c>
      <c r="U332" s="1">
        <f>IF(ISNA(VLOOKUP(Z332,'Balance R'!$C$14:$E$181,3,FALSE))=FALSE,U331,U331+1)</f>
        <v>2</v>
      </c>
      <c r="W332" s="34">
        <f t="shared" si="70"/>
        <v>2209</v>
      </c>
      <c r="X332" s="34">
        <f t="shared" si="71"/>
        <v>60140000</v>
      </c>
      <c r="Y332" s="34">
        <f t="shared" si="77"/>
        <v>4300</v>
      </c>
      <c r="Z332" s="34" t="str">
        <f t="shared" si="72"/>
        <v>60140000_4300</v>
      </c>
      <c r="AA332" s="34">
        <f t="shared" si="73"/>
        <v>0</v>
      </c>
      <c r="AB332" s="35">
        <f t="shared" si="74"/>
        <v>1101.97</v>
      </c>
      <c r="AC332" s="7" t="str">
        <f t="shared" si="75"/>
        <v>6</v>
      </c>
      <c r="AD332" s="7" t="str">
        <f t="shared" si="76"/>
        <v>43</v>
      </c>
    </row>
    <row r="333" spans="1:30" x14ac:dyDescent="0.25">
      <c r="A333" s="1">
        <f t="shared" si="83"/>
        <v>2311</v>
      </c>
      <c r="B333" s="1">
        <f t="shared" si="82"/>
        <v>64532000</v>
      </c>
      <c r="C333" s="1">
        <f>IF(A333="","",IFERROR(VLOOKUP(E333,'[1]Mapping '!$I$2:$J$18,2,FALSE),C332))</f>
        <v>4312</v>
      </c>
      <c r="D333" s="1">
        <f t="shared" si="81"/>
        <v>239.03</v>
      </c>
      <c r="E333" s="18" t="s">
        <v>68</v>
      </c>
      <c r="F333" s="18"/>
      <c r="G333" s="19">
        <v>-239.03</v>
      </c>
      <c r="H333" s="19">
        <v>-239.03</v>
      </c>
      <c r="I333" s="19">
        <v>5968.61</v>
      </c>
      <c r="J333" s="19">
        <v>0</v>
      </c>
      <c r="K333" s="19">
        <v>239.03</v>
      </c>
      <c r="L333" s="19">
        <v>0</v>
      </c>
      <c r="M333" s="5" t="str">
        <f t="shared" si="78"/>
        <v/>
      </c>
      <c r="N333" s="6">
        <f t="shared" si="79"/>
        <v>0</v>
      </c>
      <c r="O333" s="1">
        <f t="shared" si="80"/>
        <v>1</v>
      </c>
      <c r="P333">
        <v>65890000</v>
      </c>
      <c r="R333">
        <v>0</v>
      </c>
      <c r="S333">
        <v>0</v>
      </c>
      <c r="T333">
        <v>0</v>
      </c>
      <c r="U333" s="1">
        <f>IF(ISNA(VLOOKUP(Z333,'Balance R'!$C$14:$E$181,3,FALSE))=FALSE,U332,U332+1)</f>
        <v>2</v>
      </c>
      <c r="W333" s="34">
        <f t="shared" si="70"/>
        <v>2210</v>
      </c>
      <c r="X333" s="34">
        <f t="shared" si="71"/>
        <v>60310000</v>
      </c>
      <c r="Y333" s="34">
        <f t="shared" si="77"/>
        <v>4300</v>
      </c>
      <c r="Z333" s="34" t="str">
        <f t="shared" si="72"/>
        <v>60310000_4300</v>
      </c>
      <c r="AA333" s="34">
        <f t="shared" si="73"/>
        <v>0</v>
      </c>
      <c r="AB333" s="35">
        <f t="shared" si="74"/>
        <v>2851.4500000000007</v>
      </c>
      <c r="AC333" s="7" t="str">
        <f t="shared" si="75"/>
        <v>6</v>
      </c>
      <c r="AD333" s="7" t="str">
        <f t="shared" si="76"/>
        <v>43</v>
      </c>
    </row>
    <row r="334" spans="1:30" x14ac:dyDescent="0.25">
      <c r="A334" s="1">
        <f t="shared" si="83"/>
        <v>2312</v>
      </c>
      <c r="B334" s="1">
        <f t="shared" si="82"/>
        <v>64532100</v>
      </c>
      <c r="C334" s="1">
        <f>IF(A334="","",IFERROR(VLOOKUP(E334,'[1]Mapping '!$I$2:$J$18,2,FALSE),C333))</f>
        <v>4312</v>
      </c>
      <c r="D334" s="1">
        <f t="shared" si="81"/>
        <v>1.2</v>
      </c>
      <c r="E334" s="18" t="s">
        <v>166</v>
      </c>
      <c r="F334" s="18"/>
      <c r="G334" s="19">
        <v>-1.2</v>
      </c>
      <c r="H334" s="19">
        <v>-1.2</v>
      </c>
      <c r="I334" s="19">
        <v>42.47</v>
      </c>
      <c r="J334" s="19">
        <v>0</v>
      </c>
      <c r="K334" s="19">
        <v>1.2</v>
      </c>
      <c r="L334" s="19">
        <v>0</v>
      </c>
      <c r="M334" s="5" t="str">
        <f t="shared" si="78"/>
        <v/>
      </c>
      <c r="N334" s="6">
        <f t="shared" si="79"/>
        <v>0</v>
      </c>
      <c r="O334" s="1">
        <f t="shared" si="80"/>
        <v>1</v>
      </c>
      <c r="P334">
        <v>66115000</v>
      </c>
      <c r="R334">
        <v>26734</v>
      </c>
      <c r="S334">
        <v>0</v>
      </c>
      <c r="T334">
        <v>0</v>
      </c>
      <c r="U334" s="1">
        <f>IF(ISNA(VLOOKUP(Z334,'Balance R'!$C$14:$E$181,3,FALSE))=FALSE,U333,U333+1)</f>
        <v>2</v>
      </c>
      <c r="W334" s="34">
        <f t="shared" si="70"/>
        <v>2211</v>
      </c>
      <c r="X334" s="34">
        <f t="shared" si="71"/>
        <v>60320000</v>
      </c>
      <c r="Y334" s="34">
        <f t="shared" si="77"/>
        <v>4300</v>
      </c>
      <c r="Z334" s="34" t="str">
        <f t="shared" si="72"/>
        <v>60320000_4300</v>
      </c>
      <c r="AA334" s="34">
        <f t="shared" si="73"/>
        <v>0</v>
      </c>
      <c r="AB334" s="35">
        <f t="shared" si="74"/>
        <v>991.32999999999947</v>
      </c>
      <c r="AC334" s="7" t="str">
        <f t="shared" si="75"/>
        <v>6</v>
      </c>
      <c r="AD334" s="7" t="str">
        <f t="shared" si="76"/>
        <v>43</v>
      </c>
    </row>
    <row r="335" spans="1:30" x14ac:dyDescent="0.25">
      <c r="A335" s="1">
        <f t="shared" si="83"/>
        <v>2313</v>
      </c>
      <c r="B335" s="1">
        <f t="shared" si="82"/>
        <v>64580000</v>
      </c>
      <c r="C335" s="1">
        <f>IF(A335="","",IFERROR(VLOOKUP(E335,'[1]Mapping '!$I$2:$J$18,2,FALSE),C334))</f>
        <v>4312</v>
      </c>
      <c r="D335" s="1">
        <f t="shared" si="81"/>
        <v>-799.98000000000138</v>
      </c>
      <c r="E335" s="18" t="s">
        <v>69</v>
      </c>
      <c r="F335" s="18"/>
      <c r="G335" s="19">
        <v>799.98</v>
      </c>
      <c r="H335" s="19">
        <v>799.98</v>
      </c>
      <c r="I335" s="19">
        <v>1200.6300000000001</v>
      </c>
      <c r="J335" s="19">
        <v>0</v>
      </c>
      <c r="K335" s="19">
        <v>9642.4599999999991</v>
      </c>
      <c r="L335" s="19">
        <v>10442.44</v>
      </c>
      <c r="M335" s="5" t="str">
        <f t="shared" si="78"/>
        <v/>
      </c>
      <c r="N335" s="6">
        <f t="shared" si="79"/>
        <v>0</v>
      </c>
      <c r="O335" s="1">
        <f t="shared" si="80"/>
        <v>1</v>
      </c>
      <c r="P335">
        <v>66115500</v>
      </c>
      <c r="R335">
        <v>842</v>
      </c>
      <c r="S335">
        <v>0</v>
      </c>
      <c r="T335">
        <v>0</v>
      </c>
      <c r="U335" s="1">
        <f>IF(ISNA(VLOOKUP(Z335,'Balance R'!$C$14:$E$181,3,FALSE))=FALSE,U334,U334+1)</f>
        <v>2</v>
      </c>
      <c r="W335" s="34">
        <f t="shared" si="70"/>
        <v>2212</v>
      </c>
      <c r="X335" s="34">
        <f t="shared" si="71"/>
        <v>60370000</v>
      </c>
      <c r="Y335" s="34">
        <f t="shared" si="77"/>
        <v>4300</v>
      </c>
      <c r="Z335" s="34" t="str">
        <f t="shared" si="72"/>
        <v>60370000_4300</v>
      </c>
      <c r="AA335" s="34">
        <f t="shared" si="73"/>
        <v>0</v>
      </c>
      <c r="AB335" s="35">
        <f t="shared" si="74"/>
        <v>116350.54000000004</v>
      </c>
      <c r="AC335" s="7" t="str">
        <f t="shared" si="75"/>
        <v>6</v>
      </c>
      <c r="AD335" s="7" t="str">
        <f t="shared" si="76"/>
        <v>43</v>
      </c>
    </row>
    <row r="336" spans="1:30" x14ac:dyDescent="0.25">
      <c r="A336" s="1">
        <f t="shared" si="83"/>
        <v>2314</v>
      </c>
      <c r="B336" s="1">
        <f t="shared" si="82"/>
        <v>64580500</v>
      </c>
      <c r="C336" s="1">
        <f>IF(A336="","",IFERROR(VLOOKUP(E336,'[1]Mapping '!$I$2:$J$18,2,FALSE),C335))</f>
        <v>4312</v>
      </c>
      <c r="D336" s="1">
        <f t="shared" si="81"/>
        <v>156.57000000000005</v>
      </c>
      <c r="E336" s="18" t="s">
        <v>71</v>
      </c>
      <c r="F336" s="18"/>
      <c r="G336" s="19">
        <v>-156.57</v>
      </c>
      <c r="H336" s="19">
        <v>-156.57</v>
      </c>
      <c r="I336" s="19">
        <v>1229.1400000000001</v>
      </c>
      <c r="J336" s="19">
        <v>0</v>
      </c>
      <c r="K336" s="19">
        <v>1011.57</v>
      </c>
      <c r="L336" s="19">
        <v>855</v>
      </c>
      <c r="M336" s="5" t="str">
        <f t="shared" si="78"/>
        <v/>
      </c>
      <c r="N336" s="6">
        <f t="shared" si="79"/>
        <v>0</v>
      </c>
      <c r="O336" s="1">
        <f t="shared" si="80"/>
        <v>1</v>
      </c>
      <c r="P336">
        <v>66116100</v>
      </c>
      <c r="R336">
        <v>915.08</v>
      </c>
      <c r="S336">
        <v>0</v>
      </c>
      <c r="T336">
        <v>0</v>
      </c>
      <c r="U336" s="1">
        <f>IF(ISNA(VLOOKUP(Z336,'Balance R'!$C$14:$E$181,3,FALSE))=FALSE,U335,U335+1)</f>
        <v>2</v>
      </c>
      <c r="W336" s="34">
        <f t="shared" si="70"/>
        <v>2213</v>
      </c>
      <c r="X336" s="34">
        <f t="shared" si="71"/>
        <v>60371000</v>
      </c>
      <c r="Y336" s="34">
        <f t="shared" si="77"/>
        <v>4300</v>
      </c>
      <c r="Z336" s="34" t="str">
        <f t="shared" si="72"/>
        <v>60371000_4300</v>
      </c>
      <c r="AA336" s="34">
        <f t="shared" si="73"/>
        <v>0</v>
      </c>
      <c r="AB336" s="35">
        <f t="shared" si="74"/>
        <v>1612.5</v>
      </c>
      <c r="AC336" s="7" t="str">
        <f t="shared" si="75"/>
        <v>6</v>
      </c>
      <c r="AD336" s="7" t="str">
        <f t="shared" si="76"/>
        <v>43</v>
      </c>
    </row>
    <row r="337" spans="1:30" x14ac:dyDescent="0.25">
      <c r="A337" s="1">
        <f t="shared" si="83"/>
        <v>2315</v>
      </c>
      <c r="B337" s="1">
        <f t="shared" si="82"/>
        <v>70851000</v>
      </c>
      <c r="C337" s="1">
        <f>IF(A337="","",IFERROR(VLOOKUP(E337,'[1]Mapping '!$I$2:$J$18,2,FALSE),C336))</f>
        <v>4312</v>
      </c>
      <c r="D337" s="1">
        <f t="shared" si="81"/>
        <v>-1008.38</v>
      </c>
      <c r="E337" s="18" t="s">
        <v>83</v>
      </c>
      <c r="F337" s="18"/>
      <c r="G337" s="19">
        <v>1008.38</v>
      </c>
      <c r="H337" s="19">
        <v>1008.38</v>
      </c>
      <c r="I337" s="19">
        <v>-12858.51</v>
      </c>
      <c r="J337" s="19">
        <v>0</v>
      </c>
      <c r="K337" s="19">
        <v>0</v>
      </c>
      <c r="L337" s="19">
        <v>1008.38</v>
      </c>
      <c r="M337" s="5" t="str">
        <f t="shared" si="78"/>
        <v/>
      </c>
      <c r="N337" s="6">
        <f t="shared" si="79"/>
        <v>0</v>
      </c>
      <c r="O337" s="1">
        <f t="shared" si="80"/>
        <v>1</v>
      </c>
      <c r="P337">
        <v>66116190</v>
      </c>
      <c r="R337">
        <v>1449</v>
      </c>
      <c r="S337">
        <v>0</v>
      </c>
      <c r="T337">
        <v>0</v>
      </c>
      <c r="U337" s="1">
        <f>IF(ISNA(VLOOKUP(Z337,'Balance R'!$C$14:$E$181,3,FALSE))=FALSE,U336,U336+1)</f>
        <v>2</v>
      </c>
      <c r="W337" s="34">
        <f t="shared" ref="W337:W400" si="84">IFERROR(IF(W336+1&gt;MAX(A:A),"",IF(+W336+1&lt;=MAX(M:M),+W336+1,IF(W336=MAX(M:M),$AA$1,+W336+1))),"")</f>
        <v>2214</v>
      </c>
      <c r="X337" s="34">
        <f t="shared" ref="X337:X400" si="85">IF(W337&lt;$AA$1,VLOOKUP(W337,M:P,4,FALSE),VLOOKUP(W337,A:B,2,FALSE))</f>
        <v>60510000</v>
      </c>
      <c r="Y337" s="34">
        <f t="shared" si="77"/>
        <v>4300</v>
      </c>
      <c r="Z337" s="34" t="str">
        <f t="shared" ref="Z337:Z400" si="86">CONCATENATE(X337,"_",Y337)</f>
        <v>60510000_4300</v>
      </c>
      <c r="AA337" s="34">
        <f t="shared" ref="AA337:AA400" si="87">IF(W337&lt;$AA$1,VLOOKUP(W337,M:Q,5,FALSE),VLOOKUP(W337,A:F,6,FALSE))</f>
        <v>0</v>
      </c>
      <c r="AB337" s="35">
        <f t="shared" ref="AB337:AB400" si="88">IF(W337&lt;$AA$1,SUMIF(P:P,$X337,R:R)-SUMIF(P:P,$X337,S:S)+SUMIF(P:P,$X337,T:T),SUMIF(A:A,$W337,D:D))</f>
        <v>1014.9</v>
      </c>
      <c r="AC337" s="7" t="str">
        <f t="shared" ref="AC337:AC400" si="89">LEFT(X337,1)</f>
        <v>6</v>
      </c>
      <c r="AD337" s="7" t="str">
        <f t="shared" ref="AD337:AD400" si="90">LEFT(Y337,2)</f>
        <v>43</v>
      </c>
    </row>
    <row r="338" spans="1:30" x14ac:dyDescent="0.25">
      <c r="A338" s="1">
        <f t="shared" si="83"/>
        <v>2316</v>
      </c>
      <c r="B338" s="1">
        <f t="shared" si="82"/>
        <v>70851100</v>
      </c>
      <c r="C338" s="1">
        <f>IF(A338="","",IFERROR(VLOOKUP(E338,'[1]Mapping '!$I$2:$J$18,2,FALSE),C337))</f>
        <v>4312</v>
      </c>
      <c r="D338" s="1">
        <f t="shared" si="81"/>
        <v>-22.53</v>
      </c>
      <c r="E338" s="18" t="s">
        <v>168</v>
      </c>
      <c r="F338" s="18"/>
      <c r="G338" s="19">
        <v>22.53</v>
      </c>
      <c r="H338" s="19">
        <v>22.53</v>
      </c>
      <c r="I338" s="19">
        <v>-285.73</v>
      </c>
      <c r="J338" s="19">
        <v>0</v>
      </c>
      <c r="K338" s="19">
        <v>0</v>
      </c>
      <c r="L338" s="19">
        <v>22.53</v>
      </c>
      <c r="M338" s="5" t="str">
        <f t="shared" si="78"/>
        <v/>
      </c>
      <c r="N338" s="6">
        <f t="shared" si="79"/>
        <v>0</v>
      </c>
      <c r="O338" s="1">
        <f t="shared" si="80"/>
        <v>1</v>
      </c>
      <c r="P338">
        <v>66116191</v>
      </c>
      <c r="R338">
        <v>1191.99</v>
      </c>
      <c r="S338">
        <v>0</v>
      </c>
      <c r="T338">
        <v>0</v>
      </c>
      <c r="U338" s="1">
        <f>IF(ISNA(VLOOKUP(Z338,'Balance R'!$C$14:$E$181,3,FALSE))=FALSE,U337,U337+1)</f>
        <v>2</v>
      </c>
      <c r="W338" s="34">
        <f t="shared" si="84"/>
        <v>2215</v>
      </c>
      <c r="X338" s="34">
        <f t="shared" si="85"/>
        <v>60611100</v>
      </c>
      <c r="Y338" s="34">
        <f t="shared" si="77"/>
        <v>4300</v>
      </c>
      <c r="Z338" s="34" t="str">
        <f t="shared" si="86"/>
        <v>60611100_4300</v>
      </c>
      <c r="AA338" s="34">
        <f t="shared" si="87"/>
        <v>0</v>
      </c>
      <c r="AB338" s="35">
        <f t="shared" si="88"/>
        <v>14775.699999999997</v>
      </c>
      <c r="AC338" s="7" t="str">
        <f t="shared" si="89"/>
        <v>6</v>
      </c>
      <c r="AD338" s="7" t="str">
        <f t="shared" si="90"/>
        <v>43</v>
      </c>
    </row>
    <row r="339" spans="1:30" x14ac:dyDescent="0.25">
      <c r="A339" s="1">
        <f t="shared" si="83"/>
        <v>2316</v>
      </c>
      <c r="B339" s="1" t="str">
        <f t="shared" si="82"/>
        <v/>
      </c>
      <c r="C339" s="1">
        <f>IF(A339="","",IFERROR(VLOOKUP(E339,'[1]Mapping '!$I$2:$J$18,2,FALSE),C338))</f>
        <v>4312</v>
      </c>
      <c r="D339" s="1">
        <f t="shared" si="81"/>
        <v>0</v>
      </c>
      <c r="E339" s="17" t="s">
        <v>169</v>
      </c>
      <c r="F339" s="18"/>
      <c r="G339" s="19">
        <v>-75385.570000000007</v>
      </c>
      <c r="H339" s="19">
        <v>-75385.570000000007</v>
      </c>
      <c r="I339" s="19">
        <v>75385.570000000007</v>
      </c>
      <c r="J339" s="19">
        <v>0</v>
      </c>
      <c r="K339" s="19">
        <v>209521.59</v>
      </c>
      <c r="L339" s="19">
        <v>134136.01999999999</v>
      </c>
      <c r="M339" s="5" t="str">
        <f t="shared" si="78"/>
        <v/>
      </c>
      <c r="N339" s="6">
        <f t="shared" si="79"/>
        <v>0</v>
      </c>
      <c r="O339" s="1">
        <f t="shared" si="80"/>
        <v>1</v>
      </c>
      <c r="P339">
        <v>67121000</v>
      </c>
      <c r="R339">
        <v>0</v>
      </c>
      <c r="S339">
        <v>0</v>
      </c>
      <c r="T339">
        <v>0</v>
      </c>
      <c r="U339" s="1">
        <f>IF(ISNA(VLOOKUP(Z339,'Balance R'!$C$14:$E$181,3,FALSE))=FALSE,U338,U338+1)</f>
        <v>2</v>
      </c>
      <c r="W339" s="34">
        <f t="shared" si="84"/>
        <v>2216</v>
      </c>
      <c r="X339" s="34">
        <f t="shared" si="85"/>
        <v>60612000</v>
      </c>
      <c r="Y339" s="34">
        <f t="shared" si="77"/>
        <v>4300</v>
      </c>
      <c r="Z339" s="34" t="str">
        <f t="shared" si="86"/>
        <v>60612000_4300</v>
      </c>
      <c r="AA339" s="34">
        <f t="shared" si="87"/>
        <v>0</v>
      </c>
      <c r="AB339" s="35">
        <f t="shared" si="88"/>
        <v>939.11000000000013</v>
      </c>
      <c r="AC339" s="7" t="str">
        <f t="shared" si="89"/>
        <v>6</v>
      </c>
      <c r="AD339" s="7" t="str">
        <f t="shared" si="90"/>
        <v>43</v>
      </c>
    </row>
    <row r="340" spans="1:30" x14ac:dyDescent="0.25">
      <c r="A340" s="1">
        <f t="shared" si="83"/>
        <v>2317</v>
      </c>
      <c r="B340" s="1">
        <f t="shared" si="82"/>
        <v>63121000</v>
      </c>
      <c r="C340" s="1">
        <f>IF(A340="","",IFERROR(VLOOKUP(E340,'[1]Mapping '!$I$2:$J$18,2,FALSE),C339))</f>
        <v>4312</v>
      </c>
      <c r="D340" s="1">
        <f t="shared" si="81"/>
        <v>240.16</v>
      </c>
      <c r="E340" s="18" t="s">
        <v>57</v>
      </c>
      <c r="F340" s="18"/>
      <c r="G340" s="19">
        <v>-240.16</v>
      </c>
      <c r="H340" s="19">
        <v>-240.16</v>
      </c>
      <c r="I340" s="19">
        <v>1527.31</v>
      </c>
      <c r="J340" s="19">
        <v>0</v>
      </c>
      <c r="K340" s="19">
        <v>240.16</v>
      </c>
      <c r="L340" s="19">
        <v>0</v>
      </c>
      <c r="M340" s="5" t="str">
        <f t="shared" si="78"/>
        <v/>
      </c>
      <c r="N340" s="6">
        <f t="shared" si="79"/>
        <v>0</v>
      </c>
      <c r="O340" s="1">
        <f t="shared" si="80"/>
        <v>1</v>
      </c>
      <c r="P340">
        <v>67180000</v>
      </c>
      <c r="R340">
        <v>0</v>
      </c>
      <c r="S340">
        <v>0</v>
      </c>
      <c r="T340">
        <v>0</v>
      </c>
      <c r="U340" s="1">
        <f>IF(ISNA(VLOOKUP(Z340,'Balance R'!$C$14:$E$181,3,FALSE))=FALSE,U339,U339+1)</f>
        <v>2</v>
      </c>
      <c r="W340" s="34">
        <f t="shared" si="84"/>
        <v>2217</v>
      </c>
      <c r="X340" s="34">
        <f t="shared" si="85"/>
        <v>60613000</v>
      </c>
      <c r="Y340" s="34">
        <f t="shared" si="77"/>
        <v>4300</v>
      </c>
      <c r="Z340" s="34" t="str">
        <f t="shared" si="86"/>
        <v>60613000_4300</v>
      </c>
      <c r="AA340" s="34">
        <f t="shared" si="87"/>
        <v>0</v>
      </c>
      <c r="AB340" s="35">
        <f t="shared" si="88"/>
        <v>6867.11</v>
      </c>
      <c r="AC340" s="7" t="str">
        <f t="shared" si="89"/>
        <v>6</v>
      </c>
      <c r="AD340" s="7" t="str">
        <f t="shared" si="90"/>
        <v>43</v>
      </c>
    </row>
    <row r="341" spans="1:30" x14ac:dyDescent="0.25">
      <c r="A341" s="1">
        <f t="shared" si="83"/>
        <v>2318</v>
      </c>
      <c r="B341" s="1">
        <f t="shared" si="82"/>
        <v>63122000</v>
      </c>
      <c r="C341" s="1">
        <f>IF(A341="","",IFERROR(VLOOKUP(E341,'[1]Mapping '!$I$2:$J$18,2,FALSE),C340))</f>
        <v>4312</v>
      </c>
      <c r="D341" s="1">
        <f t="shared" si="81"/>
        <v>22.51</v>
      </c>
      <c r="E341" s="18" t="s">
        <v>161</v>
      </c>
      <c r="F341" s="18"/>
      <c r="G341" s="19">
        <v>-22.51</v>
      </c>
      <c r="H341" s="19">
        <v>-22.51</v>
      </c>
      <c r="I341" s="19">
        <v>24.3</v>
      </c>
      <c r="J341" s="19">
        <v>0</v>
      </c>
      <c r="K341" s="19">
        <v>22.51</v>
      </c>
      <c r="L341" s="19">
        <v>0</v>
      </c>
      <c r="M341" s="5" t="str">
        <f t="shared" si="78"/>
        <v/>
      </c>
      <c r="N341" s="6">
        <f t="shared" si="79"/>
        <v>0</v>
      </c>
      <c r="O341" s="1">
        <f t="shared" si="80"/>
        <v>1</v>
      </c>
      <c r="P341">
        <v>67500000</v>
      </c>
      <c r="R341">
        <v>0</v>
      </c>
      <c r="S341">
        <v>0</v>
      </c>
      <c r="T341">
        <v>0</v>
      </c>
      <c r="U341" s="1">
        <f>IF(ISNA(VLOOKUP(Z341,'Balance R'!$C$14:$E$181,3,FALSE))=FALSE,U340,U340+1)</f>
        <v>2</v>
      </c>
      <c r="W341" s="34">
        <f t="shared" si="84"/>
        <v>2218</v>
      </c>
      <c r="X341" s="34">
        <f t="shared" si="85"/>
        <v>60630000</v>
      </c>
      <c r="Y341" s="34">
        <f t="shared" si="77"/>
        <v>4300</v>
      </c>
      <c r="Z341" s="34" t="str">
        <f t="shared" si="86"/>
        <v>60630000_4300</v>
      </c>
      <c r="AA341" s="34">
        <f t="shared" si="87"/>
        <v>0</v>
      </c>
      <c r="AB341" s="35">
        <f t="shared" si="88"/>
        <v>7174.95</v>
      </c>
      <c r="AC341" s="7" t="str">
        <f t="shared" si="89"/>
        <v>6</v>
      </c>
      <c r="AD341" s="7" t="str">
        <f t="shared" si="90"/>
        <v>43</v>
      </c>
    </row>
    <row r="342" spans="1:30" x14ac:dyDescent="0.25">
      <c r="A342" s="1">
        <f t="shared" si="83"/>
        <v>2319</v>
      </c>
      <c r="B342" s="1">
        <f t="shared" si="82"/>
        <v>63333000</v>
      </c>
      <c r="C342" s="1">
        <f>IF(A342="","",IFERROR(VLOOKUP(E342,'[1]Mapping '!$I$2:$J$18,2,FALSE),C341))</f>
        <v>4312</v>
      </c>
      <c r="D342" s="1">
        <f t="shared" si="81"/>
        <v>545.78</v>
      </c>
      <c r="E342" s="18" t="s">
        <v>58</v>
      </c>
      <c r="F342" s="18"/>
      <c r="G342" s="19">
        <v>-545.78</v>
      </c>
      <c r="H342" s="19">
        <v>-545.78</v>
      </c>
      <c r="I342" s="19">
        <v>3535.86</v>
      </c>
      <c r="J342" s="19">
        <v>0</v>
      </c>
      <c r="K342" s="19">
        <v>545.78</v>
      </c>
      <c r="L342" s="19">
        <v>0</v>
      </c>
      <c r="M342" s="5" t="str">
        <f t="shared" si="78"/>
        <v/>
      </c>
      <c r="N342" s="6">
        <f t="shared" si="79"/>
        <v>0</v>
      </c>
      <c r="O342" s="1">
        <f t="shared" si="80"/>
        <v>1</v>
      </c>
      <c r="P342">
        <v>67880000</v>
      </c>
      <c r="R342">
        <v>0</v>
      </c>
      <c r="S342">
        <v>0</v>
      </c>
      <c r="T342">
        <v>0</v>
      </c>
      <c r="U342" s="1">
        <f>IF(ISNA(VLOOKUP(Z342,'Balance R'!$C$14:$E$181,3,FALSE))=FALSE,U341,U341+1)</f>
        <v>2</v>
      </c>
      <c r="W342" s="34">
        <f t="shared" si="84"/>
        <v>2219</v>
      </c>
      <c r="X342" s="34">
        <f t="shared" si="85"/>
        <v>60640000</v>
      </c>
      <c r="Y342" s="34">
        <f t="shared" si="77"/>
        <v>4300</v>
      </c>
      <c r="Z342" s="34" t="str">
        <f t="shared" si="86"/>
        <v>60640000_4300</v>
      </c>
      <c r="AA342" s="34">
        <f t="shared" si="87"/>
        <v>0</v>
      </c>
      <c r="AB342" s="35">
        <f t="shared" si="88"/>
        <v>1646.28</v>
      </c>
      <c r="AC342" s="7" t="str">
        <f t="shared" si="89"/>
        <v>6</v>
      </c>
      <c r="AD342" s="7" t="str">
        <f t="shared" si="90"/>
        <v>43</v>
      </c>
    </row>
    <row r="343" spans="1:30" x14ac:dyDescent="0.25">
      <c r="A343" s="1">
        <f t="shared" si="83"/>
        <v>2320</v>
      </c>
      <c r="B343" s="1">
        <f t="shared" si="82"/>
        <v>63333100</v>
      </c>
      <c r="C343" s="1">
        <f>IF(A343="","",IFERROR(VLOOKUP(E343,'[1]Mapping '!$I$2:$J$18,2,FALSE),C342))</f>
        <v>4312</v>
      </c>
      <c r="D343" s="1">
        <f t="shared" si="81"/>
        <v>81.510000000000005</v>
      </c>
      <c r="E343" s="18" t="s">
        <v>162</v>
      </c>
      <c r="F343" s="18"/>
      <c r="G343" s="19">
        <v>-81.510000000000005</v>
      </c>
      <c r="H343" s="19">
        <v>-81.510000000000005</v>
      </c>
      <c r="I343" s="19">
        <v>87.77</v>
      </c>
      <c r="J343" s="19">
        <v>0</v>
      </c>
      <c r="K343" s="19">
        <v>81.510000000000005</v>
      </c>
      <c r="L343" s="19">
        <v>0</v>
      </c>
      <c r="M343" s="5" t="str">
        <f t="shared" si="78"/>
        <v/>
      </c>
      <c r="N343" s="6">
        <f t="shared" si="79"/>
        <v>0</v>
      </c>
      <c r="O343" s="1">
        <f t="shared" si="80"/>
        <v>1</v>
      </c>
      <c r="P343">
        <v>68111000</v>
      </c>
      <c r="R343">
        <v>1671.65</v>
      </c>
      <c r="S343">
        <v>0</v>
      </c>
      <c r="T343">
        <v>0</v>
      </c>
      <c r="U343" s="1">
        <f>IF(ISNA(VLOOKUP(Z343,'Balance R'!$C$14:$E$181,3,FALSE))=FALSE,U342,U342+1)</f>
        <v>2</v>
      </c>
      <c r="W343" s="34">
        <f t="shared" si="84"/>
        <v>2220</v>
      </c>
      <c r="X343" s="34">
        <f t="shared" si="85"/>
        <v>60641000</v>
      </c>
      <c r="Y343" s="34">
        <f t="shared" si="77"/>
        <v>4300</v>
      </c>
      <c r="Z343" s="34" t="str">
        <f t="shared" si="86"/>
        <v>60641000_4300</v>
      </c>
      <c r="AA343" s="34">
        <f t="shared" si="87"/>
        <v>0</v>
      </c>
      <c r="AB343" s="35">
        <f t="shared" si="88"/>
        <v>59.74</v>
      </c>
      <c r="AC343" s="7" t="str">
        <f t="shared" si="89"/>
        <v>6</v>
      </c>
      <c r="AD343" s="7" t="str">
        <f t="shared" si="90"/>
        <v>43</v>
      </c>
    </row>
    <row r="344" spans="1:30" x14ac:dyDescent="0.25">
      <c r="A344" s="1">
        <f t="shared" si="83"/>
        <v>2321</v>
      </c>
      <c r="B344" s="1">
        <f t="shared" si="82"/>
        <v>64111000</v>
      </c>
      <c r="C344" s="1">
        <f>IF(A344="","",IFERROR(VLOOKUP(E344,'[1]Mapping '!$I$2:$J$18,2,FALSE),C343))</f>
        <v>4312</v>
      </c>
      <c r="D344" s="1">
        <f t="shared" si="81"/>
        <v>51599.350000000006</v>
      </c>
      <c r="E344" s="18" t="s">
        <v>61</v>
      </c>
      <c r="F344" s="18"/>
      <c r="G344" s="19">
        <v>-51599.35</v>
      </c>
      <c r="H344" s="19">
        <v>-51599.35</v>
      </c>
      <c r="I344" s="19">
        <v>333914.82</v>
      </c>
      <c r="J344" s="19">
        <v>0</v>
      </c>
      <c r="K344" s="19">
        <v>61173.73</v>
      </c>
      <c r="L344" s="19">
        <v>9574.3799999999992</v>
      </c>
      <c r="M344" s="5" t="str">
        <f t="shared" si="78"/>
        <v/>
      </c>
      <c r="N344" s="6">
        <f t="shared" si="79"/>
        <v>0</v>
      </c>
      <c r="O344" s="1">
        <f t="shared" si="80"/>
        <v>1</v>
      </c>
      <c r="P344">
        <v>68112100</v>
      </c>
      <c r="R344">
        <v>99084.47</v>
      </c>
      <c r="S344">
        <v>0</v>
      </c>
      <c r="T344">
        <v>0</v>
      </c>
      <c r="U344" s="1">
        <f>IF(ISNA(VLOOKUP(Z344,'Balance R'!$C$14:$E$181,3,FALSE))=FALSE,U343,U343+1)</f>
        <v>2</v>
      </c>
      <c r="W344" s="34">
        <f t="shared" si="84"/>
        <v>2221</v>
      </c>
      <c r="X344" s="34">
        <f t="shared" si="85"/>
        <v>60700000</v>
      </c>
      <c r="Y344" s="34">
        <f t="shared" si="77"/>
        <v>4300</v>
      </c>
      <c r="Z344" s="34" t="str">
        <f t="shared" si="86"/>
        <v>60700000_4300</v>
      </c>
      <c r="AA344" s="34">
        <f t="shared" si="87"/>
        <v>0</v>
      </c>
      <c r="AB344" s="35">
        <f t="shared" si="88"/>
        <v>171</v>
      </c>
      <c r="AC344" s="7" t="str">
        <f t="shared" si="89"/>
        <v>6</v>
      </c>
      <c r="AD344" s="7" t="str">
        <f t="shared" si="90"/>
        <v>43</v>
      </c>
    </row>
    <row r="345" spans="1:30" x14ac:dyDescent="0.25">
      <c r="A345" s="1">
        <f t="shared" si="83"/>
        <v>2322</v>
      </c>
      <c r="B345" s="1">
        <f t="shared" si="82"/>
        <v>64111110</v>
      </c>
      <c r="C345" s="1">
        <f>IF(A345="","",IFERROR(VLOOKUP(E345,'[1]Mapping '!$I$2:$J$18,2,FALSE),C344))</f>
        <v>4312</v>
      </c>
      <c r="D345" s="1">
        <f t="shared" si="81"/>
        <v>5084.4900000000007</v>
      </c>
      <c r="E345" s="18" t="s">
        <v>163</v>
      </c>
      <c r="F345" s="18"/>
      <c r="G345" s="19">
        <v>-5084.49</v>
      </c>
      <c r="H345" s="19">
        <v>-5084.49</v>
      </c>
      <c r="I345" s="19">
        <v>5490.66</v>
      </c>
      <c r="J345" s="19">
        <v>0</v>
      </c>
      <c r="K345" s="19">
        <v>5867.02</v>
      </c>
      <c r="L345" s="19">
        <v>782.53</v>
      </c>
      <c r="M345" s="5" t="str">
        <f t="shared" si="78"/>
        <v/>
      </c>
      <c r="N345" s="6">
        <f t="shared" si="79"/>
        <v>0</v>
      </c>
      <c r="O345" s="1">
        <f t="shared" si="80"/>
        <v>1</v>
      </c>
      <c r="P345">
        <v>68173000</v>
      </c>
      <c r="R345">
        <v>0</v>
      </c>
      <c r="S345">
        <v>0</v>
      </c>
      <c r="T345">
        <v>0</v>
      </c>
      <c r="U345" s="1">
        <f>IF(ISNA(VLOOKUP(Z345,'Balance R'!$C$14:$E$181,3,FALSE))=FALSE,U344,U344+1)</f>
        <v>2</v>
      </c>
      <c r="W345" s="34">
        <f t="shared" si="84"/>
        <v>2222</v>
      </c>
      <c r="X345" s="34">
        <f t="shared" si="85"/>
        <v>60710000</v>
      </c>
      <c r="Y345" s="34">
        <f t="shared" si="77"/>
        <v>4300</v>
      </c>
      <c r="Z345" s="34" t="str">
        <f t="shared" si="86"/>
        <v>60710000_4300</v>
      </c>
      <c r="AA345" s="34">
        <f t="shared" si="87"/>
        <v>0</v>
      </c>
      <c r="AB345" s="35">
        <f t="shared" si="88"/>
        <v>10069.36</v>
      </c>
      <c r="AC345" s="7" t="str">
        <f t="shared" si="89"/>
        <v>6</v>
      </c>
      <c r="AD345" s="7" t="str">
        <f t="shared" si="90"/>
        <v>43</v>
      </c>
    </row>
    <row r="346" spans="1:30" x14ac:dyDescent="0.25">
      <c r="A346" s="1">
        <f t="shared" si="83"/>
        <v>2323</v>
      </c>
      <c r="B346" s="1">
        <f t="shared" si="82"/>
        <v>64120000</v>
      </c>
      <c r="C346" s="1">
        <f>IF(A346="","",IFERROR(VLOOKUP(E346,'[1]Mapping '!$I$2:$J$18,2,FALSE),C345))</f>
        <v>4312</v>
      </c>
      <c r="D346" s="1">
        <f t="shared" si="81"/>
        <v>145.01</v>
      </c>
      <c r="E346" s="18" t="s">
        <v>170</v>
      </c>
      <c r="F346" s="18"/>
      <c r="G346" s="19">
        <v>-145.01</v>
      </c>
      <c r="H346" s="19">
        <v>-145.01</v>
      </c>
      <c r="I346" s="19">
        <v>145.01</v>
      </c>
      <c r="J346" s="19">
        <v>0</v>
      </c>
      <c r="K346" s="19">
        <v>145.01</v>
      </c>
      <c r="L346" s="19">
        <v>0</v>
      </c>
      <c r="M346" s="5" t="str">
        <f t="shared" si="78"/>
        <v/>
      </c>
      <c r="N346" s="6">
        <f t="shared" si="79"/>
        <v>0</v>
      </c>
      <c r="O346" s="1">
        <f t="shared" si="80"/>
        <v>1</v>
      </c>
      <c r="P346">
        <v>68662110</v>
      </c>
      <c r="R346">
        <v>0</v>
      </c>
      <c r="S346">
        <v>0</v>
      </c>
      <c r="T346">
        <v>0</v>
      </c>
      <c r="U346" s="1">
        <f>IF(ISNA(VLOOKUP(Z346,'Balance R'!$C$14:$E$181,3,FALSE))=FALSE,U345,U345+1)</f>
        <v>2</v>
      </c>
      <c r="W346" s="34">
        <f t="shared" si="84"/>
        <v>2223</v>
      </c>
      <c r="X346" s="34">
        <f t="shared" si="85"/>
        <v>60720000</v>
      </c>
      <c r="Y346" s="34">
        <f t="shared" si="77"/>
        <v>4300</v>
      </c>
      <c r="Z346" s="34" t="str">
        <f t="shared" si="86"/>
        <v>60720000_4300</v>
      </c>
      <c r="AA346" s="34">
        <f t="shared" si="87"/>
        <v>0</v>
      </c>
      <c r="AB346" s="35">
        <f t="shared" si="88"/>
        <v>2687.35</v>
      </c>
      <c r="AC346" s="7" t="str">
        <f t="shared" si="89"/>
        <v>6</v>
      </c>
      <c r="AD346" s="7" t="str">
        <f t="shared" si="90"/>
        <v>43</v>
      </c>
    </row>
    <row r="347" spans="1:30" x14ac:dyDescent="0.25">
      <c r="A347" s="1">
        <f t="shared" si="83"/>
        <v>2324</v>
      </c>
      <c r="B347" s="1">
        <f t="shared" si="82"/>
        <v>64130000</v>
      </c>
      <c r="C347" s="1">
        <f>IF(A347="","",IFERROR(VLOOKUP(E347,'[1]Mapping '!$I$2:$J$18,2,FALSE),C346))</f>
        <v>4312</v>
      </c>
      <c r="D347" s="1">
        <f t="shared" si="81"/>
        <v>20.04</v>
      </c>
      <c r="E347" s="18" t="s">
        <v>171</v>
      </c>
      <c r="F347" s="18"/>
      <c r="G347" s="19">
        <v>-20.04</v>
      </c>
      <c r="H347" s="19">
        <v>-20.04</v>
      </c>
      <c r="I347" s="19">
        <v>20.04</v>
      </c>
      <c r="J347" s="19">
        <v>0</v>
      </c>
      <c r="K347" s="19">
        <v>20.04</v>
      </c>
      <c r="L347" s="19">
        <v>0</v>
      </c>
      <c r="M347" s="5" t="str">
        <f t="shared" si="78"/>
        <v/>
      </c>
      <c r="N347" s="6">
        <f t="shared" si="79"/>
        <v>0</v>
      </c>
      <c r="O347" s="1">
        <f t="shared" si="80"/>
        <v>1</v>
      </c>
      <c r="P347">
        <v>69500000</v>
      </c>
      <c r="R347">
        <v>0</v>
      </c>
      <c r="S347">
        <v>0</v>
      </c>
      <c r="T347">
        <v>0</v>
      </c>
      <c r="U347" s="1">
        <f>IF(ISNA(VLOOKUP(Z347,'Balance R'!$C$14:$E$181,3,FALSE))=FALSE,U346,U346+1)</f>
        <v>2</v>
      </c>
      <c r="W347" s="34">
        <f t="shared" si="84"/>
        <v>2224</v>
      </c>
      <c r="X347" s="34">
        <f t="shared" si="85"/>
        <v>60740000</v>
      </c>
      <c r="Y347" s="34">
        <f t="shared" si="77"/>
        <v>4300</v>
      </c>
      <c r="Z347" s="34" t="str">
        <f t="shared" si="86"/>
        <v>60740000_4300</v>
      </c>
      <c r="AA347" s="34">
        <f t="shared" si="87"/>
        <v>0</v>
      </c>
      <c r="AB347" s="35">
        <f t="shared" si="88"/>
        <v>308.16000000000003</v>
      </c>
      <c r="AC347" s="7" t="str">
        <f t="shared" si="89"/>
        <v>6</v>
      </c>
      <c r="AD347" s="7" t="str">
        <f t="shared" si="90"/>
        <v>43</v>
      </c>
    </row>
    <row r="348" spans="1:30" x14ac:dyDescent="0.25">
      <c r="A348" s="1">
        <f t="shared" si="83"/>
        <v>2325</v>
      </c>
      <c r="B348" s="1">
        <f t="shared" si="82"/>
        <v>64141000</v>
      </c>
      <c r="C348" s="1">
        <f>IF(A348="","",IFERROR(VLOOKUP(E348,'[1]Mapping '!$I$2:$J$18,2,FALSE),C347))</f>
        <v>4312</v>
      </c>
      <c r="D348" s="1">
        <f t="shared" si="81"/>
        <v>3239.17</v>
      </c>
      <c r="E348" s="18" t="s">
        <v>62</v>
      </c>
      <c r="F348" s="18"/>
      <c r="G348" s="19">
        <v>-3239.17</v>
      </c>
      <c r="H348" s="19">
        <v>-3239.17</v>
      </c>
      <c r="I348" s="19">
        <v>13343.72</v>
      </c>
      <c r="J348" s="19">
        <v>0</v>
      </c>
      <c r="K348" s="19">
        <v>3239.17</v>
      </c>
      <c r="L348" s="19">
        <v>0</v>
      </c>
      <c r="M348" s="5" t="str">
        <f t="shared" si="78"/>
        <v/>
      </c>
      <c r="N348" s="6">
        <f t="shared" si="79"/>
        <v>0</v>
      </c>
      <c r="O348" s="1">
        <f t="shared" si="80"/>
        <v>1</v>
      </c>
      <c r="P348">
        <v>70120000</v>
      </c>
      <c r="R348">
        <v>0</v>
      </c>
      <c r="S348">
        <v>81.900000000000006</v>
      </c>
      <c r="T348">
        <v>0</v>
      </c>
      <c r="U348" s="1">
        <f>IF(ISNA(VLOOKUP(Z348,'Balance R'!$C$14:$E$181,3,FALSE))=FALSE,U347,U347+1)</f>
        <v>2</v>
      </c>
      <c r="W348" s="34">
        <f t="shared" si="84"/>
        <v>2225</v>
      </c>
      <c r="X348" s="34">
        <f t="shared" si="85"/>
        <v>60820000</v>
      </c>
      <c r="Y348" s="34">
        <f t="shared" si="77"/>
        <v>4300</v>
      </c>
      <c r="Z348" s="34" t="str">
        <f t="shared" si="86"/>
        <v>60820000_4300</v>
      </c>
      <c r="AA348" s="34">
        <f t="shared" si="87"/>
        <v>0</v>
      </c>
      <c r="AB348" s="35">
        <f t="shared" si="88"/>
        <v>-388.40000000000009</v>
      </c>
      <c r="AC348" s="7" t="str">
        <f t="shared" si="89"/>
        <v>6</v>
      </c>
      <c r="AD348" s="7" t="str">
        <f t="shared" si="90"/>
        <v>43</v>
      </c>
    </row>
    <row r="349" spans="1:30" x14ac:dyDescent="0.25">
      <c r="A349" s="1">
        <f t="shared" si="83"/>
        <v>2326</v>
      </c>
      <c r="B349" s="1">
        <f t="shared" si="82"/>
        <v>64141100</v>
      </c>
      <c r="C349" s="1">
        <f>IF(A349="","",IFERROR(VLOOKUP(E349,'[1]Mapping '!$I$2:$J$18,2,FALSE),C348))</f>
        <v>4312</v>
      </c>
      <c r="D349" s="1">
        <f t="shared" si="81"/>
        <v>30.08</v>
      </c>
      <c r="E349" s="18" t="s">
        <v>172</v>
      </c>
      <c r="F349" s="18"/>
      <c r="G349" s="19">
        <v>-30.08</v>
      </c>
      <c r="H349" s="19">
        <v>-30.08</v>
      </c>
      <c r="I349" s="19">
        <v>30.08</v>
      </c>
      <c r="J349" s="19">
        <v>0</v>
      </c>
      <c r="K349" s="19">
        <v>30.08</v>
      </c>
      <c r="L349" s="19">
        <v>0</v>
      </c>
      <c r="M349" s="5" t="str">
        <f t="shared" si="78"/>
        <v/>
      </c>
      <c r="N349" s="6">
        <f t="shared" si="79"/>
        <v>0</v>
      </c>
      <c r="O349" s="1">
        <f t="shared" si="80"/>
        <v>1</v>
      </c>
      <c r="P349">
        <v>70121000</v>
      </c>
      <c r="R349">
        <v>31</v>
      </c>
      <c r="S349">
        <v>172228.98</v>
      </c>
      <c r="T349">
        <v>0</v>
      </c>
      <c r="U349" s="1">
        <f>IF(ISNA(VLOOKUP(Z349,'Balance R'!$C$14:$E$181,3,FALSE))=FALSE,U348,U348+1)</f>
        <v>2</v>
      </c>
      <c r="W349" s="34">
        <f t="shared" si="84"/>
        <v>2226</v>
      </c>
      <c r="X349" s="34">
        <f t="shared" si="85"/>
        <v>61111000</v>
      </c>
      <c r="Y349" s="34">
        <f t="shared" si="77"/>
        <v>4300</v>
      </c>
      <c r="Z349" s="34" t="str">
        <f t="shared" si="86"/>
        <v>61111000_4300</v>
      </c>
      <c r="AA349" s="34">
        <f t="shared" si="87"/>
        <v>0</v>
      </c>
      <c r="AB349" s="35">
        <f t="shared" si="88"/>
        <v>1794.42</v>
      </c>
      <c r="AC349" s="7" t="str">
        <f t="shared" si="89"/>
        <v>6</v>
      </c>
      <c r="AD349" s="7" t="str">
        <f t="shared" si="90"/>
        <v>43</v>
      </c>
    </row>
    <row r="350" spans="1:30" x14ac:dyDescent="0.25">
      <c r="A350" s="1">
        <f t="shared" si="83"/>
        <v>2327</v>
      </c>
      <c r="B350" s="1">
        <f t="shared" si="82"/>
        <v>64180000</v>
      </c>
      <c r="C350" s="1">
        <f>IF(A350="","",IFERROR(VLOOKUP(E350,'[1]Mapping '!$I$2:$J$18,2,FALSE),C349))</f>
        <v>4312</v>
      </c>
      <c r="D350" s="1">
        <f t="shared" si="81"/>
        <v>-942.11000000000058</v>
      </c>
      <c r="E350" s="18" t="s">
        <v>63</v>
      </c>
      <c r="F350" s="18"/>
      <c r="G350" s="19">
        <v>942.11</v>
      </c>
      <c r="H350" s="19">
        <v>942.11</v>
      </c>
      <c r="I350" s="19">
        <v>-1880.88</v>
      </c>
      <c r="J350" s="19">
        <v>0</v>
      </c>
      <c r="K350" s="19">
        <v>79011.73</v>
      </c>
      <c r="L350" s="19">
        <v>79953.84</v>
      </c>
      <c r="M350" s="5" t="str">
        <f t="shared" si="78"/>
        <v/>
      </c>
      <c r="N350" s="6">
        <f t="shared" si="79"/>
        <v>0</v>
      </c>
      <c r="O350" s="1">
        <f t="shared" si="80"/>
        <v>1</v>
      </c>
      <c r="P350">
        <v>70130000</v>
      </c>
      <c r="R350">
        <v>1.82</v>
      </c>
      <c r="S350">
        <v>96210.01</v>
      </c>
      <c r="T350">
        <v>0</v>
      </c>
      <c r="U350" s="1">
        <f>IF(ISNA(VLOOKUP(Z350,'Balance R'!$C$14:$E$181,3,FALSE))=FALSE,U349,U349+1)</f>
        <v>2</v>
      </c>
      <c r="W350" s="34">
        <f t="shared" si="84"/>
        <v>2227</v>
      </c>
      <c r="X350" s="34">
        <f t="shared" si="85"/>
        <v>61120000</v>
      </c>
      <c r="Y350" s="34">
        <f t="shared" si="77"/>
        <v>4300</v>
      </c>
      <c r="Z350" s="34" t="str">
        <f t="shared" si="86"/>
        <v>61120000_4300</v>
      </c>
      <c r="AA350" s="34">
        <f t="shared" si="87"/>
        <v>0</v>
      </c>
      <c r="AB350" s="35">
        <f t="shared" si="88"/>
        <v>7960.75</v>
      </c>
      <c r="AC350" s="7" t="str">
        <f t="shared" si="89"/>
        <v>6</v>
      </c>
      <c r="AD350" s="7" t="str">
        <f t="shared" si="90"/>
        <v>43</v>
      </c>
    </row>
    <row r="351" spans="1:30" x14ac:dyDescent="0.25">
      <c r="A351" s="1">
        <f t="shared" si="83"/>
        <v>2328</v>
      </c>
      <c r="B351" s="1">
        <f t="shared" si="82"/>
        <v>64180300</v>
      </c>
      <c r="C351" s="1">
        <f>IF(A351="","",IFERROR(VLOOKUP(E351,'[1]Mapping '!$I$2:$J$18,2,FALSE),C350))</f>
        <v>4312</v>
      </c>
      <c r="D351" s="1">
        <f t="shared" si="81"/>
        <v>1006.0100000000002</v>
      </c>
      <c r="E351" s="18" t="s">
        <v>65</v>
      </c>
      <c r="F351" s="18"/>
      <c r="G351" s="19">
        <v>-1006.01</v>
      </c>
      <c r="H351" s="19">
        <v>-1006.01</v>
      </c>
      <c r="I351" s="19">
        <v>2853.17</v>
      </c>
      <c r="J351" s="19">
        <v>0</v>
      </c>
      <c r="K351" s="19">
        <v>8952.17</v>
      </c>
      <c r="L351" s="19">
        <v>7946.16</v>
      </c>
      <c r="M351" s="5"/>
      <c r="N351" s="6">
        <f t="shared" si="79"/>
        <v>0</v>
      </c>
      <c r="O351" s="1">
        <f t="shared" si="80"/>
        <v>1</v>
      </c>
      <c r="P351">
        <v>70131000</v>
      </c>
      <c r="R351">
        <v>0</v>
      </c>
      <c r="S351">
        <v>1760.11</v>
      </c>
      <c r="T351">
        <v>0</v>
      </c>
      <c r="U351" s="1">
        <f>IF(ISNA(VLOOKUP(Z351,'Balance R'!$C$14:$E$181,3,FALSE))=FALSE,U350,U350+1)</f>
        <v>2</v>
      </c>
      <c r="W351" s="34">
        <f t="shared" si="84"/>
        <v>2228</v>
      </c>
      <c r="X351" s="34">
        <f t="shared" si="85"/>
        <v>61330000</v>
      </c>
      <c r="Y351" s="34">
        <f t="shared" si="77"/>
        <v>4300</v>
      </c>
      <c r="Z351" s="34" t="str">
        <f t="shared" si="86"/>
        <v>61330000_4300</v>
      </c>
      <c r="AA351" s="34">
        <f t="shared" si="87"/>
        <v>0</v>
      </c>
      <c r="AB351" s="35">
        <f t="shared" si="88"/>
        <v>105</v>
      </c>
      <c r="AC351" s="7" t="str">
        <f t="shared" si="89"/>
        <v>6</v>
      </c>
      <c r="AD351" s="7" t="str">
        <f t="shared" si="90"/>
        <v>43</v>
      </c>
    </row>
    <row r="352" spans="1:30" x14ac:dyDescent="0.25">
      <c r="A352" s="1">
        <f t="shared" si="83"/>
        <v>2329</v>
      </c>
      <c r="B352" s="1">
        <f t="shared" si="82"/>
        <v>64511000</v>
      </c>
      <c r="C352" s="1">
        <f>IF(A352="","",IFERROR(VLOOKUP(E352,'[1]Mapping '!$I$2:$J$18,2,FALSE),C351))</f>
        <v>4312</v>
      </c>
      <c r="D352" s="1">
        <f t="shared" si="81"/>
        <v>12245.15</v>
      </c>
      <c r="E352" s="18" t="s">
        <v>66</v>
      </c>
      <c r="F352" s="18"/>
      <c r="G352" s="19">
        <v>-12245.15</v>
      </c>
      <c r="H352" s="19">
        <v>-12245.15</v>
      </c>
      <c r="I352" s="19">
        <v>73563.11</v>
      </c>
      <c r="J352" s="19">
        <v>0</v>
      </c>
      <c r="K352" s="19">
        <v>12245.15</v>
      </c>
      <c r="L352" s="19">
        <v>0</v>
      </c>
      <c r="M352" s="5"/>
      <c r="N352" s="6">
        <f t="shared" si="79"/>
        <v>0</v>
      </c>
      <c r="O352" s="1">
        <f t="shared" si="80"/>
        <v>1</v>
      </c>
      <c r="P352">
        <v>70601000</v>
      </c>
      <c r="R352">
        <v>0</v>
      </c>
      <c r="S352">
        <v>0</v>
      </c>
      <c r="T352">
        <v>0</v>
      </c>
      <c r="U352" s="1">
        <f>IF(ISNA(VLOOKUP(Z352,'Balance R'!$C$14:$E$181,3,FALSE))=FALSE,U351,U351+1)</f>
        <v>2</v>
      </c>
      <c r="W352" s="34">
        <f t="shared" si="84"/>
        <v>2229</v>
      </c>
      <c r="X352" s="34">
        <f t="shared" si="85"/>
        <v>61350000</v>
      </c>
      <c r="Y352" s="34">
        <f t="shared" si="77"/>
        <v>4300</v>
      </c>
      <c r="Z352" s="34" t="str">
        <f t="shared" si="86"/>
        <v>61350000_4300</v>
      </c>
      <c r="AA352" s="34">
        <f t="shared" si="87"/>
        <v>0</v>
      </c>
      <c r="AB352" s="35">
        <f t="shared" si="88"/>
        <v>396</v>
      </c>
      <c r="AC352" s="7" t="str">
        <f t="shared" si="89"/>
        <v>6</v>
      </c>
      <c r="AD352" s="7" t="str">
        <f t="shared" si="90"/>
        <v>43</v>
      </c>
    </row>
    <row r="353" spans="1:30" x14ac:dyDescent="0.25">
      <c r="A353" s="1">
        <f t="shared" si="83"/>
        <v>2330</v>
      </c>
      <c r="B353" s="1">
        <f t="shared" si="82"/>
        <v>64511100</v>
      </c>
      <c r="C353" s="1">
        <f>IF(A353="","",IFERROR(VLOOKUP(E353,'[1]Mapping '!$I$2:$J$18,2,FALSE),C352))</f>
        <v>4312</v>
      </c>
      <c r="D353" s="1">
        <f t="shared" si="81"/>
        <v>758.16</v>
      </c>
      <c r="E353" s="18" t="s">
        <v>164</v>
      </c>
      <c r="F353" s="18"/>
      <c r="G353" s="19">
        <v>-758.16</v>
      </c>
      <c r="H353" s="19">
        <v>-758.16</v>
      </c>
      <c r="I353" s="19">
        <v>844.87</v>
      </c>
      <c r="J353" s="19">
        <v>0</v>
      </c>
      <c r="K353" s="19">
        <v>758.16</v>
      </c>
      <c r="L353" s="19">
        <v>0</v>
      </c>
      <c r="M353" s="5"/>
      <c r="N353" s="6">
        <f t="shared" si="79"/>
        <v>0</v>
      </c>
      <c r="O353" s="1">
        <f t="shared" si="80"/>
        <v>1</v>
      </c>
      <c r="P353">
        <v>70611000</v>
      </c>
      <c r="R353">
        <v>0</v>
      </c>
      <c r="S353">
        <v>37615.339999999997</v>
      </c>
      <c r="T353">
        <v>0</v>
      </c>
      <c r="U353" s="1">
        <f>IF(ISNA(VLOOKUP(Z353,'Balance R'!$C$14:$E$181,3,FALSE))=FALSE,U352,U352+1)</f>
        <v>2</v>
      </c>
      <c r="W353" s="34">
        <f t="shared" si="84"/>
        <v>2230</v>
      </c>
      <c r="X353" s="34">
        <f t="shared" si="85"/>
        <v>61390000</v>
      </c>
      <c r="Y353" s="34">
        <f t="shared" si="77"/>
        <v>4300</v>
      </c>
      <c r="Z353" s="34" t="str">
        <f t="shared" si="86"/>
        <v>61390000_4300</v>
      </c>
      <c r="AA353" s="34">
        <f t="shared" si="87"/>
        <v>0</v>
      </c>
      <c r="AB353" s="35">
        <f t="shared" si="88"/>
        <v>1088.2</v>
      </c>
      <c r="AC353" s="7" t="str">
        <f t="shared" si="89"/>
        <v>6</v>
      </c>
      <c r="AD353" s="7" t="str">
        <f t="shared" si="90"/>
        <v>43</v>
      </c>
    </row>
    <row r="354" spans="1:30" x14ac:dyDescent="0.25">
      <c r="A354" s="1">
        <f t="shared" si="83"/>
        <v>2331</v>
      </c>
      <c r="B354" s="1">
        <f t="shared" si="82"/>
        <v>64521000</v>
      </c>
      <c r="C354" s="1">
        <f>IF(A354="","",IFERROR(VLOOKUP(E354,'[1]Mapping '!$I$2:$J$18,2,FALSE),C353))</f>
        <v>4312</v>
      </c>
      <c r="D354" s="1">
        <f t="shared" si="81"/>
        <v>2987.2</v>
      </c>
      <c r="E354" s="18" t="s">
        <v>67</v>
      </c>
      <c r="F354" s="18"/>
      <c r="G354" s="19">
        <v>-2987.2</v>
      </c>
      <c r="H354" s="19">
        <v>-2987.2</v>
      </c>
      <c r="I354" s="19">
        <v>17087.240000000002</v>
      </c>
      <c r="J354" s="19">
        <v>0</v>
      </c>
      <c r="K354" s="19">
        <v>2987.2</v>
      </c>
      <c r="L354" s="19">
        <v>0</v>
      </c>
      <c r="M354" s="5"/>
      <c r="N354" s="6">
        <f t="shared" si="79"/>
        <v>0</v>
      </c>
      <c r="O354" s="1">
        <f t="shared" si="80"/>
        <v>1</v>
      </c>
      <c r="P354">
        <v>70621000</v>
      </c>
      <c r="R354">
        <v>0</v>
      </c>
      <c r="S354">
        <v>13634.67</v>
      </c>
      <c r="T354">
        <v>0</v>
      </c>
      <c r="U354" s="1">
        <f>IF(ISNA(VLOOKUP(Z354,'Balance R'!$C$14:$E$181,3,FALSE))=FALSE,U353,U353+1)</f>
        <v>2</v>
      </c>
      <c r="W354" s="34">
        <f t="shared" si="84"/>
        <v>2231</v>
      </c>
      <c r="X354" s="34">
        <f t="shared" si="85"/>
        <v>61510000</v>
      </c>
      <c r="Y354" s="34">
        <f t="shared" si="77"/>
        <v>4300</v>
      </c>
      <c r="Z354" s="34" t="str">
        <f t="shared" si="86"/>
        <v>61510000_4300</v>
      </c>
      <c r="AA354" s="34">
        <f t="shared" si="87"/>
        <v>0</v>
      </c>
      <c r="AB354" s="35">
        <f t="shared" si="88"/>
        <v>4656.92</v>
      </c>
      <c r="AC354" s="7" t="str">
        <f t="shared" si="89"/>
        <v>6</v>
      </c>
      <c r="AD354" s="7" t="str">
        <f t="shared" si="90"/>
        <v>43</v>
      </c>
    </row>
    <row r="355" spans="1:30" x14ac:dyDescent="0.25">
      <c r="A355" s="1">
        <f t="shared" si="83"/>
        <v>2332</v>
      </c>
      <c r="B355" s="1">
        <f t="shared" si="82"/>
        <v>64521100</v>
      </c>
      <c r="C355" s="1">
        <f>IF(A355="","",IFERROR(VLOOKUP(E355,'[1]Mapping '!$I$2:$J$18,2,FALSE),C354))</f>
        <v>4312</v>
      </c>
      <c r="D355" s="1">
        <f t="shared" si="81"/>
        <v>152.22999999999999</v>
      </c>
      <c r="E355" s="18" t="s">
        <v>165</v>
      </c>
      <c r="F355" s="18"/>
      <c r="G355" s="19">
        <v>-152.22999999999999</v>
      </c>
      <c r="H355" s="19">
        <v>-152.22999999999999</v>
      </c>
      <c r="I355" s="19">
        <v>170.52</v>
      </c>
      <c r="J355" s="19">
        <v>0</v>
      </c>
      <c r="K355" s="19">
        <v>152.22999999999999</v>
      </c>
      <c r="L355" s="19">
        <v>0</v>
      </c>
      <c r="M355" s="5"/>
      <c r="N355" s="6">
        <f t="shared" si="79"/>
        <v>0</v>
      </c>
      <c r="O355" s="1">
        <f t="shared" si="80"/>
        <v>1</v>
      </c>
      <c r="P355">
        <v>70623010</v>
      </c>
      <c r="R355">
        <v>0</v>
      </c>
      <c r="S355">
        <v>0</v>
      </c>
      <c r="T355">
        <v>0</v>
      </c>
      <c r="U355" s="1">
        <f>IF(ISNA(VLOOKUP(Z355,'Balance R'!$C$14:$E$181,3,FALSE))=FALSE,U354,U354+1)</f>
        <v>2</v>
      </c>
      <c r="W355" s="34">
        <f t="shared" si="84"/>
        <v>2232</v>
      </c>
      <c r="X355" s="34">
        <f t="shared" si="85"/>
        <v>61561000</v>
      </c>
      <c r="Y355" s="34">
        <f t="shared" si="77"/>
        <v>4300</v>
      </c>
      <c r="Z355" s="34" t="str">
        <f t="shared" si="86"/>
        <v>61561000_4300</v>
      </c>
      <c r="AA355" s="34">
        <f t="shared" si="87"/>
        <v>0</v>
      </c>
      <c r="AB355" s="35">
        <f t="shared" si="88"/>
        <v>2242.84</v>
      </c>
      <c r="AC355" s="7" t="str">
        <f t="shared" si="89"/>
        <v>6</v>
      </c>
      <c r="AD355" s="7" t="str">
        <f t="shared" si="90"/>
        <v>43</v>
      </c>
    </row>
    <row r="356" spans="1:30" x14ac:dyDescent="0.25">
      <c r="A356" s="1">
        <f t="shared" si="83"/>
        <v>2333</v>
      </c>
      <c r="B356" s="1">
        <f t="shared" si="82"/>
        <v>64532000</v>
      </c>
      <c r="C356" s="1">
        <f>IF(A356="","",IFERROR(VLOOKUP(E356,'[1]Mapping '!$I$2:$J$18,2,FALSE),C355))</f>
        <v>4312</v>
      </c>
      <c r="D356" s="1">
        <f t="shared" si="81"/>
        <v>777.54</v>
      </c>
      <c r="E356" s="18" t="s">
        <v>68</v>
      </c>
      <c r="F356" s="18"/>
      <c r="G356" s="19">
        <v>-777.54</v>
      </c>
      <c r="H356" s="19">
        <v>-777.54</v>
      </c>
      <c r="I356" s="19">
        <v>5968.61</v>
      </c>
      <c r="J356" s="19">
        <v>0</v>
      </c>
      <c r="K356" s="19">
        <v>777.54</v>
      </c>
      <c r="L356" s="19">
        <v>0</v>
      </c>
      <c r="M356" s="5"/>
      <c r="N356" s="6">
        <f t="shared" si="79"/>
        <v>0</v>
      </c>
      <c r="O356" s="1">
        <f t="shared" si="80"/>
        <v>1</v>
      </c>
      <c r="P356">
        <v>70623110</v>
      </c>
      <c r="R356">
        <v>0</v>
      </c>
      <c r="S356">
        <v>0</v>
      </c>
      <c r="T356">
        <v>0</v>
      </c>
      <c r="U356" s="1">
        <f>IF(ISNA(VLOOKUP(Z356,'Balance R'!$C$14:$E$181,3,FALSE))=FALSE,U355,U355+1)</f>
        <v>2</v>
      </c>
      <c r="W356" s="34">
        <f t="shared" si="84"/>
        <v>2233</v>
      </c>
      <c r="X356" s="34">
        <f t="shared" si="85"/>
        <v>61610000</v>
      </c>
      <c r="Y356" s="34">
        <f t="shared" si="77"/>
        <v>4300</v>
      </c>
      <c r="Z356" s="34" t="str">
        <f t="shared" si="86"/>
        <v>61610000_4300</v>
      </c>
      <c r="AA356" s="34">
        <f t="shared" si="87"/>
        <v>0</v>
      </c>
      <c r="AB356" s="35">
        <f t="shared" si="88"/>
        <v>4468</v>
      </c>
      <c r="AC356" s="7" t="str">
        <f t="shared" si="89"/>
        <v>6</v>
      </c>
      <c r="AD356" s="7" t="str">
        <f t="shared" si="90"/>
        <v>43</v>
      </c>
    </row>
    <row r="357" spans="1:30" x14ac:dyDescent="0.25">
      <c r="A357" s="1">
        <f t="shared" si="83"/>
        <v>2334</v>
      </c>
      <c r="B357" s="1">
        <f t="shared" si="82"/>
        <v>64532100</v>
      </c>
      <c r="C357" s="1">
        <f>IF(A357="","",IFERROR(VLOOKUP(E357,'[1]Mapping '!$I$2:$J$18,2,FALSE),C356))</f>
        <v>4312</v>
      </c>
      <c r="D357" s="1">
        <f t="shared" si="81"/>
        <v>41.04</v>
      </c>
      <c r="E357" s="18" t="s">
        <v>166</v>
      </c>
      <c r="F357" s="18"/>
      <c r="G357" s="19">
        <v>-41.04</v>
      </c>
      <c r="H357" s="19">
        <v>-41.04</v>
      </c>
      <c r="I357" s="19">
        <v>42.47</v>
      </c>
      <c r="J357" s="19">
        <v>0</v>
      </c>
      <c r="K357" s="19">
        <v>41.04</v>
      </c>
      <c r="L357" s="19">
        <v>0</v>
      </c>
      <c r="M357" s="5"/>
      <c r="N357" s="6">
        <f t="shared" si="79"/>
        <v>0</v>
      </c>
      <c r="O357" s="1">
        <f t="shared" si="80"/>
        <v>1</v>
      </c>
      <c r="P357">
        <v>70631000</v>
      </c>
      <c r="R357">
        <v>0</v>
      </c>
      <c r="S357">
        <v>586.37</v>
      </c>
      <c r="T357">
        <v>0</v>
      </c>
      <c r="U357" s="1">
        <f>IF(ISNA(VLOOKUP(Z357,'Balance R'!$C$14:$E$181,3,FALSE))=FALSE,U356,U356+1)</f>
        <v>2</v>
      </c>
      <c r="W357" s="34">
        <f t="shared" si="84"/>
        <v>2234</v>
      </c>
      <c r="X357" s="34">
        <f t="shared" si="85"/>
        <v>62110000</v>
      </c>
      <c r="Y357" s="34">
        <f t="shared" si="77"/>
        <v>4300</v>
      </c>
      <c r="Z357" s="34" t="str">
        <f t="shared" si="86"/>
        <v>62110000_4300</v>
      </c>
      <c r="AA357" s="34">
        <f t="shared" si="87"/>
        <v>0</v>
      </c>
      <c r="AB357" s="35">
        <f t="shared" si="88"/>
        <v>2233.2800000000002</v>
      </c>
      <c r="AC357" s="7" t="str">
        <f t="shared" si="89"/>
        <v>6</v>
      </c>
      <c r="AD357" s="7" t="str">
        <f t="shared" si="90"/>
        <v>43</v>
      </c>
    </row>
    <row r="358" spans="1:30" x14ac:dyDescent="0.25">
      <c r="A358" s="1">
        <f t="shared" si="83"/>
        <v>2335</v>
      </c>
      <c r="B358" s="1">
        <f t="shared" si="82"/>
        <v>64580000</v>
      </c>
      <c r="C358" s="1">
        <f>IF(A358="","",IFERROR(VLOOKUP(E358,'[1]Mapping '!$I$2:$J$18,2,FALSE),C357))</f>
        <v>4312</v>
      </c>
      <c r="D358" s="1">
        <f t="shared" si="81"/>
        <v>575.81000000000131</v>
      </c>
      <c r="E358" s="18" t="s">
        <v>69</v>
      </c>
      <c r="F358" s="18"/>
      <c r="G358" s="19">
        <v>-575.80999999999995</v>
      </c>
      <c r="H358" s="19">
        <v>-575.80999999999995</v>
      </c>
      <c r="I358" s="19">
        <v>1200.6300000000001</v>
      </c>
      <c r="J358" s="19">
        <v>0</v>
      </c>
      <c r="K358" s="19">
        <v>29271.09</v>
      </c>
      <c r="L358" s="19">
        <v>28695.279999999999</v>
      </c>
      <c r="M358" s="5"/>
      <c r="N358" s="6">
        <f t="shared" si="79"/>
        <v>0</v>
      </c>
      <c r="O358" s="1">
        <f t="shared" si="80"/>
        <v>1</v>
      </c>
      <c r="P358">
        <v>70640000</v>
      </c>
      <c r="R358">
        <v>558.30999999999995</v>
      </c>
      <c r="S358">
        <v>67834.25</v>
      </c>
      <c r="T358">
        <v>0</v>
      </c>
      <c r="U358" s="1">
        <f>IF(ISNA(VLOOKUP(Z358,'Balance R'!$C$14:$E$181,3,FALSE))=FALSE,U357,U357+1)</f>
        <v>2</v>
      </c>
      <c r="W358" s="34">
        <f t="shared" si="84"/>
        <v>2235</v>
      </c>
      <c r="X358" s="34">
        <f t="shared" si="85"/>
        <v>62210000</v>
      </c>
      <c r="Y358" s="34">
        <f t="shared" si="77"/>
        <v>4300</v>
      </c>
      <c r="Z358" s="34" t="str">
        <f t="shared" si="86"/>
        <v>62210000_4300</v>
      </c>
      <c r="AA358" s="34">
        <f t="shared" si="87"/>
        <v>0</v>
      </c>
      <c r="AB358" s="35">
        <f t="shared" si="88"/>
        <v>537</v>
      </c>
      <c r="AC358" s="7" t="str">
        <f t="shared" si="89"/>
        <v>6</v>
      </c>
      <c r="AD358" s="7" t="str">
        <f t="shared" si="90"/>
        <v>43</v>
      </c>
    </row>
    <row r="359" spans="1:30" x14ac:dyDescent="0.25">
      <c r="A359" s="1">
        <f t="shared" si="83"/>
        <v>2336</v>
      </c>
      <c r="B359" s="1">
        <f t="shared" si="82"/>
        <v>64580500</v>
      </c>
      <c r="C359" s="1">
        <f>IF(A359="","",IFERROR(VLOOKUP(E359,'[1]Mapping '!$I$2:$J$18,2,FALSE),C358))</f>
        <v>4312</v>
      </c>
      <c r="D359" s="1">
        <f t="shared" si="81"/>
        <v>448.00999999999976</v>
      </c>
      <c r="E359" s="18" t="s">
        <v>71</v>
      </c>
      <c r="F359" s="18"/>
      <c r="G359" s="19">
        <v>-448.01</v>
      </c>
      <c r="H359" s="19">
        <v>-448.01</v>
      </c>
      <c r="I359" s="19">
        <v>1229.1400000000001</v>
      </c>
      <c r="J359" s="19">
        <v>0</v>
      </c>
      <c r="K359" s="19">
        <v>3960.27</v>
      </c>
      <c r="L359" s="19">
        <v>3512.26</v>
      </c>
      <c r="M359" s="5"/>
      <c r="N359" s="6">
        <f t="shared" si="79"/>
        <v>0</v>
      </c>
      <c r="O359" s="1">
        <f t="shared" si="80"/>
        <v>1</v>
      </c>
      <c r="P359">
        <v>70641000</v>
      </c>
      <c r="R359">
        <v>3.3</v>
      </c>
      <c r="S359">
        <v>1738.65</v>
      </c>
      <c r="T359">
        <v>0</v>
      </c>
      <c r="U359" s="1">
        <f>IF(ISNA(VLOOKUP(Z359,'Balance R'!$C$14:$E$181,3,FALSE))=FALSE,U358,U358+1)</f>
        <v>2</v>
      </c>
      <c r="W359" s="34">
        <f t="shared" si="84"/>
        <v>2236</v>
      </c>
      <c r="X359" s="34">
        <f t="shared" si="85"/>
        <v>62220000</v>
      </c>
      <c r="Y359" s="34">
        <f t="shared" si="77"/>
        <v>4300</v>
      </c>
      <c r="Z359" s="34" t="str">
        <f t="shared" si="86"/>
        <v>62220000_4300</v>
      </c>
      <c r="AA359" s="34">
        <f t="shared" si="87"/>
        <v>0</v>
      </c>
      <c r="AB359" s="35">
        <f t="shared" si="88"/>
        <v>3703.11</v>
      </c>
      <c r="AC359" s="7" t="str">
        <f t="shared" si="89"/>
        <v>6</v>
      </c>
      <c r="AD359" s="7" t="str">
        <f t="shared" si="90"/>
        <v>43</v>
      </c>
    </row>
    <row r="360" spans="1:30" x14ac:dyDescent="0.25">
      <c r="A360" s="1">
        <f t="shared" si="83"/>
        <v>2337</v>
      </c>
      <c r="B360" s="1">
        <f t="shared" si="82"/>
        <v>70851000</v>
      </c>
      <c r="C360" s="1">
        <f>IF(A360="","",IFERROR(VLOOKUP(E360,'[1]Mapping '!$I$2:$J$18,2,FALSE),C359))</f>
        <v>4312</v>
      </c>
      <c r="D360" s="1">
        <f t="shared" si="81"/>
        <v>-3408.37</v>
      </c>
      <c r="E360" s="18" t="s">
        <v>83</v>
      </c>
      <c r="F360" s="18"/>
      <c r="G360" s="19">
        <v>3408.37</v>
      </c>
      <c r="H360" s="19">
        <v>3408.37</v>
      </c>
      <c r="I360" s="19">
        <v>-12858.51</v>
      </c>
      <c r="J360" s="19">
        <v>0</v>
      </c>
      <c r="K360" s="19">
        <v>0</v>
      </c>
      <c r="L360" s="19">
        <v>3408.37</v>
      </c>
      <c r="M360" s="5"/>
      <c r="N360" s="6">
        <f t="shared" si="79"/>
        <v>0</v>
      </c>
      <c r="O360" s="1">
        <f t="shared" si="80"/>
        <v>1</v>
      </c>
      <c r="P360">
        <v>70710000</v>
      </c>
      <c r="R360">
        <v>0</v>
      </c>
      <c r="S360">
        <v>60130.54</v>
      </c>
      <c r="T360">
        <v>0</v>
      </c>
      <c r="U360" s="1">
        <f>IF(ISNA(VLOOKUP(Z360,'Balance R'!$C$14:$E$181,3,FALSE))=FALSE,U359,U359+1)</f>
        <v>2</v>
      </c>
      <c r="W360" s="34">
        <f t="shared" si="84"/>
        <v>2237</v>
      </c>
      <c r="X360" s="34">
        <f t="shared" si="85"/>
        <v>62230000</v>
      </c>
      <c r="Y360" s="34">
        <f t="shared" si="77"/>
        <v>4300</v>
      </c>
      <c r="Z360" s="34" t="str">
        <f t="shared" si="86"/>
        <v>62230000_4300</v>
      </c>
      <c r="AA360" s="34">
        <f t="shared" si="87"/>
        <v>0</v>
      </c>
      <c r="AB360" s="35">
        <f t="shared" si="88"/>
        <v>446.25</v>
      </c>
      <c r="AC360" s="7" t="str">
        <f t="shared" si="89"/>
        <v>6</v>
      </c>
      <c r="AD360" s="7" t="str">
        <f t="shared" si="90"/>
        <v>43</v>
      </c>
    </row>
    <row r="361" spans="1:30" x14ac:dyDescent="0.25">
      <c r="A361" s="1">
        <f t="shared" si="83"/>
        <v>2338</v>
      </c>
      <c r="B361" s="1">
        <f t="shared" si="82"/>
        <v>70851100</v>
      </c>
      <c r="C361" s="1">
        <f>IF(A361="","",IFERROR(VLOOKUP(E361,'[1]Mapping '!$I$2:$J$18,2,FALSE),C360))</f>
        <v>4312</v>
      </c>
      <c r="D361" s="1">
        <f t="shared" si="81"/>
        <v>-263.2</v>
      </c>
      <c r="E361" s="18" t="s">
        <v>168</v>
      </c>
      <c r="F361" s="18"/>
      <c r="G361" s="19">
        <v>263.2</v>
      </c>
      <c r="H361" s="19">
        <v>263.2</v>
      </c>
      <c r="I361" s="19">
        <v>-285.73</v>
      </c>
      <c r="J361" s="19">
        <v>0</v>
      </c>
      <c r="K361" s="19">
        <v>0</v>
      </c>
      <c r="L361" s="19">
        <v>263.2</v>
      </c>
      <c r="M361" s="5"/>
      <c r="N361" s="6">
        <f t="shared" si="79"/>
        <v>0</v>
      </c>
      <c r="O361" s="1">
        <f t="shared" si="80"/>
        <v>1</v>
      </c>
      <c r="P361">
        <v>70710001</v>
      </c>
      <c r="R361">
        <v>0</v>
      </c>
      <c r="S361">
        <v>0</v>
      </c>
      <c r="T361">
        <v>0</v>
      </c>
      <c r="U361" s="1">
        <f>IF(ISNA(VLOOKUP(Z361,'Balance R'!$C$14:$E$181,3,FALSE))=FALSE,U360,U360+1)</f>
        <v>2</v>
      </c>
      <c r="W361" s="34">
        <f t="shared" si="84"/>
        <v>2238</v>
      </c>
      <c r="X361" s="34">
        <f t="shared" si="85"/>
        <v>62333300</v>
      </c>
      <c r="Y361" s="34">
        <f t="shared" si="77"/>
        <v>4300</v>
      </c>
      <c r="Z361" s="34" t="str">
        <f t="shared" si="86"/>
        <v>62333300_4300</v>
      </c>
      <c r="AA361" s="34">
        <f t="shared" si="87"/>
        <v>0</v>
      </c>
      <c r="AB361" s="35">
        <f t="shared" si="88"/>
        <v>2793.9299999999994</v>
      </c>
      <c r="AC361" s="7" t="str">
        <f t="shared" si="89"/>
        <v>6</v>
      </c>
      <c r="AD361" s="7" t="str">
        <f t="shared" si="90"/>
        <v>43</v>
      </c>
    </row>
    <row r="362" spans="1:30" x14ac:dyDescent="0.25">
      <c r="A362" s="1">
        <f t="shared" si="83"/>
        <v>2338</v>
      </c>
      <c r="B362" s="1" t="str">
        <f t="shared" si="82"/>
        <v/>
      </c>
      <c r="C362" s="1">
        <f>IF(A362="","",IFERROR(VLOOKUP(E362,'[1]Mapping '!$I$2:$J$18,2,FALSE),C361))</f>
        <v>4320</v>
      </c>
      <c r="D362" s="1">
        <f t="shared" si="81"/>
        <v>0</v>
      </c>
      <c r="E362" s="17" t="s">
        <v>173</v>
      </c>
      <c r="F362" s="18"/>
      <c r="G362" s="19">
        <v>58523.79</v>
      </c>
      <c r="H362" s="19">
        <v>58523.79</v>
      </c>
      <c r="I362" s="19">
        <v>-72367.13</v>
      </c>
      <c r="J362" s="19">
        <v>0</v>
      </c>
      <c r="K362" s="19">
        <v>29970.05</v>
      </c>
      <c r="L362" s="19">
        <v>88493.84</v>
      </c>
      <c r="M362" s="5"/>
      <c r="N362" s="6">
        <f t="shared" si="79"/>
        <v>0</v>
      </c>
      <c r="O362" s="1">
        <f t="shared" si="80"/>
        <v>1</v>
      </c>
      <c r="P362">
        <v>70711000</v>
      </c>
      <c r="R362">
        <v>0</v>
      </c>
      <c r="S362">
        <v>7371</v>
      </c>
      <c r="T362">
        <v>0</v>
      </c>
      <c r="U362" s="1">
        <f>IF(ISNA(VLOOKUP(Z362,'Balance R'!$C$14:$E$181,3,FALSE))=FALSE,U361,U361+1)</f>
        <v>2</v>
      </c>
      <c r="W362" s="34">
        <f t="shared" si="84"/>
        <v>2239</v>
      </c>
      <c r="X362" s="34">
        <f t="shared" si="85"/>
        <v>62350000</v>
      </c>
      <c r="Y362" s="34">
        <f t="shared" si="77"/>
        <v>4300</v>
      </c>
      <c r="Z362" s="34" t="str">
        <f t="shared" si="86"/>
        <v>62350000_4300</v>
      </c>
      <c r="AA362" s="34">
        <f t="shared" si="87"/>
        <v>0</v>
      </c>
      <c r="AB362" s="35">
        <f t="shared" si="88"/>
        <v>989.32999999999993</v>
      </c>
      <c r="AC362" s="7" t="str">
        <f t="shared" si="89"/>
        <v>6</v>
      </c>
      <c r="AD362" s="7" t="str">
        <f t="shared" si="90"/>
        <v>43</v>
      </c>
    </row>
    <row r="363" spans="1:30" x14ac:dyDescent="0.25">
      <c r="A363" s="1">
        <f t="shared" si="83"/>
        <v>2339</v>
      </c>
      <c r="B363" s="1">
        <f t="shared" si="82"/>
        <v>63121000</v>
      </c>
      <c r="C363" s="1">
        <f>IF(A363="","",IFERROR(VLOOKUP(E363,'[1]Mapping '!$I$2:$J$18,2,FALSE),C362))</f>
        <v>4320</v>
      </c>
      <c r="D363" s="1">
        <f t="shared" si="81"/>
        <v>45.58</v>
      </c>
      <c r="E363" s="18" t="s">
        <v>57</v>
      </c>
      <c r="F363" s="18"/>
      <c r="G363" s="19">
        <v>-45.58</v>
      </c>
      <c r="H363" s="19">
        <v>-45.58</v>
      </c>
      <c r="I363" s="19">
        <v>1527.31</v>
      </c>
      <c r="J363" s="19">
        <v>0</v>
      </c>
      <c r="K363" s="19">
        <v>45.58</v>
      </c>
      <c r="L363" s="19">
        <v>0</v>
      </c>
      <c r="M363" s="5"/>
      <c r="N363" s="6">
        <f t="shared" si="79"/>
        <v>0</v>
      </c>
      <c r="O363" s="1">
        <f t="shared" si="80"/>
        <v>1</v>
      </c>
      <c r="P363">
        <v>70720000</v>
      </c>
      <c r="R363">
        <v>0</v>
      </c>
      <c r="S363">
        <v>0</v>
      </c>
      <c r="T363">
        <v>0</v>
      </c>
      <c r="U363" s="1">
        <f>IF(ISNA(VLOOKUP(Z363,'Balance R'!$C$14:$E$181,3,FALSE))=FALSE,U362,U362+1)</f>
        <v>2</v>
      </c>
      <c r="W363" s="34">
        <f t="shared" si="84"/>
        <v>2240</v>
      </c>
      <c r="X363" s="34">
        <f t="shared" si="85"/>
        <v>62361000</v>
      </c>
      <c r="Y363" s="34">
        <f t="shared" ref="Y363:Y426" si="91">IF(W363&lt;$AA$1,"",VLOOKUP(W363,A:C,3,FALSE))</f>
        <v>4300</v>
      </c>
      <c r="Z363" s="34" t="str">
        <f t="shared" si="86"/>
        <v>62361000_4300</v>
      </c>
      <c r="AA363" s="34">
        <f t="shared" si="87"/>
        <v>0</v>
      </c>
      <c r="AB363" s="35">
        <f t="shared" si="88"/>
        <v>388</v>
      </c>
      <c r="AC363" s="7" t="str">
        <f t="shared" si="89"/>
        <v>6</v>
      </c>
      <c r="AD363" s="7" t="str">
        <f t="shared" si="90"/>
        <v>43</v>
      </c>
    </row>
    <row r="364" spans="1:30" x14ac:dyDescent="0.25">
      <c r="A364" s="1">
        <f t="shared" si="83"/>
        <v>2340</v>
      </c>
      <c r="B364" s="1">
        <f t="shared" si="82"/>
        <v>63333000</v>
      </c>
      <c r="C364" s="1">
        <f>IF(A364="","",IFERROR(VLOOKUP(E364,'[1]Mapping '!$I$2:$J$18,2,FALSE),C363))</f>
        <v>4320</v>
      </c>
      <c r="D364" s="1">
        <f t="shared" si="81"/>
        <v>103.59</v>
      </c>
      <c r="E364" s="18" t="s">
        <v>58</v>
      </c>
      <c r="F364" s="18"/>
      <c r="G364" s="19">
        <v>-103.59</v>
      </c>
      <c r="H364" s="19">
        <v>-103.59</v>
      </c>
      <c r="I364" s="19">
        <v>3535.86</v>
      </c>
      <c r="J364" s="19">
        <v>0</v>
      </c>
      <c r="K364" s="19">
        <v>103.59</v>
      </c>
      <c r="L364" s="19">
        <v>0</v>
      </c>
      <c r="M364" s="5"/>
      <c r="N364" s="6">
        <f t="shared" si="79"/>
        <v>0</v>
      </c>
      <c r="O364" s="1">
        <f t="shared" si="80"/>
        <v>1</v>
      </c>
      <c r="P364">
        <v>70720001</v>
      </c>
      <c r="R364">
        <v>222.94</v>
      </c>
      <c r="S364">
        <v>445.88</v>
      </c>
      <c r="T364">
        <v>0</v>
      </c>
      <c r="U364" s="1">
        <f>IF(ISNA(VLOOKUP(Z364,'Balance R'!$C$14:$E$181,3,FALSE))=FALSE,U363,U363+1)</f>
        <v>2</v>
      </c>
      <c r="W364" s="34">
        <f t="shared" si="84"/>
        <v>2241</v>
      </c>
      <c r="X364" s="34">
        <f t="shared" si="85"/>
        <v>62411100</v>
      </c>
      <c r="Y364" s="34">
        <f t="shared" si="91"/>
        <v>4300</v>
      </c>
      <c r="Z364" s="34" t="str">
        <f t="shared" si="86"/>
        <v>62411100_4300</v>
      </c>
      <c r="AA364" s="34">
        <f t="shared" si="87"/>
        <v>0</v>
      </c>
      <c r="AB364" s="35">
        <f t="shared" si="88"/>
        <v>389.63</v>
      </c>
      <c r="AC364" s="7" t="str">
        <f t="shared" si="89"/>
        <v>6</v>
      </c>
      <c r="AD364" s="7" t="str">
        <f t="shared" si="90"/>
        <v>43</v>
      </c>
    </row>
    <row r="365" spans="1:30" x14ac:dyDescent="0.25">
      <c r="A365" s="1">
        <f t="shared" si="83"/>
        <v>2341</v>
      </c>
      <c r="B365" s="1">
        <f t="shared" si="82"/>
        <v>64111000</v>
      </c>
      <c r="C365" s="1">
        <f>IF(A365="","",IFERROR(VLOOKUP(E365,'[1]Mapping '!$I$2:$J$18,2,FALSE),C364))</f>
        <v>4320</v>
      </c>
      <c r="D365" s="1">
        <f t="shared" si="81"/>
        <v>10152.33</v>
      </c>
      <c r="E365" s="18" t="s">
        <v>61</v>
      </c>
      <c r="F365" s="18"/>
      <c r="G365" s="19">
        <v>-10152.33</v>
      </c>
      <c r="H365" s="19">
        <v>-10152.33</v>
      </c>
      <c r="I365" s="19">
        <v>333914.82</v>
      </c>
      <c r="J365" s="19">
        <v>0</v>
      </c>
      <c r="K365" s="19">
        <v>12492.69</v>
      </c>
      <c r="L365" s="19">
        <v>2340.36</v>
      </c>
      <c r="M365" s="5"/>
      <c r="N365" s="6">
        <f t="shared" si="79"/>
        <v>0</v>
      </c>
      <c r="O365" s="1">
        <f t="shared" si="80"/>
        <v>1</v>
      </c>
      <c r="P365">
        <v>70721000</v>
      </c>
      <c r="R365">
        <v>0</v>
      </c>
      <c r="S365">
        <v>43708.72</v>
      </c>
      <c r="T365">
        <v>0</v>
      </c>
      <c r="U365" s="1">
        <f>IF(ISNA(VLOOKUP(Z365,'Balance R'!$C$14:$E$181,3,FALSE))=FALSE,U364,U364+1)</f>
        <v>2</v>
      </c>
      <c r="W365" s="34">
        <f t="shared" si="84"/>
        <v>2242</v>
      </c>
      <c r="X365" s="34">
        <f t="shared" si="85"/>
        <v>62512000</v>
      </c>
      <c r="Y365" s="34">
        <f t="shared" si="91"/>
        <v>4300</v>
      </c>
      <c r="Z365" s="34" t="str">
        <f t="shared" si="86"/>
        <v>62512000_4300</v>
      </c>
      <c r="AA365" s="34">
        <f t="shared" si="87"/>
        <v>0</v>
      </c>
      <c r="AB365" s="35">
        <f t="shared" si="88"/>
        <v>56.46</v>
      </c>
      <c r="AC365" s="7" t="str">
        <f t="shared" si="89"/>
        <v>6</v>
      </c>
      <c r="AD365" s="7" t="str">
        <f t="shared" si="90"/>
        <v>43</v>
      </c>
    </row>
    <row r="366" spans="1:30" x14ac:dyDescent="0.25">
      <c r="A366" s="1">
        <f t="shared" si="83"/>
        <v>2342</v>
      </c>
      <c r="B366" s="1">
        <f t="shared" si="82"/>
        <v>64141000</v>
      </c>
      <c r="C366" s="1">
        <f>IF(A366="","",IFERROR(VLOOKUP(E366,'[1]Mapping '!$I$2:$J$18,2,FALSE),C365))</f>
        <v>4320</v>
      </c>
      <c r="D366" s="1">
        <f t="shared" si="81"/>
        <v>206.8</v>
      </c>
      <c r="E366" s="18" t="s">
        <v>62</v>
      </c>
      <c r="F366" s="18"/>
      <c r="G366" s="19">
        <v>-206.8</v>
      </c>
      <c r="H366" s="19">
        <v>-206.8</v>
      </c>
      <c r="I366" s="19">
        <v>13343.72</v>
      </c>
      <c r="J366" s="19">
        <v>0</v>
      </c>
      <c r="K366" s="19">
        <v>206.8</v>
      </c>
      <c r="L366" s="19">
        <v>0</v>
      </c>
      <c r="M366" s="5"/>
      <c r="N366" s="6">
        <f t="shared" si="79"/>
        <v>0</v>
      </c>
      <c r="O366" s="1">
        <f t="shared" si="80"/>
        <v>1</v>
      </c>
      <c r="P366">
        <v>70730000</v>
      </c>
      <c r="R366">
        <v>0</v>
      </c>
      <c r="S366">
        <v>3550.14</v>
      </c>
      <c r="T366">
        <v>0</v>
      </c>
      <c r="U366" s="1">
        <f>IF(ISNA(VLOOKUP(Z366,'Balance R'!$C$14:$E$181,3,FALSE))=FALSE,U365,U365+1)</f>
        <v>2</v>
      </c>
      <c r="W366" s="34">
        <f t="shared" si="84"/>
        <v>2243</v>
      </c>
      <c r="X366" s="34">
        <f t="shared" si="85"/>
        <v>62573000</v>
      </c>
      <c r="Y366" s="34">
        <f t="shared" si="91"/>
        <v>4300</v>
      </c>
      <c r="Z366" s="34" t="str">
        <f t="shared" si="86"/>
        <v>62573000_4300</v>
      </c>
      <c r="AA366" s="34">
        <f t="shared" si="87"/>
        <v>0</v>
      </c>
      <c r="AB366" s="35">
        <f t="shared" si="88"/>
        <v>88.78</v>
      </c>
      <c r="AC366" s="7" t="str">
        <f t="shared" si="89"/>
        <v>6</v>
      </c>
      <c r="AD366" s="7" t="str">
        <f t="shared" si="90"/>
        <v>43</v>
      </c>
    </row>
    <row r="367" spans="1:30" x14ac:dyDescent="0.25">
      <c r="A367" s="1">
        <f t="shared" si="83"/>
        <v>2343</v>
      </c>
      <c r="B367" s="1">
        <f t="shared" si="82"/>
        <v>64180000</v>
      </c>
      <c r="C367" s="1">
        <f>IF(A367="","",IFERROR(VLOOKUP(E367,'[1]Mapping '!$I$2:$J$18,2,FALSE),C366))</f>
        <v>4320</v>
      </c>
      <c r="D367" s="1">
        <f t="shared" si="81"/>
        <v>-1674.7100000000009</v>
      </c>
      <c r="E367" s="18" t="s">
        <v>63</v>
      </c>
      <c r="F367" s="18"/>
      <c r="G367" s="19">
        <v>1674.71</v>
      </c>
      <c r="H367" s="19">
        <v>1674.71</v>
      </c>
      <c r="I367" s="19">
        <v>-1880.88</v>
      </c>
      <c r="J367" s="19">
        <v>0</v>
      </c>
      <c r="K367" s="19">
        <v>11957.57</v>
      </c>
      <c r="L367" s="19">
        <v>13632.28</v>
      </c>
      <c r="M367" s="5"/>
      <c r="N367" s="6">
        <f t="shared" si="79"/>
        <v>0</v>
      </c>
      <c r="O367" s="1">
        <f t="shared" si="80"/>
        <v>1</v>
      </c>
      <c r="P367">
        <v>70730001</v>
      </c>
      <c r="R367">
        <v>0</v>
      </c>
      <c r="S367">
        <v>0</v>
      </c>
      <c r="T367">
        <v>0</v>
      </c>
      <c r="U367" s="1">
        <f>IF(ISNA(VLOOKUP(Z367,'Balance R'!$C$14:$E$181,3,FALSE))=FALSE,U366,U366+1)</f>
        <v>2</v>
      </c>
      <c r="W367" s="34">
        <f t="shared" si="84"/>
        <v>2244</v>
      </c>
      <c r="X367" s="34">
        <f t="shared" si="85"/>
        <v>62610010</v>
      </c>
      <c r="Y367" s="34">
        <f t="shared" si="91"/>
        <v>4300</v>
      </c>
      <c r="Z367" s="34" t="str">
        <f t="shared" si="86"/>
        <v>62610010_4300</v>
      </c>
      <c r="AA367" s="34">
        <f t="shared" si="87"/>
        <v>0</v>
      </c>
      <c r="AB367" s="35">
        <f t="shared" si="88"/>
        <v>3292.63</v>
      </c>
      <c r="AC367" s="7" t="str">
        <f t="shared" si="89"/>
        <v>6</v>
      </c>
      <c r="AD367" s="7" t="str">
        <f t="shared" si="90"/>
        <v>43</v>
      </c>
    </row>
    <row r="368" spans="1:30" x14ac:dyDescent="0.25">
      <c r="A368" s="1">
        <f t="shared" si="83"/>
        <v>2344</v>
      </c>
      <c r="B368" s="1">
        <f t="shared" si="82"/>
        <v>64511000</v>
      </c>
      <c r="C368" s="1">
        <f>IF(A368="","",IFERROR(VLOOKUP(E368,'[1]Mapping '!$I$2:$J$18,2,FALSE),C367))</f>
        <v>4320</v>
      </c>
      <c r="D368" s="1">
        <f t="shared" si="81"/>
        <v>1742.23</v>
      </c>
      <c r="E368" s="18" t="s">
        <v>66</v>
      </c>
      <c r="F368" s="18"/>
      <c r="G368" s="19">
        <v>-1742.23</v>
      </c>
      <c r="H368" s="19">
        <v>-1742.23</v>
      </c>
      <c r="I368" s="19">
        <v>73563.11</v>
      </c>
      <c r="J368" s="19">
        <v>0</v>
      </c>
      <c r="K368" s="19">
        <v>1742.23</v>
      </c>
      <c r="L368" s="19">
        <v>0</v>
      </c>
      <c r="M368" s="5"/>
      <c r="N368" s="6">
        <f t="shared" si="79"/>
        <v>0</v>
      </c>
      <c r="O368" s="1">
        <f t="shared" si="80"/>
        <v>1</v>
      </c>
      <c r="P368">
        <v>70800000</v>
      </c>
      <c r="R368">
        <v>0</v>
      </c>
      <c r="S368">
        <v>260079</v>
      </c>
      <c r="T368">
        <v>0</v>
      </c>
      <c r="U368" s="1">
        <f>IF(ISNA(VLOOKUP(Z368,'Balance R'!$C$14:$E$181,3,FALSE))=FALSE,U367,U367+1)</f>
        <v>2</v>
      </c>
      <c r="W368" s="34">
        <f t="shared" si="84"/>
        <v>2245</v>
      </c>
      <c r="X368" s="34">
        <f t="shared" si="85"/>
        <v>62782000</v>
      </c>
      <c r="Y368" s="34">
        <f t="shared" si="91"/>
        <v>4300</v>
      </c>
      <c r="Z368" s="34" t="str">
        <f t="shared" si="86"/>
        <v>62782000_4300</v>
      </c>
      <c r="AA368" s="34">
        <f t="shared" si="87"/>
        <v>0</v>
      </c>
      <c r="AB368" s="35">
        <f t="shared" si="88"/>
        <v>631.32000000000005</v>
      </c>
      <c r="AC368" s="7" t="str">
        <f t="shared" si="89"/>
        <v>6</v>
      </c>
      <c r="AD368" s="7" t="str">
        <f t="shared" si="90"/>
        <v>43</v>
      </c>
    </row>
    <row r="369" spans="1:30" x14ac:dyDescent="0.25">
      <c r="A369" s="1">
        <f t="shared" si="83"/>
        <v>2345</v>
      </c>
      <c r="B369" s="1">
        <f t="shared" si="82"/>
        <v>64521000</v>
      </c>
      <c r="C369" s="1">
        <f>IF(A369="","",IFERROR(VLOOKUP(E369,'[1]Mapping '!$I$2:$J$18,2,FALSE),C368))</f>
        <v>4320</v>
      </c>
      <c r="D369" s="1">
        <f t="shared" si="81"/>
        <v>351.53</v>
      </c>
      <c r="E369" s="18" t="s">
        <v>67</v>
      </c>
      <c r="F369" s="18"/>
      <c r="G369" s="19">
        <v>-351.53</v>
      </c>
      <c r="H369" s="19">
        <v>-351.53</v>
      </c>
      <c r="I369" s="19">
        <v>17087.240000000002</v>
      </c>
      <c r="J369" s="19">
        <v>0</v>
      </c>
      <c r="K369" s="19">
        <v>351.53</v>
      </c>
      <c r="L369" s="19">
        <v>0</v>
      </c>
      <c r="M369" s="5"/>
      <c r="N369" s="6">
        <f t="shared" si="79"/>
        <v>0</v>
      </c>
      <c r="O369" s="1">
        <f t="shared" si="80"/>
        <v>1</v>
      </c>
      <c r="P369">
        <v>70850000</v>
      </c>
      <c r="R369">
        <v>0</v>
      </c>
      <c r="S369">
        <v>341</v>
      </c>
      <c r="T369">
        <v>0</v>
      </c>
      <c r="U369" s="1">
        <f>IF(ISNA(VLOOKUP(Z369,'Balance R'!$C$14:$E$181,3,FALSE))=FALSE,U368,U368+1)</f>
        <v>2</v>
      </c>
      <c r="W369" s="34">
        <f t="shared" si="84"/>
        <v>2246</v>
      </c>
      <c r="X369" s="34">
        <f t="shared" si="85"/>
        <v>62783000</v>
      </c>
      <c r="Y369" s="34">
        <f t="shared" si="91"/>
        <v>4300</v>
      </c>
      <c r="Z369" s="34" t="str">
        <f t="shared" si="86"/>
        <v>62783000_4300</v>
      </c>
      <c r="AA369" s="34">
        <f t="shared" si="87"/>
        <v>0</v>
      </c>
      <c r="AB369" s="35">
        <f t="shared" si="88"/>
        <v>2062.4899999999998</v>
      </c>
      <c r="AC369" s="7" t="str">
        <f t="shared" si="89"/>
        <v>6</v>
      </c>
      <c r="AD369" s="7" t="str">
        <f t="shared" si="90"/>
        <v>43</v>
      </c>
    </row>
    <row r="370" spans="1:30" x14ac:dyDescent="0.25">
      <c r="A370" s="1">
        <f t="shared" si="83"/>
        <v>2346</v>
      </c>
      <c r="B370" s="1">
        <f t="shared" si="82"/>
        <v>64532000</v>
      </c>
      <c r="C370" s="1">
        <f>IF(A370="","",IFERROR(VLOOKUP(E370,'[1]Mapping '!$I$2:$J$18,2,FALSE),C369))</f>
        <v>4320</v>
      </c>
      <c r="D370" s="1">
        <f t="shared" si="81"/>
        <v>144.28</v>
      </c>
      <c r="E370" s="18" t="s">
        <v>68</v>
      </c>
      <c r="F370" s="18"/>
      <c r="G370" s="19">
        <v>-144.28</v>
      </c>
      <c r="H370" s="19">
        <v>-144.28</v>
      </c>
      <c r="I370" s="19">
        <v>5968.61</v>
      </c>
      <c r="J370" s="19">
        <v>0</v>
      </c>
      <c r="K370" s="19">
        <v>144.28</v>
      </c>
      <c r="L370" s="19">
        <v>0</v>
      </c>
      <c r="M370" s="5"/>
      <c r="N370" s="6">
        <f t="shared" si="79"/>
        <v>-1.8189894035458565E-12</v>
      </c>
      <c r="O370" s="1">
        <f t="shared" si="80"/>
        <v>1</v>
      </c>
      <c r="P370">
        <v>70851000</v>
      </c>
      <c r="R370">
        <v>0</v>
      </c>
      <c r="S370">
        <v>12858.51</v>
      </c>
      <c r="T370">
        <v>0</v>
      </c>
      <c r="U370" s="1">
        <f>IF(ISNA(VLOOKUP(Z370,'Balance R'!$C$14:$E$181,3,FALSE))=FALSE,U369,U369+1)</f>
        <v>2</v>
      </c>
      <c r="W370" s="34">
        <f t="shared" si="84"/>
        <v>2247</v>
      </c>
      <c r="X370" s="34">
        <f t="shared" si="85"/>
        <v>62784000</v>
      </c>
      <c r="Y370" s="34">
        <f t="shared" si="91"/>
        <v>4300</v>
      </c>
      <c r="Z370" s="34" t="str">
        <f t="shared" si="86"/>
        <v>62784000_4300</v>
      </c>
      <c r="AA370" s="34">
        <f t="shared" si="87"/>
        <v>0</v>
      </c>
      <c r="AB370" s="35">
        <f t="shared" si="88"/>
        <v>660.14</v>
      </c>
      <c r="AC370" s="7" t="str">
        <f t="shared" si="89"/>
        <v>6</v>
      </c>
      <c r="AD370" s="7" t="str">
        <f t="shared" si="90"/>
        <v>43</v>
      </c>
    </row>
    <row r="371" spans="1:30" x14ac:dyDescent="0.25">
      <c r="A371" s="1">
        <f t="shared" si="83"/>
        <v>2347</v>
      </c>
      <c r="B371" s="1">
        <f t="shared" si="82"/>
        <v>64580000</v>
      </c>
      <c r="C371" s="1">
        <f>IF(A371="","",IFERROR(VLOOKUP(E371,'[1]Mapping '!$I$2:$J$18,2,FALSE),C370))</f>
        <v>4320</v>
      </c>
      <c r="D371" s="1">
        <f t="shared" si="81"/>
        <v>-407.40999999999985</v>
      </c>
      <c r="E371" s="18" t="s">
        <v>69</v>
      </c>
      <c r="F371" s="18"/>
      <c r="G371" s="19">
        <v>407.41</v>
      </c>
      <c r="H371" s="19">
        <v>407.41</v>
      </c>
      <c r="I371" s="19">
        <v>1200.6300000000001</v>
      </c>
      <c r="J371" s="19">
        <v>0</v>
      </c>
      <c r="K371" s="19">
        <v>2364.17</v>
      </c>
      <c r="L371" s="19">
        <v>2771.58</v>
      </c>
      <c r="M371" s="5"/>
      <c r="N371" s="6">
        <f t="shared" si="79"/>
        <v>0</v>
      </c>
      <c r="O371" s="1">
        <f t="shared" si="80"/>
        <v>1</v>
      </c>
      <c r="P371">
        <v>70851100</v>
      </c>
      <c r="R371">
        <v>0</v>
      </c>
      <c r="S371">
        <v>285.73</v>
      </c>
      <c r="T371">
        <v>0</v>
      </c>
      <c r="U371" s="1">
        <f>IF(ISNA(VLOOKUP(Z371,'Balance R'!$C$14:$E$181,3,FALSE))=FALSE,U370,U370+1)</f>
        <v>2</v>
      </c>
      <c r="W371" s="34">
        <f t="shared" si="84"/>
        <v>2248</v>
      </c>
      <c r="X371" s="34">
        <f t="shared" si="85"/>
        <v>62785000</v>
      </c>
      <c r="Y371" s="34">
        <f t="shared" si="91"/>
        <v>4300</v>
      </c>
      <c r="Z371" s="34" t="str">
        <f t="shared" si="86"/>
        <v>62785000_4300</v>
      </c>
      <c r="AA371" s="34">
        <f t="shared" si="87"/>
        <v>0</v>
      </c>
      <c r="AB371" s="35">
        <f t="shared" si="88"/>
        <v>45.01</v>
      </c>
      <c r="AC371" s="7" t="str">
        <f t="shared" si="89"/>
        <v>6</v>
      </c>
      <c r="AD371" s="7" t="str">
        <f t="shared" si="90"/>
        <v>43</v>
      </c>
    </row>
    <row r="372" spans="1:30" x14ac:dyDescent="0.25">
      <c r="A372" s="1">
        <f t="shared" si="83"/>
        <v>2348</v>
      </c>
      <c r="B372" s="1">
        <f t="shared" si="82"/>
        <v>70640000</v>
      </c>
      <c r="C372" s="1">
        <f>IF(A372="","",IFERROR(VLOOKUP(E372,'[1]Mapping '!$I$2:$J$18,2,FALSE),C371))</f>
        <v>4320</v>
      </c>
      <c r="D372" s="1">
        <f t="shared" si="81"/>
        <v>-67275.94</v>
      </c>
      <c r="E372" s="18" t="s">
        <v>174</v>
      </c>
      <c r="F372" s="18"/>
      <c r="G372" s="19">
        <v>67275.94</v>
      </c>
      <c r="H372" s="19">
        <v>67275.94</v>
      </c>
      <c r="I372" s="19">
        <v>-80748.03</v>
      </c>
      <c r="J372" s="19">
        <v>0</v>
      </c>
      <c r="K372" s="19">
        <v>558.30999999999995</v>
      </c>
      <c r="L372" s="19">
        <v>67834.25</v>
      </c>
      <c r="M372" s="5"/>
      <c r="N372" s="6">
        <f t="shared" si="79"/>
        <v>0</v>
      </c>
      <c r="O372" s="1">
        <f t="shared" si="80"/>
        <v>1</v>
      </c>
      <c r="P372">
        <v>74100000</v>
      </c>
      <c r="R372">
        <v>3</v>
      </c>
      <c r="S372">
        <v>12806.6</v>
      </c>
      <c r="T372">
        <v>0</v>
      </c>
      <c r="U372" s="1">
        <f>IF(ISNA(VLOOKUP(Z372,'Balance R'!$C$14:$E$181,3,FALSE))=FALSE,U371,U371+1)</f>
        <v>2</v>
      </c>
      <c r="W372" s="34">
        <f t="shared" si="84"/>
        <v>2249</v>
      </c>
      <c r="X372" s="34">
        <f t="shared" si="85"/>
        <v>62811000</v>
      </c>
      <c r="Y372" s="34">
        <f t="shared" si="91"/>
        <v>4300</v>
      </c>
      <c r="Z372" s="34" t="str">
        <f t="shared" si="86"/>
        <v>62811000_4300</v>
      </c>
      <c r="AA372" s="34">
        <f t="shared" si="87"/>
        <v>0</v>
      </c>
      <c r="AB372" s="35">
        <f t="shared" si="88"/>
        <v>770</v>
      </c>
      <c r="AC372" s="7" t="str">
        <f t="shared" si="89"/>
        <v>6</v>
      </c>
      <c r="AD372" s="7" t="str">
        <f t="shared" si="90"/>
        <v>43</v>
      </c>
    </row>
    <row r="373" spans="1:30" x14ac:dyDescent="0.25">
      <c r="A373" s="1">
        <f t="shared" si="83"/>
        <v>2349</v>
      </c>
      <c r="B373" s="1">
        <f t="shared" si="82"/>
        <v>70641000</v>
      </c>
      <c r="C373" s="1">
        <f>IF(A373="","",IFERROR(VLOOKUP(E373,'[1]Mapping '!$I$2:$J$18,2,FALSE),C372))</f>
        <v>4320</v>
      </c>
      <c r="D373" s="1">
        <f t="shared" si="81"/>
        <v>-1735.3500000000001</v>
      </c>
      <c r="E373" s="18" t="s">
        <v>175</v>
      </c>
      <c r="F373" s="18"/>
      <c r="G373" s="19">
        <v>1735.35</v>
      </c>
      <c r="H373" s="19">
        <v>1735.35</v>
      </c>
      <c r="I373" s="19">
        <v>-2106.6</v>
      </c>
      <c r="J373" s="19">
        <v>0</v>
      </c>
      <c r="K373" s="19">
        <v>3.3</v>
      </c>
      <c r="L373" s="19">
        <v>1738.65</v>
      </c>
      <c r="M373" s="5"/>
      <c r="N373" s="6">
        <f t="shared" si="79"/>
        <v>-2.8421709430404007E-14</v>
      </c>
      <c r="O373" s="1">
        <f t="shared" si="80"/>
        <v>1</v>
      </c>
      <c r="P373">
        <v>75810000</v>
      </c>
      <c r="R373">
        <v>0</v>
      </c>
      <c r="S373">
        <v>159.33000000000001</v>
      </c>
      <c r="T373">
        <v>0</v>
      </c>
      <c r="U373" s="1">
        <f>IF(ISNA(VLOOKUP(Z373,'Balance R'!$C$14:$E$181,3,FALSE))=FALSE,U372,U372+1)</f>
        <v>2</v>
      </c>
      <c r="W373" s="34">
        <f t="shared" si="84"/>
        <v>2250</v>
      </c>
      <c r="X373" s="34">
        <f t="shared" si="85"/>
        <v>63512000</v>
      </c>
      <c r="Y373" s="34">
        <f t="shared" si="91"/>
        <v>4300</v>
      </c>
      <c r="Z373" s="34" t="str">
        <f t="shared" si="86"/>
        <v>63512000_4300</v>
      </c>
      <c r="AA373" s="34">
        <f t="shared" si="87"/>
        <v>0</v>
      </c>
      <c r="AB373" s="35">
        <f t="shared" si="88"/>
        <v>2429</v>
      </c>
      <c r="AC373" s="7" t="str">
        <f t="shared" si="89"/>
        <v>6</v>
      </c>
      <c r="AD373" s="7" t="str">
        <f t="shared" si="90"/>
        <v>43</v>
      </c>
    </row>
    <row r="374" spans="1:30" x14ac:dyDescent="0.25">
      <c r="A374" s="1">
        <f t="shared" si="83"/>
        <v>2350</v>
      </c>
      <c r="B374" s="1">
        <f t="shared" si="82"/>
        <v>70851000</v>
      </c>
      <c r="C374" s="1">
        <f>IF(A374="","",IFERROR(VLOOKUP(E374,'[1]Mapping '!$I$2:$J$18,2,FALSE),C373))</f>
        <v>4320</v>
      </c>
      <c r="D374" s="1">
        <f t="shared" si="81"/>
        <v>-176.72</v>
      </c>
      <c r="E374" s="18" t="s">
        <v>83</v>
      </c>
      <c r="F374" s="18"/>
      <c r="G374" s="19">
        <v>176.72</v>
      </c>
      <c r="H374" s="19">
        <v>176.72</v>
      </c>
      <c r="I374" s="19">
        <v>-12858.51</v>
      </c>
      <c r="J374" s="19">
        <v>0</v>
      </c>
      <c r="K374" s="19">
        <v>0</v>
      </c>
      <c r="L374" s="19">
        <v>176.72</v>
      </c>
      <c r="M374" s="5"/>
      <c r="N374" s="6">
        <f t="shared" si="79"/>
        <v>0</v>
      </c>
      <c r="O374" s="1">
        <f t="shared" si="80"/>
        <v>1</v>
      </c>
      <c r="P374">
        <v>75890000</v>
      </c>
      <c r="R374">
        <v>0</v>
      </c>
      <c r="S374">
        <v>0</v>
      </c>
      <c r="T374">
        <v>0</v>
      </c>
      <c r="U374" s="1">
        <f>IF(ISNA(VLOOKUP(Z374,'Balance R'!$C$14:$E$181,3,FALSE))=FALSE,U373,U373+1)</f>
        <v>2</v>
      </c>
      <c r="W374" s="34">
        <f t="shared" si="84"/>
        <v>2251</v>
      </c>
      <c r="X374" s="34">
        <f t="shared" si="85"/>
        <v>63512200</v>
      </c>
      <c r="Y374" s="34">
        <f t="shared" si="91"/>
        <v>4300</v>
      </c>
      <c r="Z374" s="34" t="str">
        <f t="shared" si="86"/>
        <v>63512200_4300</v>
      </c>
      <c r="AA374" s="34">
        <f t="shared" si="87"/>
        <v>0</v>
      </c>
      <c r="AB374" s="35">
        <f t="shared" si="88"/>
        <v>2632</v>
      </c>
      <c r="AC374" s="7" t="str">
        <f t="shared" si="89"/>
        <v>6</v>
      </c>
      <c r="AD374" s="7" t="str">
        <f t="shared" si="90"/>
        <v>43</v>
      </c>
    </row>
    <row r="375" spans="1:30" x14ac:dyDescent="0.25">
      <c r="A375" s="1">
        <f t="shared" si="83"/>
        <v>2350</v>
      </c>
      <c r="B375" s="1" t="str">
        <f t="shared" si="82"/>
        <v/>
      </c>
      <c r="C375" s="1">
        <f>IF(A375="","",IFERROR(VLOOKUP(E375,'[1]Mapping '!$I$2:$J$18,2,FALSE),C374))</f>
        <v>4320</v>
      </c>
      <c r="D375" s="1">
        <f t="shared" si="81"/>
        <v>0</v>
      </c>
      <c r="E375" s="17" t="s">
        <v>176</v>
      </c>
      <c r="F375" s="18"/>
      <c r="G375" s="19">
        <v>-48338.79</v>
      </c>
      <c r="H375" s="19">
        <v>-48338.79</v>
      </c>
      <c r="I375" s="19">
        <v>48338.79</v>
      </c>
      <c r="J375" s="19">
        <v>0</v>
      </c>
      <c r="K375" s="19">
        <v>93385.33</v>
      </c>
      <c r="L375" s="19">
        <v>45046.54</v>
      </c>
      <c r="M375" s="5"/>
      <c r="N375" s="6">
        <f t="shared" si="79"/>
        <v>0</v>
      </c>
      <c r="O375" s="1">
        <f t="shared" si="80"/>
        <v>1</v>
      </c>
      <c r="P375">
        <v>76880000</v>
      </c>
      <c r="R375">
        <v>0</v>
      </c>
      <c r="S375">
        <v>7486</v>
      </c>
      <c r="T375">
        <v>0</v>
      </c>
      <c r="U375" s="1">
        <f>IF(ISNA(VLOOKUP(Z375,'Balance R'!$C$14:$E$181,3,FALSE))=FALSE,U374,U374+1)</f>
        <v>2</v>
      </c>
      <c r="W375" s="34">
        <f t="shared" si="84"/>
        <v>2252</v>
      </c>
      <c r="X375" s="34">
        <f t="shared" si="85"/>
        <v>63515000</v>
      </c>
      <c r="Y375" s="34">
        <f t="shared" si="91"/>
        <v>4300</v>
      </c>
      <c r="Z375" s="34" t="str">
        <f t="shared" si="86"/>
        <v>63515000_4300</v>
      </c>
      <c r="AA375" s="34">
        <f t="shared" si="87"/>
        <v>0</v>
      </c>
      <c r="AB375" s="35">
        <f t="shared" si="88"/>
        <v>1119.3599999999997</v>
      </c>
      <c r="AC375" s="7" t="str">
        <f t="shared" si="89"/>
        <v>6</v>
      </c>
      <c r="AD375" s="7" t="str">
        <f t="shared" si="90"/>
        <v>43</v>
      </c>
    </row>
    <row r="376" spans="1:30" x14ac:dyDescent="0.25">
      <c r="A376" s="1">
        <f t="shared" si="83"/>
        <v>2351</v>
      </c>
      <c r="B376" s="1">
        <f t="shared" si="82"/>
        <v>63121000</v>
      </c>
      <c r="C376" s="1">
        <f>IF(A376="","",IFERROR(VLOOKUP(E376,'[1]Mapping '!$I$2:$J$18,2,FALSE),C375))</f>
        <v>4320</v>
      </c>
      <c r="D376" s="1">
        <f t="shared" si="81"/>
        <v>167.47</v>
      </c>
      <c r="E376" s="18" t="s">
        <v>57</v>
      </c>
      <c r="F376" s="18"/>
      <c r="G376" s="19">
        <v>-167.47</v>
      </c>
      <c r="H376" s="19">
        <v>-167.47</v>
      </c>
      <c r="I376" s="19">
        <v>1527.31</v>
      </c>
      <c r="J376" s="19">
        <v>0</v>
      </c>
      <c r="K376" s="19">
        <v>167.47</v>
      </c>
      <c r="L376" s="19">
        <v>0</v>
      </c>
      <c r="M376" s="5"/>
      <c r="N376" s="6">
        <f t="shared" si="79"/>
        <v>0</v>
      </c>
      <c r="O376" s="1">
        <f t="shared" si="80"/>
        <v>1</v>
      </c>
      <c r="P376">
        <v>76880100</v>
      </c>
      <c r="R376">
        <v>0</v>
      </c>
      <c r="S376">
        <v>3551</v>
      </c>
      <c r="T376">
        <v>0</v>
      </c>
      <c r="U376" s="1">
        <f>IF(ISNA(VLOOKUP(Z376,'Balance R'!$C$14:$E$181,3,FALSE))=FALSE,U375,U375+1)</f>
        <v>2</v>
      </c>
      <c r="W376" s="34">
        <f t="shared" si="84"/>
        <v>2253</v>
      </c>
      <c r="X376" s="34">
        <f t="shared" si="85"/>
        <v>63520000</v>
      </c>
      <c r="Y376" s="34">
        <f t="shared" si="91"/>
        <v>4300</v>
      </c>
      <c r="Z376" s="34" t="str">
        <f t="shared" si="86"/>
        <v>63520000_4300</v>
      </c>
      <c r="AA376" s="34">
        <f t="shared" si="87"/>
        <v>0</v>
      </c>
      <c r="AB376" s="35">
        <f t="shared" si="88"/>
        <v>275.89</v>
      </c>
      <c r="AC376" s="7" t="str">
        <f t="shared" si="89"/>
        <v>6</v>
      </c>
      <c r="AD376" s="7" t="str">
        <f t="shared" si="90"/>
        <v>43</v>
      </c>
    </row>
    <row r="377" spans="1:30" x14ac:dyDescent="0.25">
      <c r="A377" s="1">
        <f t="shared" si="83"/>
        <v>2352</v>
      </c>
      <c r="B377" s="1">
        <f t="shared" si="82"/>
        <v>63333000</v>
      </c>
      <c r="C377" s="1">
        <f>IF(A377="","",IFERROR(VLOOKUP(E377,'[1]Mapping '!$I$2:$J$18,2,FALSE),C376))</f>
        <v>4320</v>
      </c>
      <c r="D377" s="1">
        <f t="shared" si="81"/>
        <v>380.6</v>
      </c>
      <c r="E377" s="18" t="s">
        <v>58</v>
      </c>
      <c r="F377" s="18"/>
      <c r="G377" s="19">
        <v>-380.6</v>
      </c>
      <c r="H377" s="19">
        <v>-380.6</v>
      </c>
      <c r="I377" s="19">
        <v>3535.86</v>
      </c>
      <c r="J377" s="19">
        <v>0</v>
      </c>
      <c r="K377" s="19">
        <v>380.6</v>
      </c>
      <c r="L377" s="19">
        <v>0</v>
      </c>
      <c r="M377" s="5"/>
      <c r="N377" s="6">
        <f t="shared" si="79"/>
        <v>0</v>
      </c>
      <c r="O377" s="1">
        <f t="shared" si="80"/>
        <v>1</v>
      </c>
      <c r="P377">
        <v>76880200</v>
      </c>
      <c r="R377">
        <v>0</v>
      </c>
      <c r="S377">
        <v>0</v>
      </c>
      <c r="T377">
        <v>0</v>
      </c>
      <c r="U377" s="1">
        <f>IF(ISNA(VLOOKUP(Z377,'Balance R'!$C$14:$E$181,3,FALSE))=FALSE,U376,U376+1)</f>
        <v>2</v>
      </c>
      <c r="W377" s="34">
        <f t="shared" si="84"/>
        <v>2254</v>
      </c>
      <c r="X377" s="34">
        <f t="shared" si="85"/>
        <v>64751000</v>
      </c>
      <c r="Y377" s="34">
        <f t="shared" si="91"/>
        <v>4300</v>
      </c>
      <c r="Z377" s="34" t="str">
        <f t="shared" si="86"/>
        <v>64751000_4300</v>
      </c>
      <c r="AA377" s="34">
        <f t="shared" si="87"/>
        <v>0</v>
      </c>
      <c r="AB377" s="35">
        <f t="shared" si="88"/>
        <v>731.5</v>
      </c>
      <c r="AC377" s="7" t="str">
        <f t="shared" si="89"/>
        <v>6</v>
      </c>
      <c r="AD377" s="7" t="str">
        <f t="shared" si="90"/>
        <v>43</v>
      </c>
    </row>
    <row r="378" spans="1:30" x14ac:dyDescent="0.25">
      <c r="A378" s="1">
        <f t="shared" si="83"/>
        <v>2353</v>
      </c>
      <c r="B378" s="1">
        <f t="shared" si="82"/>
        <v>64111000</v>
      </c>
      <c r="C378" s="1">
        <f>IF(A378="","",IFERROR(VLOOKUP(E378,'[1]Mapping '!$I$2:$J$18,2,FALSE),C377))</f>
        <v>4320</v>
      </c>
      <c r="D378" s="1">
        <f t="shared" si="81"/>
        <v>36642.590000000004</v>
      </c>
      <c r="E378" s="18" t="s">
        <v>61</v>
      </c>
      <c r="F378" s="18"/>
      <c r="G378" s="19">
        <v>-36642.589999999997</v>
      </c>
      <c r="H378" s="19">
        <v>-36642.589999999997</v>
      </c>
      <c r="I378" s="19">
        <v>333914.82</v>
      </c>
      <c r="J378" s="19">
        <v>0</v>
      </c>
      <c r="K378" s="19">
        <v>39549.22</v>
      </c>
      <c r="L378" s="19">
        <v>2906.63</v>
      </c>
      <c r="M378" s="5"/>
      <c r="N378" s="6">
        <f t="shared" si="79"/>
        <v>0</v>
      </c>
      <c r="O378" s="1">
        <f t="shared" si="80"/>
        <v>1</v>
      </c>
      <c r="P378">
        <v>76880300</v>
      </c>
      <c r="R378">
        <v>0</v>
      </c>
      <c r="S378">
        <v>275</v>
      </c>
      <c r="T378">
        <v>0</v>
      </c>
      <c r="U378" s="1">
        <f>IF(ISNA(VLOOKUP(Z378,'Balance R'!$C$14:$E$181,3,FALSE))=FALSE,U377,U377+1)</f>
        <v>2</v>
      </c>
      <c r="W378" s="34">
        <f t="shared" si="84"/>
        <v>2255</v>
      </c>
      <c r="X378" s="34">
        <f t="shared" si="85"/>
        <v>65811000</v>
      </c>
      <c r="Y378" s="34">
        <f t="shared" si="91"/>
        <v>4300</v>
      </c>
      <c r="Z378" s="34" t="str">
        <f t="shared" si="86"/>
        <v>65811000_4300</v>
      </c>
      <c r="AA378" s="34">
        <f t="shared" si="87"/>
        <v>0</v>
      </c>
      <c r="AB378" s="35">
        <f t="shared" si="88"/>
        <v>0.61</v>
      </c>
      <c r="AC378" s="7" t="str">
        <f t="shared" si="89"/>
        <v>6</v>
      </c>
      <c r="AD378" s="7" t="str">
        <f t="shared" si="90"/>
        <v>43</v>
      </c>
    </row>
    <row r="379" spans="1:30" x14ac:dyDescent="0.25">
      <c r="A379" s="1">
        <f t="shared" si="83"/>
        <v>2354</v>
      </c>
      <c r="B379" s="1">
        <f t="shared" si="82"/>
        <v>64141000</v>
      </c>
      <c r="C379" s="1">
        <f>IF(A379="","",IFERROR(VLOOKUP(E379,'[1]Mapping '!$I$2:$J$18,2,FALSE),C378))</f>
        <v>4320</v>
      </c>
      <c r="D379" s="1">
        <f t="shared" si="81"/>
        <v>1417.52</v>
      </c>
      <c r="E379" s="18" t="s">
        <v>62</v>
      </c>
      <c r="F379" s="18"/>
      <c r="G379" s="19">
        <v>-1417.52</v>
      </c>
      <c r="H379" s="19">
        <v>-1417.52</v>
      </c>
      <c r="I379" s="19">
        <v>13343.72</v>
      </c>
      <c r="J379" s="19">
        <v>0</v>
      </c>
      <c r="K379" s="19">
        <v>1417.52</v>
      </c>
      <c r="L379" s="19">
        <v>0</v>
      </c>
      <c r="M379" s="5"/>
      <c r="N379" s="6">
        <f t="shared" si="79"/>
        <v>0</v>
      </c>
      <c r="O379" s="1">
        <f t="shared" si="80"/>
        <v>1</v>
      </c>
      <c r="P379">
        <v>76881000</v>
      </c>
      <c r="R379">
        <v>0</v>
      </c>
      <c r="S379">
        <v>0</v>
      </c>
      <c r="T379">
        <v>0</v>
      </c>
      <c r="U379" s="1">
        <f>IF(ISNA(VLOOKUP(Z379,'Balance R'!$C$14:$E$181,3,FALSE))=FALSE,U378,U378+1)</f>
        <v>2</v>
      </c>
      <c r="W379" s="34">
        <f t="shared" si="84"/>
        <v>2256</v>
      </c>
      <c r="X379" s="34">
        <f t="shared" si="85"/>
        <v>65830000</v>
      </c>
      <c r="Y379" s="34">
        <f t="shared" si="91"/>
        <v>4300</v>
      </c>
      <c r="Z379" s="34" t="str">
        <f t="shared" si="86"/>
        <v>65830000_4300</v>
      </c>
      <c r="AA379" s="34">
        <f t="shared" si="87"/>
        <v>0</v>
      </c>
      <c r="AB379" s="35">
        <f t="shared" si="88"/>
        <v>138.30000000000001</v>
      </c>
      <c r="AC379" s="7" t="str">
        <f t="shared" si="89"/>
        <v>6</v>
      </c>
      <c r="AD379" s="7" t="str">
        <f t="shared" si="90"/>
        <v>43</v>
      </c>
    </row>
    <row r="380" spans="1:30" x14ac:dyDescent="0.25">
      <c r="A380" s="1">
        <f t="shared" si="83"/>
        <v>2355</v>
      </c>
      <c r="B380" s="1">
        <f t="shared" si="82"/>
        <v>64180000</v>
      </c>
      <c r="C380" s="1">
        <f>IF(A380="","",IFERROR(VLOOKUP(E380,'[1]Mapping '!$I$2:$J$18,2,FALSE),C379))</f>
        <v>4320</v>
      </c>
      <c r="D380" s="1">
        <f t="shared" si="81"/>
        <v>1289.8099999999977</v>
      </c>
      <c r="E380" s="18" t="s">
        <v>63</v>
      </c>
      <c r="F380" s="18"/>
      <c r="G380" s="19">
        <v>-1289.81</v>
      </c>
      <c r="H380" s="19">
        <v>-1289.81</v>
      </c>
      <c r="I380" s="19">
        <v>-1880.88</v>
      </c>
      <c r="J380" s="19">
        <v>0</v>
      </c>
      <c r="K380" s="19">
        <v>35344.959999999999</v>
      </c>
      <c r="L380" s="19">
        <v>34055.15</v>
      </c>
      <c r="M380" s="5"/>
      <c r="N380" s="6">
        <f t="shared" si="79"/>
        <v>0</v>
      </c>
      <c r="O380" s="1">
        <f t="shared" si="80"/>
        <v>1</v>
      </c>
      <c r="P380">
        <v>77200000</v>
      </c>
      <c r="R380">
        <v>0</v>
      </c>
      <c r="S380">
        <v>0</v>
      </c>
      <c r="T380">
        <v>0</v>
      </c>
      <c r="U380" s="1">
        <f>IF(ISNA(VLOOKUP(Z380,'Balance R'!$C$14:$E$181,3,FALSE))=FALSE,U379,U379+1)</f>
        <v>2</v>
      </c>
      <c r="W380" s="34">
        <f t="shared" si="84"/>
        <v>2257</v>
      </c>
      <c r="X380" s="34">
        <f t="shared" si="85"/>
        <v>68111000</v>
      </c>
      <c r="Y380" s="34">
        <f t="shared" si="91"/>
        <v>4300</v>
      </c>
      <c r="Z380" s="34" t="str">
        <f t="shared" si="86"/>
        <v>68111000_4300</v>
      </c>
      <c r="AA380" s="34">
        <f t="shared" si="87"/>
        <v>0</v>
      </c>
      <c r="AB380" s="35">
        <f t="shared" si="88"/>
        <v>967.52</v>
      </c>
      <c r="AC380" s="7" t="str">
        <f t="shared" si="89"/>
        <v>6</v>
      </c>
      <c r="AD380" s="7" t="str">
        <f t="shared" si="90"/>
        <v>43</v>
      </c>
    </row>
    <row r="381" spans="1:30" x14ac:dyDescent="0.25">
      <c r="A381" s="1">
        <f t="shared" si="83"/>
        <v>2356</v>
      </c>
      <c r="B381" s="1">
        <f t="shared" si="82"/>
        <v>64511000</v>
      </c>
      <c r="C381" s="1">
        <f>IF(A381="","",IFERROR(VLOOKUP(E381,'[1]Mapping '!$I$2:$J$18,2,FALSE),C380))</f>
        <v>4320</v>
      </c>
      <c r="D381" s="1">
        <f t="shared" si="81"/>
        <v>7058.62</v>
      </c>
      <c r="E381" s="18" t="s">
        <v>66</v>
      </c>
      <c r="F381" s="18"/>
      <c r="G381" s="19">
        <v>-7058.62</v>
      </c>
      <c r="H381" s="19">
        <v>-7058.62</v>
      </c>
      <c r="I381" s="19">
        <v>73563.11</v>
      </c>
      <c r="J381" s="19">
        <v>0</v>
      </c>
      <c r="K381" s="19">
        <v>7058.62</v>
      </c>
      <c r="L381" s="19">
        <v>0</v>
      </c>
      <c r="M381" s="5"/>
      <c r="N381" s="6">
        <f t="shared" si="79"/>
        <v>0</v>
      </c>
      <c r="O381" s="1">
        <f t="shared" si="80"/>
        <v>1</v>
      </c>
      <c r="P381">
        <v>77500000</v>
      </c>
      <c r="R381">
        <v>0</v>
      </c>
      <c r="S381">
        <v>0</v>
      </c>
      <c r="T381">
        <v>0</v>
      </c>
      <c r="U381" s="1">
        <f>IF(ISNA(VLOOKUP(Z381,'Balance R'!$C$14:$E$181,3,FALSE))=FALSE,U380,U380+1)</f>
        <v>2</v>
      </c>
      <c r="W381" s="34">
        <f t="shared" si="84"/>
        <v>2258</v>
      </c>
      <c r="X381" s="34">
        <f t="shared" si="85"/>
        <v>68112100</v>
      </c>
      <c r="Y381" s="34">
        <f t="shared" si="91"/>
        <v>4300</v>
      </c>
      <c r="Z381" s="34" t="str">
        <f t="shared" si="86"/>
        <v>68112100_4300</v>
      </c>
      <c r="AA381" s="34">
        <f t="shared" si="87"/>
        <v>0</v>
      </c>
      <c r="AB381" s="35">
        <f t="shared" si="88"/>
        <v>85707.09</v>
      </c>
      <c r="AC381" s="7" t="str">
        <f t="shared" si="89"/>
        <v>6</v>
      </c>
      <c r="AD381" s="7" t="str">
        <f t="shared" si="90"/>
        <v>43</v>
      </c>
    </row>
    <row r="382" spans="1:30" x14ac:dyDescent="0.25">
      <c r="A382" s="1">
        <f t="shared" si="83"/>
        <v>2357</v>
      </c>
      <c r="B382" s="1">
        <f t="shared" si="82"/>
        <v>64521000</v>
      </c>
      <c r="C382" s="1">
        <f>IF(A382="","",IFERROR(VLOOKUP(E382,'[1]Mapping '!$I$2:$J$18,2,FALSE),C381))</f>
        <v>4320</v>
      </c>
      <c r="D382" s="1">
        <f t="shared" si="81"/>
        <v>1469.47</v>
      </c>
      <c r="E382" s="18" t="s">
        <v>67</v>
      </c>
      <c r="F382" s="18"/>
      <c r="G382" s="19">
        <v>-1469.47</v>
      </c>
      <c r="H382" s="19">
        <v>-1469.47</v>
      </c>
      <c r="I382" s="19">
        <v>17087.240000000002</v>
      </c>
      <c r="J382" s="19">
        <v>0</v>
      </c>
      <c r="K382" s="19">
        <v>1469.47</v>
      </c>
      <c r="L382" s="19">
        <v>0</v>
      </c>
      <c r="M382" s="5"/>
      <c r="N382" s="6">
        <f t="shared" si="79"/>
        <v>0</v>
      </c>
      <c r="O382" s="1">
        <f t="shared" si="80"/>
        <v>1</v>
      </c>
      <c r="P382">
        <v>77710000</v>
      </c>
      <c r="R382">
        <v>0</v>
      </c>
      <c r="S382">
        <v>0</v>
      </c>
      <c r="T382">
        <v>0</v>
      </c>
      <c r="U382" s="1">
        <f>IF(ISNA(VLOOKUP(Z382,'Balance R'!$C$14:$E$181,3,FALSE))=FALSE,U381,U381+1)</f>
        <v>2</v>
      </c>
      <c r="W382" s="34">
        <f t="shared" si="84"/>
        <v>2259</v>
      </c>
      <c r="X382" s="34">
        <f t="shared" si="85"/>
        <v>74100000</v>
      </c>
      <c r="Y382" s="34">
        <f t="shared" si="91"/>
        <v>4300</v>
      </c>
      <c r="Z382" s="34" t="str">
        <f t="shared" si="86"/>
        <v>74100000_4300</v>
      </c>
      <c r="AA382" s="34">
        <f t="shared" si="87"/>
        <v>0</v>
      </c>
      <c r="AB382" s="35">
        <f t="shared" si="88"/>
        <v>-10306.6</v>
      </c>
      <c r="AC382" s="7" t="str">
        <f t="shared" si="89"/>
        <v>7</v>
      </c>
      <c r="AD382" s="7" t="str">
        <f t="shared" si="90"/>
        <v>43</v>
      </c>
    </row>
    <row r="383" spans="1:30" x14ac:dyDescent="0.25">
      <c r="A383" s="1">
        <f t="shared" si="83"/>
        <v>2358</v>
      </c>
      <c r="B383" s="1">
        <f t="shared" si="82"/>
        <v>64532000</v>
      </c>
      <c r="C383" s="1">
        <f>IF(A383="","",IFERROR(VLOOKUP(E383,'[1]Mapping '!$I$2:$J$18,2,FALSE),C382))</f>
        <v>4320</v>
      </c>
      <c r="D383" s="1">
        <f t="shared" si="81"/>
        <v>689.1</v>
      </c>
      <c r="E383" s="18" t="s">
        <v>68</v>
      </c>
      <c r="F383" s="18"/>
      <c r="G383" s="19">
        <v>-689.1</v>
      </c>
      <c r="H383" s="19">
        <v>-689.1</v>
      </c>
      <c r="I383" s="19">
        <v>5968.61</v>
      </c>
      <c r="J383" s="19">
        <v>0</v>
      </c>
      <c r="K383" s="19">
        <v>689.1</v>
      </c>
      <c r="L383" s="19">
        <v>0</v>
      </c>
      <c r="M383" s="5"/>
      <c r="N383" s="6">
        <f t="shared" si="79"/>
        <v>0</v>
      </c>
      <c r="O383" s="1">
        <f t="shared" si="80"/>
        <v>1</v>
      </c>
      <c r="P383">
        <v>78173000</v>
      </c>
      <c r="R383">
        <v>0</v>
      </c>
      <c r="S383">
        <v>0</v>
      </c>
      <c r="T383">
        <v>0</v>
      </c>
      <c r="U383" s="1">
        <f>IF(ISNA(VLOOKUP(Z383,'Balance R'!$C$14:$E$181,3,FALSE))=FALSE,U382,U382+1)</f>
        <v>2</v>
      </c>
      <c r="W383" s="34">
        <f t="shared" si="84"/>
        <v>2260</v>
      </c>
      <c r="X383" s="34">
        <f t="shared" si="85"/>
        <v>75810000</v>
      </c>
      <c r="Y383" s="34">
        <f t="shared" si="91"/>
        <v>4300</v>
      </c>
      <c r="Z383" s="34" t="str">
        <f t="shared" si="86"/>
        <v>75810000_4300</v>
      </c>
      <c r="AA383" s="34">
        <f t="shared" si="87"/>
        <v>0</v>
      </c>
      <c r="AB383" s="35">
        <f t="shared" si="88"/>
        <v>-0.01</v>
      </c>
      <c r="AC383" s="7" t="str">
        <f t="shared" si="89"/>
        <v>7</v>
      </c>
      <c r="AD383" s="7" t="str">
        <f t="shared" si="90"/>
        <v>43</v>
      </c>
    </row>
    <row r="384" spans="1:30" x14ac:dyDescent="0.25">
      <c r="A384" s="1">
        <f t="shared" si="83"/>
        <v>2359</v>
      </c>
      <c r="B384" s="1">
        <f t="shared" si="82"/>
        <v>64580000</v>
      </c>
      <c r="C384" s="1">
        <f>IF(A384="","",IFERROR(VLOOKUP(E384,'[1]Mapping '!$I$2:$J$18,2,FALSE),C383))</f>
        <v>4320</v>
      </c>
      <c r="D384" s="1">
        <f t="shared" si="81"/>
        <v>460.64999999999964</v>
      </c>
      <c r="E384" s="18" t="s">
        <v>69</v>
      </c>
      <c r="F384" s="18"/>
      <c r="G384" s="19">
        <v>-460.65</v>
      </c>
      <c r="H384" s="19">
        <v>-460.65</v>
      </c>
      <c r="I384" s="19">
        <v>1200.6300000000001</v>
      </c>
      <c r="J384" s="19">
        <v>0</v>
      </c>
      <c r="K384" s="19">
        <v>7308.37</v>
      </c>
      <c r="L384" s="19">
        <v>6847.72</v>
      </c>
      <c r="M384" s="5"/>
      <c r="N384" s="6">
        <f t="shared" si="79"/>
        <v>0</v>
      </c>
      <c r="O384" s="1">
        <f t="shared" si="80"/>
        <v>1</v>
      </c>
      <c r="P384">
        <v>79100000</v>
      </c>
      <c r="R384">
        <v>0</v>
      </c>
      <c r="S384">
        <v>263.82</v>
      </c>
      <c r="T384">
        <v>0</v>
      </c>
      <c r="U384" s="1">
        <f>IF(ISNA(VLOOKUP(Z384,'Balance R'!$C$14:$E$181,3,FALSE))=FALSE,U383,U383+1)</f>
        <v>2</v>
      </c>
      <c r="W384" s="34">
        <f t="shared" si="84"/>
        <v>2261</v>
      </c>
      <c r="X384" s="34">
        <f t="shared" si="85"/>
        <v>79100000</v>
      </c>
      <c r="Y384" s="34">
        <f t="shared" si="91"/>
        <v>4300</v>
      </c>
      <c r="Z384" s="34" t="str">
        <f t="shared" si="86"/>
        <v>79100000_4300</v>
      </c>
      <c r="AA384" s="34">
        <f t="shared" si="87"/>
        <v>0</v>
      </c>
      <c r="AB384" s="35">
        <f t="shared" si="88"/>
        <v>-23.82</v>
      </c>
      <c r="AC384" s="7" t="str">
        <f t="shared" si="89"/>
        <v>7</v>
      </c>
      <c r="AD384" s="7" t="str">
        <f t="shared" si="90"/>
        <v>43</v>
      </c>
    </row>
    <row r="385" spans="1:30" x14ac:dyDescent="0.25">
      <c r="A385" s="1">
        <f t="shared" si="83"/>
        <v>2360</v>
      </c>
      <c r="B385" s="1">
        <f t="shared" si="82"/>
        <v>70851000</v>
      </c>
      <c r="C385" s="1">
        <f>IF(A385="","",IFERROR(VLOOKUP(E385,'[1]Mapping '!$I$2:$J$18,2,FALSE),C384))</f>
        <v>4320</v>
      </c>
      <c r="D385" s="1">
        <f t="shared" si="81"/>
        <v>-1237.04</v>
      </c>
      <c r="E385" s="18" t="s">
        <v>83</v>
      </c>
      <c r="F385" s="18"/>
      <c r="G385" s="19">
        <v>1237.04</v>
      </c>
      <c r="H385" s="19">
        <v>1237.04</v>
      </c>
      <c r="I385" s="19">
        <v>-12858.51</v>
      </c>
      <c r="J385" s="19">
        <v>0</v>
      </c>
      <c r="K385" s="19">
        <v>0</v>
      </c>
      <c r="L385" s="19">
        <v>1237.04</v>
      </c>
      <c r="M385" s="5"/>
      <c r="N385" s="6">
        <f t="shared" si="79"/>
        <v>0</v>
      </c>
      <c r="O385" s="1">
        <f t="shared" si="80"/>
        <v>1</v>
      </c>
      <c r="P385">
        <v>79100200</v>
      </c>
      <c r="R385">
        <v>0</v>
      </c>
      <c r="S385">
        <v>0</v>
      </c>
      <c r="T385">
        <v>0</v>
      </c>
      <c r="U385" s="1">
        <f>IF(ISNA(VLOOKUP(Z385,'Balance R'!$C$14:$E$181,3,FALSE))=FALSE,U384,U384+1)</f>
        <v>2</v>
      </c>
      <c r="W385" s="34">
        <f t="shared" si="84"/>
        <v>2262</v>
      </c>
      <c r="X385" s="34">
        <f t="shared" si="85"/>
        <v>79101000</v>
      </c>
      <c r="Y385" s="34">
        <f t="shared" si="91"/>
        <v>4300</v>
      </c>
      <c r="Z385" s="34" t="str">
        <f t="shared" si="86"/>
        <v>79101000_4300</v>
      </c>
      <c r="AA385" s="34">
        <f t="shared" si="87"/>
        <v>0</v>
      </c>
      <c r="AB385" s="35">
        <f t="shared" si="88"/>
        <v>0</v>
      </c>
      <c r="AC385" s="7" t="str">
        <f t="shared" si="89"/>
        <v>7</v>
      </c>
      <c r="AD385" s="7" t="str">
        <f t="shared" si="90"/>
        <v>43</v>
      </c>
    </row>
    <row r="386" spans="1:30" x14ac:dyDescent="0.25">
      <c r="A386" s="1">
        <f t="shared" si="83"/>
        <v>2360</v>
      </c>
      <c r="B386" s="1" t="str">
        <f t="shared" si="82"/>
        <v/>
      </c>
      <c r="C386" s="1">
        <f>IF(A386="","",IFERROR(VLOOKUP(E386,'[1]Mapping '!$I$2:$J$18,2,FALSE),C385))</f>
        <v>4000</v>
      </c>
      <c r="D386" s="1">
        <f t="shared" si="81"/>
        <v>0</v>
      </c>
      <c r="E386" s="17" t="s">
        <v>19</v>
      </c>
      <c r="F386" s="18"/>
      <c r="G386" s="19">
        <v>-113.28</v>
      </c>
      <c r="H386" s="19">
        <v>-113.28</v>
      </c>
      <c r="I386" s="19">
        <v>-5416.72</v>
      </c>
      <c r="J386" s="19">
        <v>0</v>
      </c>
      <c r="K386" s="19">
        <v>113.28</v>
      </c>
      <c r="L386" s="19">
        <v>0</v>
      </c>
      <c r="M386" s="5"/>
      <c r="N386" s="6">
        <f t="shared" si="79"/>
        <v>0</v>
      </c>
      <c r="O386" s="1">
        <f t="shared" si="80"/>
        <v>1</v>
      </c>
      <c r="P386">
        <v>79100300</v>
      </c>
      <c r="R386">
        <v>0</v>
      </c>
      <c r="S386">
        <v>0</v>
      </c>
      <c r="T386">
        <v>0</v>
      </c>
      <c r="U386" s="1">
        <f>IF(ISNA(VLOOKUP(Z386,'Balance R'!$C$14:$E$181,3,FALSE))=FALSE,U385,U385+1)</f>
        <v>2</v>
      </c>
      <c r="W386" s="34">
        <f t="shared" si="84"/>
        <v>2263</v>
      </c>
      <c r="X386" s="34">
        <f t="shared" si="85"/>
        <v>70120000</v>
      </c>
      <c r="Y386" s="34">
        <f t="shared" si="91"/>
        <v>4310</v>
      </c>
      <c r="Z386" s="34" t="str">
        <f t="shared" si="86"/>
        <v>70120000_4310</v>
      </c>
      <c r="AA386" s="34">
        <f t="shared" si="87"/>
        <v>0</v>
      </c>
      <c r="AB386" s="35">
        <f t="shared" si="88"/>
        <v>-81.900000000000006</v>
      </c>
      <c r="AC386" s="7" t="str">
        <f t="shared" si="89"/>
        <v>7</v>
      </c>
      <c r="AD386" s="7" t="str">
        <f t="shared" si="90"/>
        <v>43</v>
      </c>
    </row>
    <row r="387" spans="1:30" x14ac:dyDescent="0.25">
      <c r="A387" s="1">
        <f t="shared" si="83"/>
        <v>2361</v>
      </c>
      <c r="B387" s="1">
        <f t="shared" si="82"/>
        <v>60630000</v>
      </c>
      <c r="C387" s="1">
        <f>IF(A387="","",IFERROR(VLOOKUP(E387,'[1]Mapping '!$I$2:$J$18,2,FALSE),C386))</f>
        <v>4000</v>
      </c>
      <c r="D387" s="1">
        <f t="shared" si="81"/>
        <v>12.42</v>
      </c>
      <c r="E387" s="18" t="s">
        <v>23</v>
      </c>
      <c r="F387" s="18"/>
      <c r="G387" s="19">
        <v>-12.42</v>
      </c>
      <c r="H387" s="19">
        <v>-12.42</v>
      </c>
      <c r="I387" s="19">
        <v>12483.04</v>
      </c>
      <c r="J387" s="19">
        <v>0</v>
      </c>
      <c r="K387" s="19">
        <v>12.42</v>
      </c>
      <c r="L387" s="19">
        <v>0</v>
      </c>
      <c r="M387" s="5"/>
      <c r="N387" s="6">
        <f t="shared" ref="N387:N450" si="92">IFERROR(IF(VALUE(LEFT(P387,1))&gt;=6,+R387-S387+T387-SUMIF(B:B,P387,D:D),0),"")</f>
        <v>0</v>
      </c>
      <c r="O387" s="1">
        <f t="shared" ref="O387:O450" si="93">IF(ROUND(N387,0)=0,+O386,+O386+1)</f>
        <v>1</v>
      </c>
      <c r="P387">
        <v>79100400</v>
      </c>
      <c r="R387">
        <v>0</v>
      </c>
      <c r="S387">
        <v>0</v>
      </c>
      <c r="T387">
        <v>0</v>
      </c>
      <c r="U387" s="1">
        <f>IF(ISNA(VLOOKUP(Z387,'Balance R'!$C$14:$E$181,3,FALSE))=FALSE,U386,U386+1)</f>
        <v>2</v>
      </c>
      <c r="W387" s="34">
        <f t="shared" si="84"/>
        <v>2264</v>
      </c>
      <c r="X387" s="34">
        <f t="shared" si="85"/>
        <v>70130000</v>
      </c>
      <c r="Y387" s="34">
        <f t="shared" si="91"/>
        <v>4310</v>
      </c>
      <c r="Z387" s="34" t="str">
        <f t="shared" si="86"/>
        <v>70130000_4310</v>
      </c>
      <c r="AA387" s="34">
        <f t="shared" si="87"/>
        <v>0</v>
      </c>
      <c r="AB387" s="35">
        <f t="shared" si="88"/>
        <v>-96208.189999999988</v>
      </c>
      <c r="AC387" s="7" t="str">
        <f t="shared" si="89"/>
        <v>7</v>
      </c>
      <c r="AD387" s="7" t="str">
        <f t="shared" si="90"/>
        <v>43</v>
      </c>
    </row>
    <row r="388" spans="1:30" x14ac:dyDescent="0.25">
      <c r="A388" s="1">
        <f t="shared" si="83"/>
        <v>2362</v>
      </c>
      <c r="B388" s="1">
        <f t="shared" si="82"/>
        <v>62261300</v>
      </c>
      <c r="C388" s="1">
        <f>IF(A388="","",IFERROR(VLOOKUP(E388,'[1]Mapping '!$I$2:$J$18,2,FALSE),C387))</f>
        <v>4000</v>
      </c>
      <c r="D388" s="1">
        <f t="shared" si="81"/>
        <v>100.86</v>
      </c>
      <c r="E388" s="18" t="s">
        <v>20</v>
      </c>
      <c r="F388" s="18"/>
      <c r="G388" s="19">
        <v>-100.86</v>
      </c>
      <c r="H388" s="19">
        <v>-100.86</v>
      </c>
      <c r="I388" s="19">
        <v>179920.39</v>
      </c>
      <c r="J388" s="19">
        <v>0</v>
      </c>
      <c r="K388" s="19">
        <v>100.86</v>
      </c>
      <c r="L388" s="19">
        <v>0</v>
      </c>
      <c r="M388" s="5"/>
      <c r="N388" s="6">
        <f t="shared" si="92"/>
        <v>0</v>
      </c>
      <c r="O388" s="1">
        <f t="shared" si="93"/>
        <v>1</v>
      </c>
      <c r="P388">
        <v>79101000</v>
      </c>
      <c r="R388">
        <v>5063.01</v>
      </c>
      <c r="S388">
        <v>5063.01</v>
      </c>
      <c r="T388">
        <v>0</v>
      </c>
      <c r="U388" s="1">
        <f>IF(ISNA(VLOOKUP(Z388,'Balance R'!$C$14:$E$181,3,FALSE))=FALSE,U387,U387+1)</f>
        <v>2</v>
      </c>
      <c r="W388" s="34">
        <f t="shared" si="84"/>
        <v>2265</v>
      </c>
      <c r="X388" s="34">
        <f t="shared" si="85"/>
        <v>70611000</v>
      </c>
      <c r="Y388" s="34">
        <f t="shared" si="91"/>
        <v>4310</v>
      </c>
      <c r="Z388" s="34" t="str">
        <f t="shared" si="86"/>
        <v>70611000_4310</v>
      </c>
      <c r="AA388" s="34">
        <f t="shared" si="87"/>
        <v>0</v>
      </c>
      <c r="AB388" s="35">
        <f t="shared" si="88"/>
        <v>-37615.339999999997</v>
      </c>
      <c r="AC388" s="7" t="str">
        <f t="shared" si="89"/>
        <v>7</v>
      </c>
      <c r="AD388" s="7" t="str">
        <f t="shared" si="90"/>
        <v>43</v>
      </c>
    </row>
    <row r="389" spans="1:30" x14ac:dyDescent="0.25">
      <c r="A389" s="1">
        <f t="shared" si="83"/>
        <v>2362</v>
      </c>
      <c r="B389" s="1" t="str">
        <f t="shared" si="82"/>
        <v/>
      </c>
      <c r="C389" s="1">
        <f>IF(A389="","",IFERROR(VLOOKUP(E389,'[1]Mapping '!$I$2:$J$18,2,FALSE),C388))</f>
        <v>4000</v>
      </c>
      <c r="D389" s="1">
        <f t="shared" si="81"/>
        <v>0</v>
      </c>
      <c r="E389" s="17" t="s">
        <v>19</v>
      </c>
      <c r="F389" s="18"/>
      <c r="G389" s="19">
        <v>-742.4</v>
      </c>
      <c r="H389" s="19">
        <v>-742.4</v>
      </c>
      <c r="I389" s="19">
        <v>-5763.6</v>
      </c>
      <c r="J389" s="19">
        <v>0</v>
      </c>
      <c r="K389" s="19">
        <v>742.4</v>
      </c>
      <c r="L389" s="19">
        <v>0</v>
      </c>
      <c r="M389" s="5"/>
      <c r="N389" s="6" t="str">
        <f t="shared" si="92"/>
        <v/>
      </c>
      <c r="O389" s="1" t="e">
        <f t="shared" si="93"/>
        <v>#VALUE!</v>
      </c>
      <c r="U389" s="1">
        <f>IF(ISNA(VLOOKUP(Z389,'Balance R'!$C$14:$E$181,3,FALSE))=FALSE,U388,U388+1)</f>
        <v>2</v>
      </c>
      <c r="W389" s="34">
        <f t="shared" si="84"/>
        <v>2266</v>
      </c>
      <c r="X389" s="34">
        <f t="shared" si="85"/>
        <v>70621000</v>
      </c>
      <c r="Y389" s="34">
        <f t="shared" si="91"/>
        <v>4310</v>
      </c>
      <c r="Z389" s="34" t="str">
        <f t="shared" si="86"/>
        <v>70621000_4310</v>
      </c>
      <c r="AA389" s="34">
        <f t="shared" si="87"/>
        <v>0</v>
      </c>
      <c r="AB389" s="35">
        <f t="shared" si="88"/>
        <v>-13634.67</v>
      </c>
      <c r="AC389" s="7" t="str">
        <f t="shared" si="89"/>
        <v>7</v>
      </c>
      <c r="AD389" s="7" t="str">
        <f t="shared" si="90"/>
        <v>43</v>
      </c>
    </row>
    <row r="390" spans="1:30" x14ac:dyDescent="0.25">
      <c r="A390" s="1">
        <f t="shared" si="83"/>
        <v>2363</v>
      </c>
      <c r="B390" s="1">
        <f t="shared" si="82"/>
        <v>61510000</v>
      </c>
      <c r="C390" s="1">
        <f>IF(A390="","",IFERROR(VLOOKUP(E390,'[1]Mapping '!$I$2:$J$18,2,FALSE),C389))</f>
        <v>4000</v>
      </c>
      <c r="D390" s="1">
        <f t="shared" si="81"/>
        <v>24.08</v>
      </c>
      <c r="E390" s="18" t="s">
        <v>35</v>
      </c>
      <c r="F390" s="18"/>
      <c r="G390" s="19">
        <v>-24.08</v>
      </c>
      <c r="H390" s="19">
        <v>-24.08</v>
      </c>
      <c r="I390" s="19">
        <v>9904.9500000000007</v>
      </c>
      <c r="J390" s="19">
        <v>0</v>
      </c>
      <c r="K390" s="19">
        <v>24.08</v>
      </c>
      <c r="L390" s="19">
        <v>0</v>
      </c>
      <c r="M390" s="5"/>
      <c r="N390" s="6" t="str">
        <f t="shared" si="92"/>
        <v/>
      </c>
      <c r="O390" s="1" t="e">
        <f t="shared" si="93"/>
        <v>#VALUE!</v>
      </c>
      <c r="U390" s="1">
        <f>IF(ISNA(VLOOKUP(Z390,'Balance R'!$C$14:$E$181,3,FALSE))=FALSE,U389,U389+1)</f>
        <v>2</v>
      </c>
      <c r="W390" s="34">
        <f t="shared" si="84"/>
        <v>2267</v>
      </c>
      <c r="X390" s="34">
        <f t="shared" si="85"/>
        <v>70631000</v>
      </c>
      <c r="Y390" s="34">
        <f t="shared" si="91"/>
        <v>4310</v>
      </c>
      <c r="Z390" s="34" t="str">
        <f t="shared" si="86"/>
        <v>70631000_4310</v>
      </c>
      <c r="AA390" s="34">
        <f t="shared" si="87"/>
        <v>0</v>
      </c>
      <c r="AB390" s="35">
        <f t="shared" si="88"/>
        <v>-586.37</v>
      </c>
      <c r="AC390" s="7" t="str">
        <f t="shared" si="89"/>
        <v>7</v>
      </c>
      <c r="AD390" s="7" t="str">
        <f t="shared" si="90"/>
        <v>43</v>
      </c>
    </row>
    <row r="391" spans="1:30" x14ac:dyDescent="0.25">
      <c r="A391" s="1">
        <f t="shared" si="83"/>
        <v>2364</v>
      </c>
      <c r="B391" s="1">
        <f t="shared" si="82"/>
        <v>62261300</v>
      </c>
      <c r="C391" s="1">
        <f>IF(A391="","",IFERROR(VLOOKUP(E391,'[1]Mapping '!$I$2:$J$18,2,FALSE),C390))</f>
        <v>4000</v>
      </c>
      <c r="D391" s="1">
        <f t="shared" ref="D391:D454" si="94">IF(B391="",0,+K391-L391)</f>
        <v>718.32</v>
      </c>
      <c r="E391" s="18" t="s">
        <v>20</v>
      </c>
      <c r="F391" s="18"/>
      <c r="G391" s="19">
        <v>-718.32</v>
      </c>
      <c r="H391" s="19">
        <v>-718.32</v>
      </c>
      <c r="I391" s="19">
        <v>179920.39</v>
      </c>
      <c r="J391" s="19">
        <v>0</v>
      </c>
      <c r="K391" s="19">
        <v>718.32</v>
      </c>
      <c r="L391" s="19">
        <v>0</v>
      </c>
      <c r="M391" s="5"/>
      <c r="N391" s="6" t="str">
        <f t="shared" si="92"/>
        <v/>
      </c>
      <c r="O391" s="1" t="e">
        <f t="shared" si="93"/>
        <v>#VALUE!</v>
      </c>
      <c r="U391" s="1">
        <f>IF(ISNA(VLOOKUP(Z391,'Balance R'!$C$14:$E$181,3,FALSE))=FALSE,U390,U390+1)</f>
        <v>2</v>
      </c>
      <c r="W391" s="34">
        <f t="shared" si="84"/>
        <v>2268</v>
      </c>
      <c r="X391" s="34">
        <f t="shared" si="85"/>
        <v>70710000</v>
      </c>
      <c r="Y391" s="34">
        <f t="shared" si="91"/>
        <v>4310</v>
      </c>
      <c r="Z391" s="34" t="str">
        <f t="shared" si="86"/>
        <v>70710000_4310</v>
      </c>
      <c r="AA391" s="34">
        <f t="shared" si="87"/>
        <v>0</v>
      </c>
      <c r="AB391" s="35">
        <f t="shared" si="88"/>
        <v>-60130.54</v>
      </c>
      <c r="AC391" s="7" t="str">
        <f t="shared" si="89"/>
        <v>7</v>
      </c>
      <c r="AD391" s="7" t="str">
        <f t="shared" si="90"/>
        <v>43</v>
      </c>
    </row>
    <row r="392" spans="1:30" x14ac:dyDescent="0.25">
      <c r="A392" s="1">
        <f t="shared" si="83"/>
        <v>2364</v>
      </c>
      <c r="B392" s="1" t="str">
        <f t="shared" ref="B392:B455" si="95">IF(A392=A391,"",IF(LEFT(E392,1)="-",IF(+VALUE(RIGHT(LEFT(E392,3),1))&lt;6,"",VALUE(RIGHT(E392,LEN(E392)-2))),""))</f>
        <v/>
      </c>
      <c r="C392" s="1">
        <f>IF(A392="","",IFERROR(VLOOKUP(E392,'[1]Mapping '!$I$2:$J$18,2,FALSE),C391))</f>
        <v>4000</v>
      </c>
      <c r="D392" s="1">
        <f t="shared" si="94"/>
        <v>0</v>
      </c>
      <c r="E392" s="17" t="s">
        <v>19</v>
      </c>
      <c r="F392" s="18"/>
      <c r="G392" s="19">
        <v>-933.44</v>
      </c>
      <c r="H392" s="19">
        <v>-933.44</v>
      </c>
      <c r="I392" s="19">
        <v>-15331.56</v>
      </c>
      <c r="J392" s="19">
        <v>0</v>
      </c>
      <c r="K392" s="19">
        <v>933.44</v>
      </c>
      <c r="L392" s="19">
        <v>0</v>
      </c>
      <c r="M392" s="5"/>
      <c r="N392" s="6" t="str">
        <f t="shared" si="92"/>
        <v/>
      </c>
      <c r="O392" s="1" t="e">
        <f t="shared" si="93"/>
        <v>#VALUE!</v>
      </c>
      <c r="U392" s="1">
        <f>IF(ISNA(VLOOKUP(Z392,'Balance R'!$C$14:$E$181,3,FALSE))=FALSE,U391,U391+1)</f>
        <v>2</v>
      </c>
      <c r="W392" s="34">
        <f t="shared" si="84"/>
        <v>2269</v>
      </c>
      <c r="X392" s="34">
        <f t="shared" si="85"/>
        <v>70730000</v>
      </c>
      <c r="Y392" s="34">
        <f t="shared" si="91"/>
        <v>4310</v>
      </c>
      <c r="Z392" s="34" t="str">
        <f t="shared" si="86"/>
        <v>70730000_4310</v>
      </c>
      <c r="AA392" s="34">
        <f t="shared" si="87"/>
        <v>0</v>
      </c>
      <c r="AB392" s="35">
        <f t="shared" si="88"/>
        <v>-3550.14</v>
      </c>
      <c r="AC392" s="7" t="str">
        <f t="shared" si="89"/>
        <v>7</v>
      </c>
      <c r="AD392" s="7" t="str">
        <f t="shared" si="90"/>
        <v>43</v>
      </c>
    </row>
    <row r="393" spans="1:30" x14ac:dyDescent="0.25">
      <c r="A393" s="1">
        <f t="shared" si="83"/>
        <v>2365</v>
      </c>
      <c r="B393" s="1">
        <f t="shared" si="95"/>
        <v>60630000</v>
      </c>
      <c r="C393" s="1">
        <f>IF(A393="","",IFERROR(VLOOKUP(E393,'[1]Mapping '!$I$2:$J$18,2,FALSE),C392))</f>
        <v>4000</v>
      </c>
      <c r="D393" s="1">
        <f t="shared" si="94"/>
        <v>56.86</v>
      </c>
      <c r="E393" s="18" t="s">
        <v>23</v>
      </c>
      <c r="F393" s="18"/>
      <c r="G393" s="19">
        <v>-56.86</v>
      </c>
      <c r="H393" s="19">
        <v>-56.86</v>
      </c>
      <c r="I393" s="19">
        <v>12483.04</v>
      </c>
      <c r="J393" s="19">
        <v>0</v>
      </c>
      <c r="K393" s="19">
        <v>56.86</v>
      </c>
      <c r="L393" s="19">
        <v>0</v>
      </c>
      <c r="M393" s="5"/>
      <c r="N393" s="6" t="str">
        <f t="shared" si="92"/>
        <v/>
      </c>
      <c r="O393" s="1" t="e">
        <f t="shared" si="93"/>
        <v>#VALUE!</v>
      </c>
      <c r="U393" s="1">
        <f>IF(ISNA(VLOOKUP(Z393,'Balance R'!$C$14:$E$181,3,FALSE))=FALSE,U392,U392+1)</f>
        <v>2</v>
      </c>
      <c r="W393" s="34">
        <f t="shared" si="84"/>
        <v>2270</v>
      </c>
      <c r="X393" s="34">
        <f t="shared" si="85"/>
        <v>63121000</v>
      </c>
      <c r="Y393" s="34">
        <f t="shared" si="91"/>
        <v>4311</v>
      </c>
      <c r="Z393" s="34" t="str">
        <f t="shared" si="86"/>
        <v>63121000_4311</v>
      </c>
      <c r="AA393" s="34">
        <f t="shared" si="87"/>
        <v>0</v>
      </c>
      <c r="AB393" s="35">
        <f t="shared" si="88"/>
        <v>62.82</v>
      </c>
      <c r="AC393" s="7" t="str">
        <f t="shared" si="89"/>
        <v>6</v>
      </c>
      <c r="AD393" s="7" t="str">
        <f t="shared" si="90"/>
        <v>43</v>
      </c>
    </row>
    <row r="394" spans="1:30" x14ac:dyDescent="0.25">
      <c r="A394" s="1">
        <f t="shared" ref="A394:A457" si="96">IF(E394="","",IF(LEFT(E394,1)="-",IF(+VALUE(RIGHT(LEFT(E394,3),1))&lt;6,+A393,+A393+1),+A393))</f>
        <v>2366</v>
      </c>
      <c r="B394" s="1">
        <f t="shared" si="95"/>
        <v>62261300</v>
      </c>
      <c r="C394" s="1">
        <f>IF(A394="","",IFERROR(VLOOKUP(E394,'[1]Mapping '!$I$2:$J$18,2,FALSE),C393))</f>
        <v>4000</v>
      </c>
      <c r="D394" s="1">
        <f t="shared" si="94"/>
        <v>876.58</v>
      </c>
      <c r="E394" s="18" t="s">
        <v>20</v>
      </c>
      <c r="F394" s="18"/>
      <c r="G394" s="19">
        <v>-876.58</v>
      </c>
      <c r="H394" s="19">
        <v>-876.58</v>
      </c>
      <c r="I394" s="19">
        <v>179920.39</v>
      </c>
      <c r="J394" s="19">
        <v>0</v>
      </c>
      <c r="K394" s="19">
        <v>876.58</v>
      </c>
      <c r="L394" s="19">
        <v>0</v>
      </c>
      <c r="M394" s="5"/>
      <c r="N394" s="6" t="str">
        <f t="shared" si="92"/>
        <v/>
      </c>
      <c r="O394" s="1" t="e">
        <f t="shared" si="93"/>
        <v>#VALUE!</v>
      </c>
      <c r="U394" s="1">
        <f>IF(ISNA(VLOOKUP(Z394,'Balance R'!$C$14:$E$181,3,FALSE))=FALSE,U393,U393+1)</f>
        <v>2</v>
      </c>
      <c r="W394" s="34">
        <f t="shared" si="84"/>
        <v>2271</v>
      </c>
      <c r="X394" s="34">
        <f t="shared" si="85"/>
        <v>63333000</v>
      </c>
      <c r="Y394" s="34">
        <f t="shared" si="91"/>
        <v>4311</v>
      </c>
      <c r="Z394" s="34" t="str">
        <f t="shared" si="86"/>
        <v>63333000_4311</v>
      </c>
      <c r="AA394" s="34">
        <f t="shared" si="87"/>
        <v>0</v>
      </c>
      <c r="AB394" s="35">
        <f t="shared" si="88"/>
        <v>142.76</v>
      </c>
      <c r="AC394" s="7" t="str">
        <f t="shared" si="89"/>
        <v>6</v>
      </c>
      <c r="AD394" s="7" t="str">
        <f t="shared" si="90"/>
        <v>43</v>
      </c>
    </row>
    <row r="395" spans="1:30" x14ac:dyDescent="0.25">
      <c r="A395" s="1">
        <f t="shared" si="96"/>
        <v>2366</v>
      </c>
      <c r="B395" s="1" t="str">
        <f t="shared" si="95"/>
        <v/>
      </c>
      <c r="C395" s="1">
        <f>IF(A395="","",IFERROR(VLOOKUP(E395,'[1]Mapping '!$I$2:$J$18,2,FALSE),C394))</f>
        <v>4000</v>
      </c>
      <c r="D395" s="1">
        <f t="shared" si="94"/>
        <v>0</v>
      </c>
      <c r="E395" s="17" t="s">
        <v>19</v>
      </c>
      <c r="F395" s="18"/>
      <c r="G395" s="19">
        <v>-211.6</v>
      </c>
      <c r="H395" s="19">
        <v>-211.6</v>
      </c>
      <c r="I395" s="19">
        <v>-16053.4</v>
      </c>
      <c r="J395" s="19">
        <v>0</v>
      </c>
      <c r="K395" s="19">
        <v>211.6</v>
      </c>
      <c r="L395" s="19">
        <v>0</v>
      </c>
      <c r="M395" s="5"/>
      <c r="N395" s="6" t="str">
        <f t="shared" si="92"/>
        <v/>
      </c>
      <c r="O395" s="1" t="e">
        <f t="shared" si="93"/>
        <v>#VALUE!</v>
      </c>
      <c r="U395" s="1">
        <f>IF(ISNA(VLOOKUP(Z395,'Balance R'!$C$14:$E$181,3,FALSE))=FALSE,U394,U394+1)</f>
        <v>2</v>
      </c>
      <c r="W395" s="34">
        <f t="shared" si="84"/>
        <v>2272</v>
      </c>
      <c r="X395" s="34">
        <f t="shared" si="85"/>
        <v>64111000</v>
      </c>
      <c r="Y395" s="34">
        <f t="shared" si="91"/>
        <v>4311</v>
      </c>
      <c r="Z395" s="34" t="str">
        <f t="shared" si="86"/>
        <v>64111000_4311</v>
      </c>
      <c r="AA395" s="34">
        <f t="shared" si="87"/>
        <v>0</v>
      </c>
      <c r="AB395" s="35">
        <f t="shared" si="88"/>
        <v>13883.78</v>
      </c>
      <c r="AC395" s="7" t="str">
        <f t="shared" si="89"/>
        <v>6</v>
      </c>
      <c r="AD395" s="7" t="str">
        <f t="shared" si="90"/>
        <v>43</v>
      </c>
    </row>
    <row r="396" spans="1:30" x14ac:dyDescent="0.25">
      <c r="A396" s="1">
        <f t="shared" si="96"/>
        <v>2367</v>
      </c>
      <c r="B396" s="1">
        <f t="shared" si="95"/>
        <v>60630000</v>
      </c>
      <c r="C396" s="1">
        <f>IF(A396="","",IFERROR(VLOOKUP(E396,'[1]Mapping '!$I$2:$J$18,2,FALSE),C395))</f>
        <v>4000</v>
      </c>
      <c r="D396" s="1">
        <f t="shared" si="94"/>
        <v>29.56</v>
      </c>
      <c r="E396" s="18" t="s">
        <v>23</v>
      </c>
      <c r="F396" s="18"/>
      <c r="G396" s="19">
        <v>-29.56</v>
      </c>
      <c r="H396" s="19">
        <v>-29.56</v>
      </c>
      <c r="I396" s="19">
        <v>12483.04</v>
      </c>
      <c r="J396" s="19">
        <v>0</v>
      </c>
      <c r="K396" s="19">
        <v>29.56</v>
      </c>
      <c r="L396" s="19">
        <v>0</v>
      </c>
      <c r="M396" s="5"/>
      <c r="N396" s="6" t="str">
        <f t="shared" si="92"/>
        <v/>
      </c>
      <c r="O396" s="1" t="e">
        <f t="shared" si="93"/>
        <v>#VALUE!</v>
      </c>
      <c r="U396" s="1">
        <f>IF(ISNA(VLOOKUP(Z396,'Balance R'!$C$14:$E$181,3,FALSE))=FALSE,U395,U395+1)</f>
        <v>2</v>
      </c>
      <c r="W396" s="34">
        <f t="shared" si="84"/>
        <v>2273</v>
      </c>
      <c r="X396" s="34">
        <f t="shared" si="85"/>
        <v>64141000</v>
      </c>
      <c r="Y396" s="34">
        <f t="shared" si="91"/>
        <v>4311</v>
      </c>
      <c r="Z396" s="34" t="str">
        <f t="shared" si="86"/>
        <v>64141000_4311</v>
      </c>
      <c r="AA396" s="34">
        <f t="shared" si="87"/>
        <v>0</v>
      </c>
      <c r="AB396" s="35">
        <f t="shared" si="88"/>
        <v>406.08</v>
      </c>
      <c r="AC396" s="7" t="str">
        <f t="shared" si="89"/>
        <v>6</v>
      </c>
      <c r="AD396" s="7" t="str">
        <f t="shared" si="90"/>
        <v>43</v>
      </c>
    </row>
    <row r="397" spans="1:30" x14ac:dyDescent="0.25">
      <c r="A397" s="1">
        <f t="shared" si="96"/>
        <v>2368</v>
      </c>
      <c r="B397" s="1">
        <f t="shared" si="95"/>
        <v>62261300</v>
      </c>
      <c r="C397" s="1">
        <f>IF(A397="","",IFERROR(VLOOKUP(E397,'[1]Mapping '!$I$2:$J$18,2,FALSE),C396))</f>
        <v>4000</v>
      </c>
      <c r="D397" s="1">
        <f t="shared" si="94"/>
        <v>182.04</v>
      </c>
      <c r="E397" s="18" t="s">
        <v>20</v>
      </c>
      <c r="F397" s="18"/>
      <c r="G397" s="19">
        <v>-182.04</v>
      </c>
      <c r="H397" s="19">
        <v>-182.04</v>
      </c>
      <c r="I397" s="19">
        <v>179920.39</v>
      </c>
      <c r="J397" s="19">
        <v>0</v>
      </c>
      <c r="K397" s="19">
        <v>182.04</v>
      </c>
      <c r="L397" s="19">
        <v>0</v>
      </c>
      <c r="M397" s="5"/>
      <c r="N397" s="6" t="str">
        <f t="shared" si="92"/>
        <v/>
      </c>
      <c r="O397" s="1" t="e">
        <f t="shared" si="93"/>
        <v>#VALUE!</v>
      </c>
      <c r="U397" s="1">
        <f>IF(ISNA(VLOOKUP(Z397,'Balance R'!$C$14:$E$181,3,FALSE))=FALSE,U396,U396+1)</f>
        <v>2</v>
      </c>
      <c r="W397" s="34">
        <f t="shared" si="84"/>
        <v>2274</v>
      </c>
      <c r="X397" s="34">
        <f t="shared" si="85"/>
        <v>64180000</v>
      </c>
      <c r="Y397" s="34">
        <f t="shared" si="91"/>
        <v>4311</v>
      </c>
      <c r="Z397" s="34" t="str">
        <f t="shared" si="86"/>
        <v>64180000_4311</v>
      </c>
      <c r="AA397" s="34">
        <f t="shared" si="87"/>
        <v>0</v>
      </c>
      <c r="AB397" s="35">
        <f t="shared" si="88"/>
        <v>-4597.3700000000008</v>
      </c>
      <c r="AC397" s="7" t="str">
        <f t="shared" si="89"/>
        <v>6</v>
      </c>
      <c r="AD397" s="7" t="str">
        <f t="shared" si="90"/>
        <v>43</v>
      </c>
    </row>
    <row r="398" spans="1:30" x14ac:dyDescent="0.25">
      <c r="A398" s="1">
        <f t="shared" si="96"/>
        <v>2368</v>
      </c>
      <c r="B398" s="1" t="str">
        <f t="shared" si="95"/>
        <v/>
      </c>
      <c r="C398" s="1">
        <f>IF(A398="","",IFERROR(VLOOKUP(E398,'[1]Mapping '!$I$2:$J$18,2,FALSE),C397))</f>
        <v>4000</v>
      </c>
      <c r="D398" s="1">
        <f t="shared" si="94"/>
        <v>0</v>
      </c>
      <c r="E398" s="17" t="s">
        <v>19</v>
      </c>
      <c r="F398" s="18"/>
      <c r="G398" s="19">
        <v>-1903.89</v>
      </c>
      <c r="H398" s="19">
        <v>-1903.89</v>
      </c>
      <c r="I398" s="19">
        <v>-14361.11</v>
      </c>
      <c r="J398" s="19">
        <v>0</v>
      </c>
      <c r="K398" s="19">
        <v>1903.89</v>
      </c>
      <c r="L398" s="19">
        <v>0</v>
      </c>
      <c r="M398" s="5"/>
      <c r="N398" s="6" t="str">
        <f t="shared" si="92"/>
        <v/>
      </c>
      <c r="O398" s="1" t="e">
        <f t="shared" si="93"/>
        <v>#VALUE!</v>
      </c>
      <c r="U398" s="1">
        <f>IF(ISNA(VLOOKUP(Z398,'Balance R'!$C$14:$E$181,3,FALSE))=FALSE,U397,U397+1)</f>
        <v>2</v>
      </c>
      <c r="W398" s="34">
        <f t="shared" si="84"/>
        <v>2275</v>
      </c>
      <c r="X398" s="34">
        <f t="shared" si="85"/>
        <v>64511000</v>
      </c>
      <c r="Y398" s="34">
        <f t="shared" si="91"/>
        <v>4311</v>
      </c>
      <c r="Z398" s="34" t="str">
        <f t="shared" si="86"/>
        <v>64511000_4311</v>
      </c>
      <c r="AA398" s="34">
        <f t="shared" si="87"/>
        <v>0</v>
      </c>
      <c r="AB398" s="35">
        <f t="shared" si="88"/>
        <v>3197.63</v>
      </c>
      <c r="AC398" s="7" t="str">
        <f t="shared" si="89"/>
        <v>6</v>
      </c>
      <c r="AD398" s="7" t="str">
        <f t="shared" si="90"/>
        <v>43</v>
      </c>
    </row>
    <row r="399" spans="1:30" x14ac:dyDescent="0.25">
      <c r="A399" s="1">
        <f t="shared" si="96"/>
        <v>2369</v>
      </c>
      <c r="B399" s="1">
        <f t="shared" si="95"/>
        <v>60630000</v>
      </c>
      <c r="C399" s="1">
        <f>IF(A399="","",IFERROR(VLOOKUP(E399,'[1]Mapping '!$I$2:$J$18,2,FALSE),C398))</f>
        <v>4000</v>
      </c>
      <c r="D399" s="1">
        <f t="shared" si="94"/>
        <v>175.33</v>
      </c>
      <c r="E399" s="18" t="s">
        <v>23</v>
      </c>
      <c r="F399" s="18"/>
      <c r="G399" s="19">
        <v>-175.33</v>
      </c>
      <c r="H399" s="19">
        <v>-175.33</v>
      </c>
      <c r="I399" s="19">
        <v>12483.04</v>
      </c>
      <c r="J399" s="19">
        <v>0</v>
      </c>
      <c r="K399" s="19">
        <v>175.33</v>
      </c>
      <c r="L399" s="19">
        <v>0</v>
      </c>
      <c r="M399" s="5"/>
      <c r="N399" s="6" t="str">
        <f t="shared" si="92"/>
        <v/>
      </c>
      <c r="O399" s="1" t="e">
        <f t="shared" si="93"/>
        <v>#VALUE!</v>
      </c>
      <c r="U399" s="1">
        <f>IF(ISNA(VLOOKUP(Z399,'Balance R'!$C$14:$E$181,3,FALSE))=FALSE,U398,U398+1)</f>
        <v>2</v>
      </c>
      <c r="W399" s="34">
        <f t="shared" si="84"/>
        <v>2276</v>
      </c>
      <c r="X399" s="34">
        <f t="shared" si="85"/>
        <v>64521000</v>
      </c>
      <c r="Y399" s="34">
        <f t="shared" si="91"/>
        <v>4311</v>
      </c>
      <c r="Z399" s="34" t="str">
        <f t="shared" si="86"/>
        <v>64521000_4311</v>
      </c>
      <c r="AA399" s="34">
        <f t="shared" si="87"/>
        <v>0</v>
      </c>
      <c r="AB399" s="35">
        <f t="shared" si="88"/>
        <v>826.74</v>
      </c>
      <c r="AC399" s="7" t="str">
        <f t="shared" si="89"/>
        <v>6</v>
      </c>
      <c r="AD399" s="7" t="str">
        <f t="shared" si="90"/>
        <v>43</v>
      </c>
    </row>
    <row r="400" spans="1:30" x14ac:dyDescent="0.25">
      <c r="A400" s="1">
        <f t="shared" si="96"/>
        <v>2370</v>
      </c>
      <c r="B400" s="1">
        <f t="shared" si="95"/>
        <v>62261300</v>
      </c>
      <c r="C400" s="1">
        <f>IF(A400="","",IFERROR(VLOOKUP(E400,'[1]Mapping '!$I$2:$J$18,2,FALSE),C399))</f>
        <v>4000</v>
      </c>
      <c r="D400" s="1">
        <f t="shared" si="94"/>
        <v>1728.56</v>
      </c>
      <c r="E400" s="18" t="s">
        <v>20</v>
      </c>
      <c r="F400" s="18"/>
      <c r="G400" s="19">
        <v>-1728.56</v>
      </c>
      <c r="H400" s="19">
        <v>-1728.56</v>
      </c>
      <c r="I400" s="19">
        <v>179920.39</v>
      </c>
      <c r="J400" s="19">
        <v>0</v>
      </c>
      <c r="K400" s="19">
        <v>1728.56</v>
      </c>
      <c r="L400" s="19">
        <v>0</v>
      </c>
      <c r="M400" s="5"/>
      <c r="N400" s="6" t="str">
        <f t="shared" si="92"/>
        <v/>
      </c>
      <c r="O400" s="1" t="e">
        <f t="shared" si="93"/>
        <v>#VALUE!</v>
      </c>
      <c r="U400" s="1">
        <f>IF(ISNA(VLOOKUP(Z400,'Balance R'!$C$14:$E$181,3,FALSE))=FALSE,U399,U399+1)</f>
        <v>2</v>
      </c>
      <c r="W400" s="34">
        <f t="shared" si="84"/>
        <v>2277</v>
      </c>
      <c r="X400" s="34">
        <f t="shared" si="85"/>
        <v>64532000</v>
      </c>
      <c r="Y400" s="34">
        <f t="shared" si="91"/>
        <v>4311</v>
      </c>
      <c r="Z400" s="34" t="str">
        <f t="shared" si="86"/>
        <v>64532000_4311</v>
      </c>
      <c r="AA400" s="34">
        <f t="shared" si="87"/>
        <v>0</v>
      </c>
      <c r="AB400" s="35">
        <f t="shared" si="88"/>
        <v>204.7</v>
      </c>
      <c r="AC400" s="7" t="str">
        <f t="shared" si="89"/>
        <v>6</v>
      </c>
      <c r="AD400" s="7" t="str">
        <f t="shared" si="90"/>
        <v>43</v>
      </c>
    </row>
    <row r="401" spans="1:30" x14ac:dyDescent="0.25">
      <c r="A401" s="1">
        <f t="shared" si="96"/>
        <v>2370</v>
      </c>
      <c r="B401" s="1" t="str">
        <f t="shared" si="95"/>
        <v/>
      </c>
      <c r="C401" s="1">
        <f>IF(A401="","",IFERROR(VLOOKUP(E401,'[1]Mapping '!$I$2:$J$18,2,FALSE),C400))</f>
        <v>4000</v>
      </c>
      <c r="D401" s="1">
        <f t="shared" si="94"/>
        <v>0</v>
      </c>
      <c r="E401" s="17" t="s">
        <v>19</v>
      </c>
      <c r="F401" s="18"/>
      <c r="G401" s="19">
        <v>-1035.5999999999999</v>
      </c>
      <c r="H401" s="19">
        <v>-1035.5999999999999</v>
      </c>
      <c r="I401" s="19">
        <v>-11976.4</v>
      </c>
      <c r="J401" s="19">
        <v>0</v>
      </c>
      <c r="K401" s="19">
        <v>1035.5999999999999</v>
      </c>
      <c r="L401" s="19">
        <v>0</v>
      </c>
      <c r="M401" s="5"/>
      <c r="N401" s="6" t="str">
        <f t="shared" si="92"/>
        <v/>
      </c>
      <c r="O401" s="1" t="e">
        <f t="shared" si="93"/>
        <v>#VALUE!</v>
      </c>
      <c r="U401" s="1">
        <f>IF(ISNA(VLOOKUP(Z401,'Balance R'!$C$14:$E$181,3,FALSE))=FALSE,U400,U400+1)</f>
        <v>2</v>
      </c>
      <c r="W401" s="34">
        <f t="shared" ref="W401:W464" si="97">IFERROR(IF(W400+1&gt;MAX(A:A),"",IF(+W400+1&lt;=MAX(M:M),+W400+1,IF(W400=MAX(M:M),$AA$1,+W400+1))),"")</f>
        <v>2278</v>
      </c>
      <c r="X401" s="34">
        <f t="shared" ref="X401:X464" si="98">IF(W401&lt;$AA$1,VLOOKUP(W401,M:P,4,FALSE),VLOOKUP(W401,A:B,2,FALSE))</f>
        <v>64580000</v>
      </c>
      <c r="Y401" s="34">
        <f t="shared" si="91"/>
        <v>4311</v>
      </c>
      <c r="Z401" s="34" t="str">
        <f t="shared" ref="Z401:Z464" si="99">CONCATENATE(X401,"_",Y401)</f>
        <v>64580000_4311</v>
      </c>
      <c r="AA401" s="34">
        <f t="shared" ref="AA401:AA464" si="100">IF(W401&lt;$AA$1,VLOOKUP(W401,M:Q,5,FALSE),VLOOKUP(W401,A:F,6,FALSE))</f>
        <v>0</v>
      </c>
      <c r="AB401" s="35">
        <f t="shared" ref="AB401:AB464" si="101">IF(W401&lt;$AA$1,SUMIF(P:P,$X401,R:R)-SUMIF(P:P,$X401,S:S)+SUMIF(P:P,$X401,T:T),SUMIF(A:A,$W401,D:D))</f>
        <v>-1265.2900000000002</v>
      </c>
      <c r="AC401" s="7" t="str">
        <f t="shared" ref="AC401:AC464" si="102">LEFT(X401,1)</f>
        <v>6</v>
      </c>
      <c r="AD401" s="7" t="str">
        <f t="shared" ref="AD401:AD464" si="103">LEFT(Y401,2)</f>
        <v>43</v>
      </c>
    </row>
    <row r="402" spans="1:30" x14ac:dyDescent="0.25">
      <c r="A402" s="1">
        <f t="shared" si="96"/>
        <v>2371</v>
      </c>
      <c r="B402" s="1">
        <f t="shared" si="95"/>
        <v>60630000</v>
      </c>
      <c r="C402" s="1">
        <f>IF(A402="","",IFERROR(VLOOKUP(E402,'[1]Mapping '!$I$2:$J$18,2,FALSE),C401))</f>
        <v>4000</v>
      </c>
      <c r="D402" s="1">
        <f t="shared" si="94"/>
        <v>58.98</v>
      </c>
      <c r="E402" s="18" t="s">
        <v>23</v>
      </c>
      <c r="F402" s="18"/>
      <c r="G402" s="19">
        <v>-58.98</v>
      </c>
      <c r="H402" s="19">
        <v>-58.98</v>
      </c>
      <c r="I402" s="19">
        <v>12483.04</v>
      </c>
      <c r="J402" s="19">
        <v>0</v>
      </c>
      <c r="K402" s="19">
        <v>58.98</v>
      </c>
      <c r="L402" s="19">
        <v>0</v>
      </c>
      <c r="M402" s="5"/>
      <c r="N402" s="6" t="str">
        <f t="shared" si="92"/>
        <v/>
      </c>
      <c r="O402" s="1" t="e">
        <f t="shared" si="93"/>
        <v>#VALUE!</v>
      </c>
      <c r="U402" s="1">
        <f>IF(ISNA(VLOOKUP(Z402,'Balance R'!$C$14:$E$181,3,FALSE))=FALSE,U401,U401+1)</f>
        <v>2</v>
      </c>
      <c r="W402" s="34">
        <f t="shared" si="97"/>
        <v>2279</v>
      </c>
      <c r="X402" s="34">
        <f t="shared" si="98"/>
        <v>70851000</v>
      </c>
      <c r="Y402" s="34">
        <f t="shared" si="91"/>
        <v>4311</v>
      </c>
      <c r="Z402" s="34" t="str">
        <f t="shared" si="99"/>
        <v>70851000_4311</v>
      </c>
      <c r="AA402" s="34">
        <f t="shared" si="100"/>
        <v>0</v>
      </c>
      <c r="AB402" s="35">
        <f t="shared" si="101"/>
        <v>-488.8</v>
      </c>
      <c r="AC402" s="7" t="str">
        <f t="shared" si="102"/>
        <v>7</v>
      </c>
      <c r="AD402" s="7" t="str">
        <f t="shared" si="103"/>
        <v>43</v>
      </c>
    </row>
    <row r="403" spans="1:30" x14ac:dyDescent="0.25">
      <c r="A403" s="1">
        <f t="shared" si="96"/>
        <v>2372</v>
      </c>
      <c r="B403" s="1">
        <f t="shared" si="95"/>
        <v>62261300</v>
      </c>
      <c r="C403" s="1">
        <f>IF(A403="","",IFERROR(VLOOKUP(E403,'[1]Mapping '!$I$2:$J$18,2,FALSE),C402))</f>
        <v>4000</v>
      </c>
      <c r="D403" s="1">
        <f t="shared" si="94"/>
        <v>976.62</v>
      </c>
      <c r="E403" s="18" t="s">
        <v>20</v>
      </c>
      <c r="F403" s="18"/>
      <c r="G403" s="19">
        <v>-976.62</v>
      </c>
      <c r="H403" s="19">
        <v>-976.62</v>
      </c>
      <c r="I403" s="19">
        <v>179920.39</v>
      </c>
      <c r="J403" s="19">
        <v>0</v>
      </c>
      <c r="K403" s="19">
        <v>976.62</v>
      </c>
      <c r="L403" s="19">
        <v>0</v>
      </c>
      <c r="M403" s="5"/>
      <c r="N403" s="6" t="str">
        <f t="shared" si="92"/>
        <v/>
      </c>
      <c r="O403" s="1" t="e">
        <f t="shared" si="93"/>
        <v>#VALUE!</v>
      </c>
      <c r="U403" s="1">
        <f>IF(ISNA(VLOOKUP(Z403,'Balance R'!$C$14:$E$181,3,FALSE))=FALSE,U402,U402+1)</f>
        <v>2</v>
      </c>
      <c r="W403" s="34">
        <f t="shared" si="97"/>
        <v>2280</v>
      </c>
      <c r="X403" s="34">
        <f t="shared" si="98"/>
        <v>63121000</v>
      </c>
      <c r="Y403" s="34">
        <f t="shared" si="91"/>
        <v>4311</v>
      </c>
      <c r="Z403" s="34" t="str">
        <f t="shared" si="99"/>
        <v>63121000_4311</v>
      </c>
      <c r="AA403" s="34">
        <f t="shared" si="100"/>
        <v>0</v>
      </c>
      <c r="AB403" s="35">
        <f t="shared" si="101"/>
        <v>197.49</v>
      </c>
      <c r="AC403" s="7" t="str">
        <f t="shared" si="102"/>
        <v>6</v>
      </c>
      <c r="AD403" s="7" t="str">
        <f t="shared" si="103"/>
        <v>43</v>
      </c>
    </row>
    <row r="404" spans="1:30" x14ac:dyDescent="0.25">
      <c r="A404" s="1" t="str">
        <f t="shared" si="96"/>
        <v/>
      </c>
      <c r="B404" s="1" t="str">
        <f t="shared" si="95"/>
        <v/>
      </c>
      <c r="C404" s="1" t="str">
        <f>IF(A404="","",IFERROR(VLOOKUP(E404,'[1]Mapping '!$I$2:$J$18,2,FALSE),C403))</f>
        <v/>
      </c>
      <c r="D404" s="1">
        <f t="shared" si="94"/>
        <v>0</v>
      </c>
      <c r="M404" s="5"/>
      <c r="N404" s="6" t="str">
        <f t="shared" si="92"/>
        <v/>
      </c>
      <c r="O404" s="1" t="e">
        <f t="shared" si="93"/>
        <v>#VALUE!</v>
      </c>
      <c r="U404" s="1">
        <f>IF(ISNA(VLOOKUP(Z404,'Balance R'!$C$14:$E$181,3,FALSE))=FALSE,U403,U403+1)</f>
        <v>2</v>
      </c>
      <c r="W404" s="34">
        <f t="shared" si="97"/>
        <v>2281</v>
      </c>
      <c r="X404" s="34">
        <f t="shared" si="98"/>
        <v>63122000</v>
      </c>
      <c r="Y404" s="34">
        <f t="shared" si="91"/>
        <v>4311</v>
      </c>
      <c r="Z404" s="34" t="str">
        <f t="shared" si="99"/>
        <v>63122000_4311</v>
      </c>
      <c r="AA404" s="34">
        <f t="shared" si="100"/>
        <v>0</v>
      </c>
      <c r="AB404" s="35">
        <f t="shared" si="101"/>
        <v>0.25</v>
      </c>
      <c r="AC404" s="7" t="str">
        <f t="shared" si="102"/>
        <v>6</v>
      </c>
      <c r="AD404" s="7" t="str">
        <f t="shared" si="103"/>
        <v>43</v>
      </c>
    </row>
    <row r="405" spans="1:30" x14ac:dyDescent="0.25">
      <c r="A405" s="1" t="str">
        <f t="shared" si="96"/>
        <v/>
      </c>
      <c r="B405" s="1" t="str">
        <f t="shared" si="95"/>
        <v/>
      </c>
      <c r="C405" s="1" t="str">
        <f>IF(A405="","",IFERROR(VLOOKUP(E405,'[1]Mapping '!$I$2:$J$18,2,FALSE),C404))</f>
        <v/>
      </c>
      <c r="D405" s="1">
        <f t="shared" si="94"/>
        <v>0</v>
      </c>
      <c r="M405" s="5"/>
      <c r="N405" s="6" t="str">
        <f t="shared" si="92"/>
        <v/>
      </c>
      <c r="O405" s="1" t="e">
        <f t="shared" si="93"/>
        <v>#VALUE!</v>
      </c>
      <c r="U405" s="1">
        <f>IF(ISNA(VLOOKUP(Z405,'Balance R'!$C$14:$E$181,3,FALSE))=FALSE,U404,U404+1)</f>
        <v>2</v>
      </c>
      <c r="W405" s="34">
        <f t="shared" si="97"/>
        <v>2282</v>
      </c>
      <c r="X405" s="34">
        <f t="shared" si="98"/>
        <v>63333000</v>
      </c>
      <c r="Y405" s="34">
        <f t="shared" si="91"/>
        <v>4311</v>
      </c>
      <c r="Z405" s="34" t="str">
        <f t="shared" si="99"/>
        <v>63333000_4311</v>
      </c>
      <c r="AA405" s="34">
        <f t="shared" si="100"/>
        <v>0</v>
      </c>
      <c r="AB405" s="35">
        <f t="shared" si="101"/>
        <v>448.87</v>
      </c>
      <c r="AC405" s="7" t="str">
        <f t="shared" si="102"/>
        <v>6</v>
      </c>
      <c r="AD405" s="7" t="str">
        <f t="shared" si="103"/>
        <v>43</v>
      </c>
    </row>
    <row r="406" spans="1:30" x14ac:dyDescent="0.25">
      <c r="A406" s="1" t="str">
        <f t="shared" si="96"/>
        <v/>
      </c>
      <c r="B406" s="1" t="str">
        <f t="shared" si="95"/>
        <v/>
      </c>
      <c r="C406" s="1" t="str">
        <f>IF(A406="","",IFERROR(VLOOKUP(E406,'[1]Mapping '!$I$2:$J$18,2,FALSE),C405))</f>
        <v/>
      </c>
      <c r="D406" s="1">
        <f t="shared" si="94"/>
        <v>0</v>
      </c>
      <c r="M406" s="5"/>
      <c r="N406" s="6" t="str">
        <f t="shared" si="92"/>
        <v/>
      </c>
      <c r="O406" s="1" t="e">
        <f t="shared" si="93"/>
        <v>#VALUE!</v>
      </c>
      <c r="U406" s="1">
        <f>IF(ISNA(VLOOKUP(Z406,'Balance R'!$C$14:$E$181,3,FALSE))=FALSE,U405,U405+1)</f>
        <v>2</v>
      </c>
      <c r="W406" s="34">
        <f t="shared" si="97"/>
        <v>2283</v>
      </c>
      <c r="X406" s="34">
        <f t="shared" si="98"/>
        <v>63333100</v>
      </c>
      <c r="Y406" s="34">
        <f t="shared" si="91"/>
        <v>4311</v>
      </c>
      <c r="Z406" s="34" t="str">
        <f t="shared" si="99"/>
        <v>63333100_4311</v>
      </c>
      <c r="AA406" s="34">
        <f t="shared" si="100"/>
        <v>0</v>
      </c>
      <c r="AB406" s="35">
        <f t="shared" si="101"/>
        <v>1.1599999999999999</v>
      </c>
      <c r="AC406" s="7" t="str">
        <f t="shared" si="102"/>
        <v>6</v>
      </c>
      <c r="AD406" s="7" t="str">
        <f t="shared" si="103"/>
        <v>43</v>
      </c>
    </row>
    <row r="407" spans="1:30" x14ac:dyDescent="0.25">
      <c r="A407" s="1" t="str">
        <f t="shared" si="96"/>
        <v/>
      </c>
      <c r="B407" s="1" t="str">
        <f t="shared" si="95"/>
        <v/>
      </c>
      <c r="C407" s="1" t="str">
        <f>IF(A407="","",IFERROR(VLOOKUP(E407,'[1]Mapping '!$I$2:$J$18,2,FALSE),C406))</f>
        <v/>
      </c>
      <c r="D407" s="1">
        <f t="shared" si="94"/>
        <v>0</v>
      </c>
      <c r="M407" s="5"/>
      <c r="N407" s="6" t="str">
        <f t="shared" si="92"/>
        <v/>
      </c>
      <c r="O407" s="1" t="e">
        <f t="shared" si="93"/>
        <v>#VALUE!</v>
      </c>
      <c r="U407" s="1">
        <f>IF(ISNA(VLOOKUP(Z407,'Balance R'!$C$14:$E$181,3,FALSE))=FALSE,U406,U406+1)</f>
        <v>2</v>
      </c>
      <c r="W407" s="34">
        <f t="shared" si="97"/>
        <v>2284</v>
      </c>
      <c r="X407" s="34">
        <f t="shared" si="98"/>
        <v>64111000</v>
      </c>
      <c r="Y407" s="34">
        <f t="shared" si="91"/>
        <v>4311</v>
      </c>
      <c r="Z407" s="34" t="str">
        <f t="shared" si="99"/>
        <v>64111000_4311</v>
      </c>
      <c r="AA407" s="34">
        <f t="shared" si="100"/>
        <v>0</v>
      </c>
      <c r="AB407" s="35">
        <f t="shared" si="101"/>
        <v>43408.28</v>
      </c>
      <c r="AC407" s="7" t="str">
        <f t="shared" si="102"/>
        <v>6</v>
      </c>
      <c r="AD407" s="7" t="str">
        <f t="shared" si="103"/>
        <v>43</v>
      </c>
    </row>
    <row r="408" spans="1:30" x14ac:dyDescent="0.25">
      <c r="A408" s="1" t="str">
        <f t="shared" si="96"/>
        <v/>
      </c>
      <c r="B408" s="1" t="str">
        <f t="shared" si="95"/>
        <v/>
      </c>
      <c r="C408" s="1" t="str">
        <f>IF(A408="","",IFERROR(VLOOKUP(E408,'[1]Mapping '!$I$2:$J$18,2,FALSE),C407))</f>
        <v/>
      </c>
      <c r="D408" s="1">
        <f t="shared" si="94"/>
        <v>0</v>
      </c>
      <c r="M408" s="5"/>
      <c r="N408" s="6" t="str">
        <f t="shared" si="92"/>
        <v/>
      </c>
      <c r="O408" s="1" t="e">
        <f t="shared" si="93"/>
        <v>#VALUE!</v>
      </c>
      <c r="U408" s="1">
        <f>IF(ISNA(VLOOKUP(Z408,'Balance R'!$C$14:$E$181,3,FALSE))=FALSE,U407,U407+1)</f>
        <v>2</v>
      </c>
      <c r="W408" s="34">
        <f t="shared" si="97"/>
        <v>2285</v>
      </c>
      <c r="X408" s="34">
        <f t="shared" si="98"/>
        <v>64111110</v>
      </c>
      <c r="Y408" s="34">
        <f t="shared" si="91"/>
        <v>4311</v>
      </c>
      <c r="Z408" s="34" t="str">
        <f t="shared" si="99"/>
        <v>64111110_4311</v>
      </c>
      <c r="AA408" s="34">
        <f t="shared" si="100"/>
        <v>0</v>
      </c>
      <c r="AB408" s="35">
        <f t="shared" si="101"/>
        <v>57.76</v>
      </c>
      <c r="AC408" s="7" t="str">
        <f t="shared" si="102"/>
        <v>6</v>
      </c>
      <c r="AD408" s="7" t="str">
        <f t="shared" si="103"/>
        <v>43</v>
      </c>
    </row>
    <row r="409" spans="1:30" x14ac:dyDescent="0.25">
      <c r="A409" s="1" t="str">
        <f t="shared" si="96"/>
        <v/>
      </c>
      <c r="B409" s="1" t="str">
        <f t="shared" si="95"/>
        <v/>
      </c>
      <c r="C409" s="1" t="str">
        <f>IF(A409="","",IFERROR(VLOOKUP(E409,'[1]Mapping '!$I$2:$J$18,2,FALSE),C408))</f>
        <v/>
      </c>
      <c r="D409" s="1">
        <f t="shared" si="94"/>
        <v>0</v>
      </c>
      <c r="M409" s="5"/>
      <c r="N409" s="6" t="str">
        <f t="shared" si="92"/>
        <v/>
      </c>
      <c r="O409" s="1" t="e">
        <f t="shared" si="93"/>
        <v>#VALUE!</v>
      </c>
      <c r="U409" s="1">
        <f>IF(ISNA(VLOOKUP(Z409,'Balance R'!$C$14:$E$181,3,FALSE))=FALSE,U408,U408+1)</f>
        <v>2</v>
      </c>
      <c r="W409" s="34">
        <f t="shared" si="97"/>
        <v>2286</v>
      </c>
      <c r="X409" s="34">
        <f t="shared" si="98"/>
        <v>64141000</v>
      </c>
      <c r="Y409" s="34">
        <f t="shared" si="91"/>
        <v>4311</v>
      </c>
      <c r="Z409" s="34" t="str">
        <f t="shared" si="99"/>
        <v>64141000_4311</v>
      </c>
      <c r="AA409" s="34">
        <f t="shared" si="100"/>
        <v>0</v>
      </c>
      <c r="AB409" s="35">
        <f t="shared" si="101"/>
        <v>1729.6</v>
      </c>
      <c r="AC409" s="7" t="str">
        <f t="shared" si="102"/>
        <v>6</v>
      </c>
      <c r="AD409" s="7" t="str">
        <f t="shared" si="103"/>
        <v>43</v>
      </c>
    </row>
    <row r="410" spans="1:30" x14ac:dyDescent="0.25">
      <c r="A410" s="1" t="str">
        <f t="shared" si="96"/>
        <v/>
      </c>
      <c r="B410" s="1" t="str">
        <f t="shared" si="95"/>
        <v/>
      </c>
      <c r="C410" s="1" t="str">
        <f>IF(A410="","",IFERROR(VLOOKUP(E410,'[1]Mapping '!$I$2:$J$18,2,FALSE),C409))</f>
        <v/>
      </c>
      <c r="D410" s="1">
        <f t="shared" si="94"/>
        <v>0</v>
      </c>
      <c r="M410" s="5"/>
      <c r="N410" s="6" t="str">
        <f t="shared" si="92"/>
        <v/>
      </c>
      <c r="O410" s="1" t="e">
        <f t="shared" si="93"/>
        <v>#VALUE!</v>
      </c>
      <c r="U410" s="1">
        <f>IF(ISNA(VLOOKUP(Z410,'Balance R'!$C$14:$E$181,3,FALSE))=FALSE,U409,U409+1)</f>
        <v>2</v>
      </c>
      <c r="W410" s="34">
        <f t="shared" si="97"/>
        <v>2287</v>
      </c>
      <c r="X410" s="34">
        <f t="shared" si="98"/>
        <v>64180000</v>
      </c>
      <c r="Y410" s="34">
        <f t="shared" si="91"/>
        <v>4311</v>
      </c>
      <c r="Z410" s="34" t="str">
        <f t="shared" si="99"/>
        <v>64180000_4311</v>
      </c>
      <c r="AA410" s="34">
        <f t="shared" si="100"/>
        <v>0</v>
      </c>
      <c r="AB410" s="35">
        <f t="shared" si="101"/>
        <v>303.62999999999738</v>
      </c>
      <c r="AC410" s="7" t="str">
        <f t="shared" si="102"/>
        <v>6</v>
      </c>
      <c r="AD410" s="7" t="str">
        <f t="shared" si="103"/>
        <v>43</v>
      </c>
    </row>
    <row r="411" spans="1:30" x14ac:dyDescent="0.25">
      <c r="A411" s="1" t="str">
        <f t="shared" si="96"/>
        <v/>
      </c>
      <c r="B411" s="1" t="str">
        <f t="shared" si="95"/>
        <v/>
      </c>
      <c r="C411" s="1" t="str">
        <f>IF(A411="","",IFERROR(VLOOKUP(E411,'[1]Mapping '!$I$2:$J$18,2,FALSE),C410))</f>
        <v/>
      </c>
      <c r="D411" s="1">
        <f t="shared" si="94"/>
        <v>0</v>
      </c>
      <c r="M411" s="5"/>
      <c r="N411" s="6" t="str">
        <f t="shared" si="92"/>
        <v/>
      </c>
      <c r="O411" s="1" t="e">
        <f t="shared" si="93"/>
        <v>#VALUE!</v>
      </c>
      <c r="U411" s="1">
        <f>IF(ISNA(VLOOKUP(Z411,'Balance R'!$C$14:$E$181,3,FALSE))=FALSE,U410,U410+1)</f>
        <v>2</v>
      </c>
      <c r="W411" s="34">
        <f t="shared" si="97"/>
        <v>2288</v>
      </c>
      <c r="X411" s="34">
        <f t="shared" si="98"/>
        <v>64180300</v>
      </c>
      <c r="Y411" s="34">
        <f t="shared" si="91"/>
        <v>4311</v>
      </c>
      <c r="Z411" s="34" t="str">
        <f t="shared" si="99"/>
        <v>64180300_4311</v>
      </c>
      <c r="AA411" s="34">
        <f t="shared" si="100"/>
        <v>0</v>
      </c>
      <c r="AB411" s="35">
        <f t="shared" si="101"/>
        <v>636.59999999999991</v>
      </c>
      <c r="AC411" s="7" t="str">
        <f t="shared" si="102"/>
        <v>6</v>
      </c>
      <c r="AD411" s="7" t="str">
        <f t="shared" si="103"/>
        <v>43</v>
      </c>
    </row>
    <row r="412" spans="1:30" x14ac:dyDescent="0.25">
      <c r="A412" s="1" t="str">
        <f t="shared" si="96"/>
        <v/>
      </c>
      <c r="B412" s="1" t="str">
        <f t="shared" si="95"/>
        <v/>
      </c>
      <c r="C412" s="1" t="str">
        <f>IF(A412="","",IFERROR(VLOOKUP(E412,'[1]Mapping '!$I$2:$J$18,2,FALSE),C411))</f>
        <v/>
      </c>
      <c r="D412" s="1">
        <f t="shared" si="94"/>
        <v>0</v>
      </c>
      <c r="M412" s="5"/>
      <c r="N412" s="6" t="str">
        <f t="shared" si="92"/>
        <v/>
      </c>
      <c r="O412" s="1" t="e">
        <f t="shared" si="93"/>
        <v>#VALUE!</v>
      </c>
      <c r="U412" s="1">
        <f>IF(ISNA(VLOOKUP(Z412,'Balance R'!$C$14:$E$181,3,FALSE))=FALSE,U411,U411+1)</f>
        <v>2</v>
      </c>
      <c r="W412" s="34">
        <f t="shared" si="97"/>
        <v>2289</v>
      </c>
      <c r="X412" s="34">
        <f t="shared" si="98"/>
        <v>64511000</v>
      </c>
      <c r="Y412" s="34">
        <f t="shared" si="91"/>
        <v>4311</v>
      </c>
      <c r="Z412" s="34" t="str">
        <f t="shared" si="99"/>
        <v>64511000_4311</v>
      </c>
      <c r="AA412" s="34">
        <f t="shared" si="100"/>
        <v>0</v>
      </c>
      <c r="AB412" s="35">
        <f t="shared" si="101"/>
        <v>8774.94</v>
      </c>
      <c r="AC412" s="7" t="str">
        <f t="shared" si="102"/>
        <v>6</v>
      </c>
      <c r="AD412" s="7" t="str">
        <f t="shared" si="103"/>
        <v>43</v>
      </c>
    </row>
    <row r="413" spans="1:30" x14ac:dyDescent="0.25">
      <c r="A413" s="1" t="str">
        <f t="shared" si="96"/>
        <v/>
      </c>
      <c r="B413" s="1" t="str">
        <f t="shared" si="95"/>
        <v/>
      </c>
      <c r="C413" s="1" t="str">
        <f>IF(A413="","",IFERROR(VLOOKUP(E413,'[1]Mapping '!$I$2:$J$18,2,FALSE),C412))</f>
        <v/>
      </c>
      <c r="D413" s="1">
        <f t="shared" si="94"/>
        <v>0</v>
      </c>
      <c r="M413" s="5"/>
      <c r="N413" s="6" t="str">
        <f t="shared" si="92"/>
        <v/>
      </c>
      <c r="O413" s="1" t="e">
        <f t="shared" si="93"/>
        <v>#VALUE!</v>
      </c>
      <c r="U413" s="1">
        <f>IF(ISNA(VLOOKUP(Z413,'Balance R'!$C$14:$E$181,3,FALSE))=FALSE,U412,U412+1)</f>
        <v>2</v>
      </c>
      <c r="W413" s="34">
        <f t="shared" si="97"/>
        <v>2290</v>
      </c>
      <c r="X413" s="34">
        <f t="shared" si="98"/>
        <v>64511100</v>
      </c>
      <c r="Y413" s="34">
        <f t="shared" si="91"/>
        <v>4311</v>
      </c>
      <c r="Z413" s="34" t="str">
        <f t="shared" si="99"/>
        <v>64511100_4311</v>
      </c>
      <c r="AA413" s="34">
        <f t="shared" si="100"/>
        <v>0</v>
      </c>
      <c r="AB413" s="35">
        <f t="shared" si="101"/>
        <v>14.11</v>
      </c>
      <c r="AC413" s="7" t="str">
        <f t="shared" si="102"/>
        <v>6</v>
      </c>
      <c r="AD413" s="7" t="str">
        <f t="shared" si="103"/>
        <v>43</v>
      </c>
    </row>
    <row r="414" spans="1:30" x14ac:dyDescent="0.25">
      <c r="A414" s="1" t="str">
        <f t="shared" si="96"/>
        <v/>
      </c>
      <c r="B414" s="1" t="str">
        <f t="shared" si="95"/>
        <v/>
      </c>
      <c r="C414" s="1" t="str">
        <f>IF(A414="","",IFERROR(VLOOKUP(E414,'[1]Mapping '!$I$2:$J$18,2,FALSE),C413))</f>
        <v/>
      </c>
      <c r="D414" s="1">
        <f t="shared" si="94"/>
        <v>0</v>
      </c>
      <c r="M414" s="5"/>
      <c r="N414" s="6" t="str">
        <f t="shared" si="92"/>
        <v/>
      </c>
      <c r="O414" s="1" t="e">
        <f t="shared" si="93"/>
        <v>#VALUE!</v>
      </c>
      <c r="U414" s="1">
        <f>IF(ISNA(VLOOKUP(Z414,'Balance R'!$C$14:$E$181,3,FALSE))=FALSE,U413,U413+1)</f>
        <v>2</v>
      </c>
      <c r="W414" s="34">
        <f t="shared" si="97"/>
        <v>2291</v>
      </c>
      <c r="X414" s="34">
        <f t="shared" si="98"/>
        <v>64521000</v>
      </c>
      <c r="Y414" s="34">
        <f t="shared" si="91"/>
        <v>4311</v>
      </c>
      <c r="Z414" s="34" t="str">
        <f t="shared" si="99"/>
        <v>64521000_4311</v>
      </c>
      <c r="AA414" s="34">
        <f t="shared" si="100"/>
        <v>0</v>
      </c>
      <c r="AB414" s="35">
        <f t="shared" si="101"/>
        <v>2029.91</v>
      </c>
      <c r="AC414" s="7" t="str">
        <f t="shared" si="102"/>
        <v>6</v>
      </c>
      <c r="AD414" s="7" t="str">
        <f t="shared" si="103"/>
        <v>43</v>
      </c>
    </row>
    <row r="415" spans="1:30" x14ac:dyDescent="0.25">
      <c r="A415" s="1" t="str">
        <f t="shared" si="96"/>
        <v/>
      </c>
      <c r="B415" s="1" t="str">
        <f t="shared" si="95"/>
        <v/>
      </c>
      <c r="C415" s="1" t="str">
        <f>IF(A415="","",IFERROR(VLOOKUP(E415,'[1]Mapping '!$I$2:$J$18,2,FALSE),C414))</f>
        <v/>
      </c>
      <c r="D415" s="1">
        <f t="shared" si="94"/>
        <v>0</v>
      </c>
      <c r="M415" s="5"/>
      <c r="N415" s="6" t="str">
        <f t="shared" si="92"/>
        <v/>
      </c>
      <c r="O415" s="1" t="e">
        <f t="shared" si="93"/>
        <v>#VALUE!</v>
      </c>
      <c r="U415" s="1">
        <f>IF(ISNA(VLOOKUP(Z415,'Balance R'!$C$14:$E$181,3,FALSE))=FALSE,U414,U414+1)</f>
        <v>2</v>
      </c>
      <c r="W415" s="34">
        <f t="shared" si="97"/>
        <v>2292</v>
      </c>
      <c r="X415" s="34">
        <f t="shared" si="98"/>
        <v>64521100</v>
      </c>
      <c r="Y415" s="34">
        <f t="shared" si="91"/>
        <v>4311</v>
      </c>
      <c r="Z415" s="34" t="str">
        <f t="shared" si="99"/>
        <v>64521100_4311</v>
      </c>
      <c r="AA415" s="34">
        <f t="shared" si="100"/>
        <v>0</v>
      </c>
      <c r="AB415" s="35">
        <f t="shared" si="101"/>
        <v>2.91</v>
      </c>
      <c r="AC415" s="7" t="str">
        <f t="shared" si="102"/>
        <v>6</v>
      </c>
      <c r="AD415" s="7" t="str">
        <f t="shared" si="103"/>
        <v>43</v>
      </c>
    </row>
    <row r="416" spans="1:30" x14ac:dyDescent="0.25">
      <c r="A416" s="1" t="str">
        <f t="shared" si="96"/>
        <v/>
      </c>
      <c r="B416" s="1" t="str">
        <f t="shared" si="95"/>
        <v/>
      </c>
      <c r="C416" s="1" t="str">
        <f>IF(A416="","",IFERROR(VLOOKUP(E416,'[1]Mapping '!$I$2:$J$18,2,FALSE),C415))</f>
        <v/>
      </c>
      <c r="D416" s="1">
        <f t="shared" si="94"/>
        <v>0</v>
      </c>
      <c r="M416" s="5"/>
      <c r="N416" s="6" t="str">
        <f t="shared" si="92"/>
        <v/>
      </c>
      <c r="O416" s="1" t="e">
        <f t="shared" si="93"/>
        <v>#VALUE!</v>
      </c>
      <c r="U416" s="1">
        <f>IF(ISNA(VLOOKUP(Z416,'Balance R'!$C$14:$E$181,3,FALSE))=FALSE,U415,U415+1)</f>
        <v>2</v>
      </c>
      <c r="W416" s="34">
        <f t="shared" si="97"/>
        <v>2293</v>
      </c>
      <c r="X416" s="34">
        <f t="shared" si="98"/>
        <v>64532000</v>
      </c>
      <c r="Y416" s="34">
        <f t="shared" si="91"/>
        <v>4311</v>
      </c>
      <c r="Z416" s="34" t="str">
        <f t="shared" si="99"/>
        <v>64532000_4311</v>
      </c>
      <c r="AA416" s="34">
        <f t="shared" si="100"/>
        <v>0</v>
      </c>
      <c r="AB416" s="35">
        <f t="shared" si="101"/>
        <v>801.93</v>
      </c>
      <c r="AC416" s="7" t="str">
        <f t="shared" si="102"/>
        <v>6</v>
      </c>
      <c r="AD416" s="7" t="str">
        <f t="shared" si="103"/>
        <v>43</v>
      </c>
    </row>
    <row r="417" spans="1:30" x14ac:dyDescent="0.25">
      <c r="A417" s="1" t="str">
        <f t="shared" si="96"/>
        <v/>
      </c>
      <c r="B417" s="1" t="str">
        <f t="shared" si="95"/>
        <v/>
      </c>
      <c r="C417" s="1" t="str">
        <f>IF(A417="","",IFERROR(VLOOKUP(E417,'[1]Mapping '!$I$2:$J$18,2,FALSE),C416))</f>
        <v/>
      </c>
      <c r="D417" s="1">
        <f t="shared" si="94"/>
        <v>0</v>
      </c>
      <c r="M417" s="5"/>
      <c r="N417" s="6" t="str">
        <f t="shared" si="92"/>
        <v/>
      </c>
      <c r="O417" s="1" t="e">
        <f t="shared" si="93"/>
        <v>#VALUE!</v>
      </c>
      <c r="U417" s="1">
        <f>IF(ISNA(VLOOKUP(Z417,'Balance R'!$C$14:$E$181,3,FALSE))=FALSE,U416,U416+1)</f>
        <v>2</v>
      </c>
      <c r="W417" s="34">
        <f t="shared" si="97"/>
        <v>2294</v>
      </c>
      <c r="X417" s="34">
        <f t="shared" si="98"/>
        <v>64532100</v>
      </c>
      <c r="Y417" s="34">
        <f t="shared" si="91"/>
        <v>4311</v>
      </c>
      <c r="Z417" s="34" t="str">
        <f t="shared" si="99"/>
        <v>64532100_4311</v>
      </c>
      <c r="AA417" s="34">
        <f t="shared" si="100"/>
        <v>0</v>
      </c>
      <c r="AB417" s="35">
        <f t="shared" si="101"/>
        <v>0.23</v>
      </c>
      <c r="AC417" s="7" t="str">
        <f t="shared" si="102"/>
        <v>6</v>
      </c>
      <c r="AD417" s="7" t="str">
        <f t="shared" si="103"/>
        <v>43</v>
      </c>
    </row>
    <row r="418" spans="1:30" x14ac:dyDescent="0.25">
      <c r="A418" s="1" t="str">
        <f t="shared" si="96"/>
        <v/>
      </c>
      <c r="B418" s="1" t="str">
        <f t="shared" si="95"/>
        <v/>
      </c>
      <c r="C418" s="1" t="str">
        <f>IF(A418="","",IFERROR(VLOOKUP(E418,'[1]Mapping '!$I$2:$J$18,2,FALSE),C417))</f>
        <v/>
      </c>
      <c r="D418" s="1">
        <f t="shared" si="94"/>
        <v>0</v>
      </c>
      <c r="M418" s="5"/>
      <c r="N418" s="6" t="str">
        <f t="shared" si="92"/>
        <v/>
      </c>
      <c r="O418" s="1" t="e">
        <f t="shared" si="93"/>
        <v>#VALUE!</v>
      </c>
      <c r="U418" s="1">
        <f>IF(ISNA(VLOOKUP(Z418,'Balance R'!$C$14:$E$181,3,FALSE))=FALSE,U417,U417+1)</f>
        <v>2</v>
      </c>
      <c r="W418" s="34">
        <f t="shared" si="97"/>
        <v>2295</v>
      </c>
      <c r="X418" s="34">
        <f t="shared" si="98"/>
        <v>64580000</v>
      </c>
      <c r="Y418" s="34">
        <f t="shared" si="91"/>
        <v>4311</v>
      </c>
      <c r="Z418" s="34" t="str">
        <f t="shared" si="99"/>
        <v>64580000_4311</v>
      </c>
      <c r="AA418" s="34">
        <f t="shared" si="100"/>
        <v>0</v>
      </c>
      <c r="AB418" s="35">
        <f t="shared" si="101"/>
        <v>346.97999999999956</v>
      </c>
      <c r="AC418" s="7" t="str">
        <f t="shared" si="102"/>
        <v>6</v>
      </c>
      <c r="AD418" s="7" t="str">
        <f t="shared" si="103"/>
        <v>43</v>
      </c>
    </row>
    <row r="419" spans="1:30" x14ac:dyDescent="0.25">
      <c r="A419" s="1" t="str">
        <f t="shared" si="96"/>
        <v/>
      </c>
      <c r="B419" s="1" t="str">
        <f t="shared" si="95"/>
        <v/>
      </c>
      <c r="C419" s="1" t="str">
        <f>IF(A419="","",IFERROR(VLOOKUP(E419,'[1]Mapping '!$I$2:$J$18,2,FALSE),C418))</f>
        <v/>
      </c>
      <c r="D419" s="1">
        <f t="shared" si="94"/>
        <v>0</v>
      </c>
      <c r="M419" s="5"/>
      <c r="N419" s="6" t="str">
        <f t="shared" si="92"/>
        <v/>
      </c>
      <c r="O419" s="1" t="e">
        <f t="shared" si="93"/>
        <v>#VALUE!</v>
      </c>
      <c r="U419" s="1">
        <f>IF(ISNA(VLOOKUP(Z419,'Balance R'!$C$14:$E$181,3,FALSE))=FALSE,U418,U418+1)</f>
        <v>2</v>
      </c>
      <c r="W419" s="34">
        <f t="shared" si="97"/>
        <v>2296</v>
      </c>
      <c r="X419" s="34">
        <f t="shared" si="98"/>
        <v>64580500</v>
      </c>
      <c r="Y419" s="34">
        <f t="shared" si="91"/>
        <v>4311</v>
      </c>
      <c r="Z419" s="34" t="str">
        <f t="shared" si="99"/>
        <v>64580500_4311</v>
      </c>
      <c r="AA419" s="34">
        <f t="shared" si="100"/>
        <v>0</v>
      </c>
      <c r="AB419" s="35">
        <f t="shared" si="101"/>
        <v>246.49</v>
      </c>
      <c r="AC419" s="7" t="str">
        <f t="shared" si="102"/>
        <v>6</v>
      </c>
      <c r="AD419" s="7" t="str">
        <f t="shared" si="103"/>
        <v>43</v>
      </c>
    </row>
    <row r="420" spans="1:30" x14ac:dyDescent="0.25">
      <c r="A420" s="1" t="str">
        <f t="shared" si="96"/>
        <v/>
      </c>
      <c r="B420" s="1" t="str">
        <f t="shared" si="95"/>
        <v/>
      </c>
      <c r="C420" s="1" t="str">
        <f>IF(A420="","",IFERROR(VLOOKUP(E420,'[1]Mapping '!$I$2:$J$18,2,FALSE),C419))</f>
        <v/>
      </c>
      <c r="D420" s="1">
        <f t="shared" si="94"/>
        <v>0</v>
      </c>
      <c r="M420" s="5"/>
      <c r="N420" s="6" t="str">
        <f t="shared" si="92"/>
        <v/>
      </c>
      <c r="O420" s="1" t="e">
        <f t="shared" si="93"/>
        <v>#VALUE!</v>
      </c>
      <c r="U420" s="1">
        <f>IF(ISNA(VLOOKUP(Z420,'Balance R'!$C$14:$E$181,3,FALSE))=FALSE,U419,U419+1)</f>
        <v>2</v>
      </c>
      <c r="W420" s="34">
        <f t="shared" si="97"/>
        <v>2297</v>
      </c>
      <c r="X420" s="34">
        <f t="shared" si="98"/>
        <v>70851000</v>
      </c>
      <c r="Y420" s="34">
        <f t="shared" si="91"/>
        <v>4311</v>
      </c>
      <c r="Z420" s="34" t="str">
        <f t="shared" si="99"/>
        <v>70851000_4311</v>
      </c>
      <c r="AA420" s="34">
        <f t="shared" si="100"/>
        <v>0</v>
      </c>
      <c r="AB420" s="35">
        <f t="shared" si="101"/>
        <v>-2030.4</v>
      </c>
      <c r="AC420" s="7" t="str">
        <f t="shared" si="102"/>
        <v>7</v>
      </c>
      <c r="AD420" s="7" t="str">
        <f t="shared" si="103"/>
        <v>43</v>
      </c>
    </row>
    <row r="421" spans="1:30" x14ac:dyDescent="0.25">
      <c r="A421" s="1" t="str">
        <f t="shared" si="96"/>
        <v/>
      </c>
      <c r="B421" s="1" t="str">
        <f t="shared" si="95"/>
        <v/>
      </c>
      <c r="C421" s="1" t="str">
        <f>IF(A421="","",IFERROR(VLOOKUP(E421,'[1]Mapping '!$I$2:$J$18,2,FALSE),C420))</f>
        <v/>
      </c>
      <c r="D421" s="1">
        <f t="shared" si="94"/>
        <v>0</v>
      </c>
      <c r="M421" s="5"/>
      <c r="N421" s="6" t="str">
        <f t="shared" si="92"/>
        <v/>
      </c>
      <c r="O421" s="1" t="e">
        <f t="shared" si="93"/>
        <v>#VALUE!</v>
      </c>
      <c r="U421" s="1">
        <f>IF(ISNA(VLOOKUP(Z421,'Balance R'!$C$14:$E$181,3,FALSE))=FALSE,U420,U420+1)</f>
        <v>2</v>
      </c>
      <c r="W421" s="34">
        <f t="shared" si="97"/>
        <v>2298</v>
      </c>
      <c r="X421" s="34">
        <f t="shared" si="98"/>
        <v>63121000</v>
      </c>
      <c r="Y421" s="34">
        <f t="shared" si="91"/>
        <v>4312</v>
      </c>
      <c r="Z421" s="34" t="str">
        <f t="shared" si="99"/>
        <v>63121000_4312</v>
      </c>
      <c r="AA421" s="34">
        <f t="shared" si="100"/>
        <v>0</v>
      </c>
      <c r="AB421" s="35">
        <f t="shared" si="101"/>
        <v>75.900000000000006</v>
      </c>
      <c r="AC421" s="7" t="str">
        <f t="shared" si="102"/>
        <v>6</v>
      </c>
      <c r="AD421" s="7" t="str">
        <f t="shared" si="103"/>
        <v>43</v>
      </c>
    </row>
    <row r="422" spans="1:30" x14ac:dyDescent="0.25">
      <c r="A422" s="1" t="str">
        <f t="shared" si="96"/>
        <v/>
      </c>
      <c r="B422" s="1" t="str">
        <f t="shared" si="95"/>
        <v/>
      </c>
      <c r="C422" s="1" t="str">
        <f>IF(A422="","",IFERROR(VLOOKUP(E422,'[1]Mapping '!$I$2:$J$18,2,FALSE),C421))</f>
        <v/>
      </c>
      <c r="D422" s="1">
        <f t="shared" si="94"/>
        <v>0</v>
      </c>
      <c r="M422" s="5"/>
      <c r="N422" s="6" t="str">
        <f t="shared" si="92"/>
        <v/>
      </c>
      <c r="O422" s="1" t="e">
        <f t="shared" si="93"/>
        <v>#VALUE!</v>
      </c>
      <c r="U422" s="1">
        <f>IF(ISNA(VLOOKUP(Z422,'Balance R'!$C$14:$E$181,3,FALSE))=FALSE,U421,U421+1)</f>
        <v>2</v>
      </c>
      <c r="W422" s="34">
        <f t="shared" si="97"/>
        <v>2299</v>
      </c>
      <c r="X422" s="34">
        <f t="shared" si="98"/>
        <v>63122000</v>
      </c>
      <c r="Y422" s="34">
        <f t="shared" si="91"/>
        <v>4312</v>
      </c>
      <c r="Z422" s="34" t="str">
        <f t="shared" si="99"/>
        <v>63122000_4312</v>
      </c>
      <c r="AA422" s="34">
        <f t="shared" si="100"/>
        <v>0</v>
      </c>
      <c r="AB422" s="35">
        <f t="shared" si="101"/>
        <v>1.54</v>
      </c>
      <c r="AC422" s="7" t="str">
        <f t="shared" si="102"/>
        <v>6</v>
      </c>
      <c r="AD422" s="7" t="str">
        <f t="shared" si="103"/>
        <v>43</v>
      </c>
    </row>
    <row r="423" spans="1:30" x14ac:dyDescent="0.25">
      <c r="A423" s="1" t="str">
        <f t="shared" si="96"/>
        <v/>
      </c>
      <c r="B423" s="1" t="str">
        <f t="shared" si="95"/>
        <v/>
      </c>
      <c r="C423" s="1" t="str">
        <f>IF(A423="","",IFERROR(VLOOKUP(E423,'[1]Mapping '!$I$2:$J$18,2,FALSE),C422))</f>
        <v/>
      </c>
      <c r="D423" s="1">
        <f t="shared" si="94"/>
        <v>0</v>
      </c>
      <c r="M423" s="5"/>
      <c r="N423" s="6" t="str">
        <f t="shared" si="92"/>
        <v/>
      </c>
      <c r="O423" s="1" t="e">
        <f t="shared" si="93"/>
        <v>#VALUE!</v>
      </c>
      <c r="U423" s="1">
        <f>IF(ISNA(VLOOKUP(Z423,'Balance R'!$C$14:$E$181,3,FALSE))=FALSE,U422,U422+1)</f>
        <v>2</v>
      </c>
      <c r="W423" s="34">
        <f t="shared" si="97"/>
        <v>2300</v>
      </c>
      <c r="X423" s="34">
        <f t="shared" si="98"/>
        <v>63333000</v>
      </c>
      <c r="Y423" s="34">
        <f t="shared" si="91"/>
        <v>4312</v>
      </c>
      <c r="Z423" s="34" t="str">
        <f t="shared" si="99"/>
        <v>63333000_4312</v>
      </c>
      <c r="AA423" s="34">
        <f t="shared" si="100"/>
        <v>0</v>
      </c>
      <c r="AB423" s="35">
        <f t="shared" si="101"/>
        <v>172.5</v>
      </c>
      <c r="AC423" s="7" t="str">
        <f t="shared" si="102"/>
        <v>6</v>
      </c>
      <c r="AD423" s="7" t="str">
        <f t="shared" si="103"/>
        <v>43</v>
      </c>
    </row>
    <row r="424" spans="1:30" x14ac:dyDescent="0.25">
      <c r="A424" s="1" t="str">
        <f t="shared" si="96"/>
        <v/>
      </c>
      <c r="B424" s="1" t="str">
        <f t="shared" si="95"/>
        <v/>
      </c>
      <c r="C424" s="1" t="str">
        <f>IF(A424="","",IFERROR(VLOOKUP(E424,'[1]Mapping '!$I$2:$J$18,2,FALSE),C423))</f>
        <v/>
      </c>
      <c r="D424" s="1">
        <f t="shared" si="94"/>
        <v>0</v>
      </c>
      <c r="M424" s="5"/>
      <c r="N424" s="6" t="str">
        <f t="shared" si="92"/>
        <v/>
      </c>
      <c r="O424" s="1" t="e">
        <f t="shared" si="93"/>
        <v>#VALUE!</v>
      </c>
      <c r="U424" s="1">
        <f>IF(ISNA(VLOOKUP(Z424,'Balance R'!$C$14:$E$181,3,FALSE))=FALSE,U423,U423+1)</f>
        <v>2</v>
      </c>
      <c r="W424" s="34">
        <f t="shared" si="97"/>
        <v>2301</v>
      </c>
      <c r="X424" s="34">
        <f t="shared" si="98"/>
        <v>63333100</v>
      </c>
      <c r="Y424" s="34">
        <f t="shared" si="91"/>
        <v>4312</v>
      </c>
      <c r="Z424" s="34" t="str">
        <f t="shared" si="99"/>
        <v>63333100_4312</v>
      </c>
      <c r="AA424" s="34">
        <f t="shared" si="100"/>
        <v>0</v>
      </c>
      <c r="AB424" s="35">
        <f t="shared" si="101"/>
        <v>5.0999999999999996</v>
      </c>
      <c r="AC424" s="7" t="str">
        <f t="shared" si="102"/>
        <v>6</v>
      </c>
      <c r="AD424" s="7" t="str">
        <f t="shared" si="103"/>
        <v>43</v>
      </c>
    </row>
    <row r="425" spans="1:30" x14ac:dyDescent="0.25">
      <c r="A425" s="1" t="str">
        <f t="shared" si="96"/>
        <v/>
      </c>
      <c r="B425" s="1" t="str">
        <f t="shared" si="95"/>
        <v/>
      </c>
      <c r="C425" s="1" t="str">
        <f>IF(A425="","",IFERROR(VLOOKUP(E425,'[1]Mapping '!$I$2:$J$18,2,FALSE),C424))</f>
        <v/>
      </c>
      <c r="D425" s="1">
        <f t="shared" si="94"/>
        <v>0</v>
      </c>
      <c r="M425" s="5"/>
      <c r="N425" s="6" t="str">
        <f t="shared" si="92"/>
        <v/>
      </c>
      <c r="O425" s="1" t="e">
        <f t="shared" si="93"/>
        <v>#VALUE!</v>
      </c>
      <c r="U425" s="1">
        <f>IF(ISNA(VLOOKUP(Z425,'Balance R'!$C$14:$E$181,3,FALSE))=FALSE,U424,U424+1)</f>
        <v>2</v>
      </c>
      <c r="W425" s="34">
        <f t="shared" si="97"/>
        <v>2302</v>
      </c>
      <c r="X425" s="34">
        <f t="shared" si="98"/>
        <v>64111000</v>
      </c>
      <c r="Y425" s="34">
        <f t="shared" si="91"/>
        <v>4312</v>
      </c>
      <c r="Z425" s="34" t="str">
        <f t="shared" si="99"/>
        <v>64111000_4312</v>
      </c>
      <c r="AA425" s="34">
        <f t="shared" si="100"/>
        <v>0</v>
      </c>
      <c r="AB425" s="35">
        <f t="shared" si="101"/>
        <v>16321.14</v>
      </c>
      <c r="AC425" s="7" t="str">
        <f t="shared" si="102"/>
        <v>6</v>
      </c>
      <c r="AD425" s="7" t="str">
        <f t="shared" si="103"/>
        <v>43</v>
      </c>
    </row>
    <row r="426" spans="1:30" x14ac:dyDescent="0.25">
      <c r="A426" s="1" t="str">
        <f t="shared" si="96"/>
        <v/>
      </c>
      <c r="B426" s="1" t="str">
        <f t="shared" si="95"/>
        <v/>
      </c>
      <c r="C426" s="1" t="str">
        <f>IF(A426="","",IFERROR(VLOOKUP(E426,'[1]Mapping '!$I$2:$J$18,2,FALSE),C425))</f>
        <v/>
      </c>
      <c r="D426" s="1">
        <f t="shared" si="94"/>
        <v>0</v>
      </c>
      <c r="M426" s="5"/>
      <c r="N426" s="6" t="str">
        <f t="shared" si="92"/>
        <v/>
      </c>
      <c r="O426" s="1" t="e">
        <f t="shared" si="93"/>
        <v>#VALUE!</v>
      </c>
      <c r="U426" s="1">
        <f>IF(ISNA(VLOOKUP(Z426,'Balance R'!$C$14:$E$181,3,FALSE))=FALSE,U425,U425+1)</f>
        <v>2</v>
      </c>
      <c r="W426" s="34">
        <f t="shared" si="97"/>
        <v>2303</v>
      </c>
      <c r="X426" s="34">
        <f t="shared" si="98"/>
        <v>64111110</v>
      </c>
      <c r="Y426" s="34">
        <f t="shared" si="91"/>
        <v>4312</v>
      </c>
      <c r="Z426" s="34" t="str">
        <f t="shared" si="99"/>
        <v>64111110_4312</v>
      </c>
      <c r="AA426" s="34">
        <f t="shared" si="100"/>
        <v>0</v>
      </c>
      <c r="AB426" s="35">
        <f t="shared" si="101"/>
        <v>348.41</v>
      </c>
      <c r="AC426" s="7" t="str">
        <f t="shared" si="102"/>
        <v>6</v>
      </c>
      <c r="AD426" s="7" t="str">
        <f t="shared" si="103"/>
        <v>43</v>
      </c>
    </row>
    <row r="427" spans="1:30" x14ac:dyDescent="0.25">
      <c r="A427" s="1" t="str">
        <f t="shared" si="96"/>
        <v/>
      </c>
      <c r="B427" s="1" t="str">
        <f t="shared" si="95"/>
        <v/>
      </c>
      <c r="C427" s="1" t="str">
        <f>IF(A427="","",IFERROR(VLOOKUP(E427,'[1]Mapping '!$I$2:$J$18,2,FALSE),C426))</f>
        <v/>
      </c>
      <c r="D427" s="1">
        <f t="shared" si="94"/>
        <v>0</v>
      </c>
      <c r="M427" s="5"/>
      <c r="N427" s="6" t="str">
        <f t="shared" si="92"/>
        <v/>
      </c>
      <c r="O427" s="1" t="e">
        <f t="shared" si="93"/>
        <v>#VALUE!</v>
      </c>
      <c r="U427" s="1">
        <f>IF(ISNA(VLOOKUP(Z427,'Balance R'!$C$14:$E$181,3,FALSE))=FALSE,U426,U426+1)</f>
        <v>2</v>
      </c>
      <c r="W427" s="34">
        <f t="shared" si="97"/>
        <v>2304</v>
      </c>
      <c r="X427" s="34">
        <f t="shared" si="98"/>
        <v>64141000</v>
      </c>
      <c r="Y427" s="34">
        <f t="shared" ref="Y427:Y490" si="104">IF(W427&lt;$AA$1,"",VLOOKUP(W427,A:C,3,FALSE))</f>
        <v>4312</v>
      </c>
      <c r="Z427" s="34" t="str">
        <f t="shared" si="99"/>
        <v>64141000_4312</v>
      </c>
      <c r="AA427" s="34">
        <f t="shared" si="100"/>
        <v>0</v>
      </c>
      <c r="AB427" s="35">
        <f t="shared" si="101"/>
        <v>929.42</v>
      </c>
      <c r="AC427" s="7" t="str">
        <f t="shared" si="102"/>
        <v>6</v>
      </c>
      <c r="AD427" s="7" t="str">
        <f t="shared" si="103"/>
        <v>43</v>
      </c>
    </row>
    <row r="428" spans="1:30" x14ac:dyDescent="0.25">
      <c r="A428" s="1" t="str">
        <f t="shared" si="96"/>
        <v/>
      </c>
      <c r="B428" s="1" t="str">
        <f t="shared" si="95"/>
        <v/>
      </c>
      <c r="C428" s="1" t="str">
        <f>IF(A428="","",IFERROR(VLOOKUP(E428,'[1]Mapping '!$I$2:$J$18,2,FALSE),C427))</f>
        <v/>
      </c>
      <c r="D428" s="1">
        <f t="shared" si="94"/>
        <v>0</v>
      </c>
      <c r="M428" s="5"/>
      <c r="N428" s="6" t="str">
        <f t="shared" si="92"/>
        <v/>
      </c>
      <c r="O428" s="1" t="e">
        <f t="shared" si="93"/>
        <v>#VALUE!</v>
      </c>
      <c r="U428" s="1">
        <f>IF(ISNA(VLOOKUP(Z428,'Balance R'!$C$14:$E$181,3,FALSE))=FALSE,U427,U427+1)</f>
        <v>2</v>
      </c>
      <c r="W428" s="34">
        <f t="shared" si="97"/>
        <v>2305</v>
      </c>
      <c r="X428" s="34">
        <f t="shared" si="98"/>
        <v>64180000</v>
      </c>
      <c r="Y428" s="34">
        <f t="shared" si="104"/>
        <v>4312</v>
      </c>
      <c r="Z428" s="34" t="str">
        <f t="shared" si="99"/>
        <v>64180000_4312</v>
      </c>
      <c r="AA428" s="34">
        <f t="shared" si="100"/>
        <v>0</v>
      </c>
      <c r="AB428" s="35">
        <f t="shared" si="101"/>
        <v>-3037.0699999999997</v>
      </c>
      <c r="AC428" s="7" t="str">
        <f t="shared" si="102"/>
        <v>6</v>
      </c>
      <c r="AD428" s="7" t="str">
        <f t="shared" si="103"/>
        <v>43</v>
      </c>
    </row>
    <row r="429" spans="1:30" x14ac:dyDescent="0.25">
      <c r="A429" s="1" t="str">
        <f t="shared" si="96"/>
        <v/>
      </c>
      <c r="B429" s="1" t="str">
        <f t="shared" si="95"/>
        <v/>
      </c>
      <c r="C429" s="1" t="str">
        <f>IF(A429="","",IFERROR(VLOOKUP(E429,'[1]Mapping '!$I$2:$J$18,2,FALSE),C428))</f>
        <v/>
      </c>
      <c r="D429" s="1">
        <f t="shared" si="94"/>
        <v>0</v>
      </c>
      <c r="M429" s="5"/>
      <c r="N429" s="6" t="str">
        <f t="shared" si="92"/>
        <v/>
      </c>
      <c r="O429" s="1" t="e">
        <f t="shared" si="93"/>
        <v>#VALUE!</v>
      </c>
      <c r="U429" s="1">
        <f>IF(ISNA(VLOOKUP(Z429,'Balance R'!$C$14:$E$181,3,FALSE))=FALSE,U428,U428+1)</f>
        <v>2</v>
      </c>
      <c r="W429" s="34">
        <f t="shared" si="97"/>
        <v>2306</v>
      </c>
      <c r="X429" s="34">
        <f t="shared" si="98"/>
        <v>64180300</v>
      </c>
      <c r="Y429" s="34">
        <f t="shared" si="104"/>
        <v>4312</v>
      </c>
      <c r="Z429" s="34" t="str">
        <f t="shared" si="99"/>
        <v>64180300_4312</v>
      </c>
      <c r="AA429" s="34">
        <f t="shared" si="100"/>
        <v>0</v>
      </c>
      <c r="AB429" s="35">
        <f t="shared" si="101"/>
        <v>340.56999999999971</v>
      </c>
      <c r="AC429" s="7" t="str">
        <f t="shared" si="102"/>
        <v>6</v>
      </c>
      <c r="AD429" s="7" t="str">
        <f t="shared" si="103"/>
        <v>43</v>
      </c>
    </row>
    <row r="430" spans="1:30" x14ac:dyDescent="0.25">
      <c r="A430" s="1" t="str">
        <f t="shared" si="96"/>
        <v/>
      </c>
      <c r="B430" s="1" t="str">
        <f t="shared" si="95"/>
        <v/>
      </c>
      <c r="C430" s="1" t="str">
        <f>IF(A430="","",IFERROR(VLOOKUP(E430,'[1]Mapping '!$I$2:$J$18,2,FALSE),C429))</f>
        <v/>
      </c>
      <c r="D430" s="1">
        <f t="shared" si="94"/>
        <v>0</v>
      </c>
      <c r="M430" s="5"/>
      <c r="N430" s="6" t="str">
        <f t="shared" si="92"/>
        <v/>
      </c>
      <c r="O430" s="1" t="e">
        <f t="shared" si="93"/>
        <v>#VALUE!</v>
      </c>
      <c r="U430" s="1">
        <f>IF(ISNA(VLOOKUP(Z430,'Balance R'!$C$14:$E$181,3,FALSE))=FALSE,U429,U429+1)</f>
        <v>2</v>
      </c>
      <c r="W430" s="34">
        <f t="shared" si="97"/>
        <v>2307</v>
      </c>
      <c r="X430" s="34">
        <f t="shared" si="98"/>
        <v>64511000</v>
      </c>
      <c r="Y430" s="34">
        <f t="shared" si="104"/>
        <v>4312</v>
      </c>
      <c r="Z430" s="34" t="str">
        <f t="shared" si="99"/>
        <v>64511000_4312</v>
      </c>
      <c r="AA430" s="34">
        <f t="shared" si="100"/>
        <v>0</v>
      </c>
      <c r="AB430" s="35">
        <f t="shared" si="101"/>
        <v>3262.15</v>
      </c>
      <c r="AC430" s="7" t="str">
        <f t="shared" si="102"/>
        <v>6</v>
      </c>
      <c r="AD430" s="7" t="str">
        <f t="shared" si="103"/>
        <v>43</v>
      </c>
    </row>
    <row r="431" spans="1:30" x14ac:dyDescent="0.25">
      <c r="A431" s="1" t="str">
        <f t="shared" si="96"/>
        <v/>
      </c>
      <c r="B431" s="1" t="str">
        <f t="shared" si="95"/>
        <v/>
      </c>
      <c r="C431" s="1" t="str">
        <f>IF(A431="","",IFERROR(VLOOKUP(E431,'[1]Mapping '!$I$2:$J$18,2,FALSE),C430))</f>
        <v/>
      </c>
      <c r="D431" s="1">
        <f t="shared" si="94"/>
        <v>0</v>
      </c>
      <c r="M431" s="5"/>
      <c r="N431" s="6" t="str">
        <f t="shared" si="92"/>
        <v/>
      </c>
      <c r="O431" s="1" t="e">
        <f t="shared" si="93"/>
        <v>#VALUE!</v>
      </c>
      <c r="U431" s="1">
        <f>IF(ISNA(VLOOKUP(Z431,'Balance R'!$C$14:$E$181,3,FALSE))=FALSE,U430,U430+1)</f>
        <v>2</v>
      </c>
      <c r="W431" s="34">
        <f t="shared" si="97"/>
        <v>2308</v>
      </c>
      <c r="X431" s="34">
        <f t="shared" si="98"/>
        <v>64511100</v>
      </c>
      <c r="Y431" s="34">
        <f t="shared" si="104"/>
        <v>4312</v>
      </c>
      <c r="Z431" s="34" t="str">
        <f t="shared" si="99"/>
        <v>64511100_4312</v>
      </c>
      <c r="AA431" s="34">
        <f t="shared" si="100"/>
        <v>0</v>
      </c>
      <c r="AB431" s="35">
        <f t="shared" si="101"/>
        <v>72.599999999999994</v>
      </c>
      <c r="AC431" s="7" t="str">
        <f t="shared" si="102"/>
        <v>6</v>
      </c>
      <c r="AD431" s="7" t="str">
        <f t="shared" si="103"/>
        <v>43</v>
      </c>
    </row>
    <row r="432" spans="1:30" x14ac:dyDescent="0.25">
      <c r="A432" s="1" t="str">
        <f t="shared" si="96"/>
        <v/>
      </c>
      <c r="B432" s="1" t="str">
        <f t="shared" si="95"/>
        <v/>
      </c>
      <c r="C432" s="1" t="str">
        <f>IF(A432="","",IFERROR(VLOOKUP(E432,'[1]Mapping '!$I$2:$J$18,2,FALSE),C431))</f>
        <v/>
      </c>
      <c r="D432" s="1">
        <f t="shared" si="94"/>
        <v>0</v>
      </c>
      <c r="M432" s="5"/>
      <c r="N432" s="6" t="str">
        <f t="shared" si="92"/>
        <v/>
      </c>
      <c r="O432" s="1" t="e">
        <f t="shared" si="93"/>
        <v>#VALUE!</v>
      </c>
      <c r="U432" s="1">
        <f>IF(ISNA(VLOOKUP(Z432,'Balance R'!$C$14:$E$181,3,FALSE))=FALSE,U431,U431+1)</f>
        <v>2</v>
      </c>
      <c r="W432" s="34">
        <f t="shared" si="97"/>
        <v>2309</v>
      </c>
      <c r="X432" s="34">
        <f t="shared" si="98"/>
        <v>64521000</v>
      </c>
      <c r="Y432" s="34">
        <f t="shared" si="104"/>
        <v>4312</v>
      </c>
      <c r="Z432" s="34" t="str">
        <f t="shared" si="99"/>
        <v>64521000_4312</v>
      </c>
      <c r="AA432" s="34">
        <f t="shared" si="100"/>
        <v>0</v>
      </c>
      <c r="AB432" s="35">
        <f t="shared" si="101"/>
        <v>711.86</v>
      </c>
      <c r="AC432" s="7" t="str">
        <f t="shared" si="102"/>
        <v>6</v>
      </c>
      <c r="AD432" s="7" t="str">
        <f t="shared" si="103"/>
        <v>43</v>
      </c>
    </row>
    <row r="433" spans="1:30" x14ac:dyDescent="0.25">
      <c r="A433" s="1" t="str">
        <f t="shared" si="96"/>
        <v/>
      </c>
      <c r="B433" s="1" t="str">
        <f t="shared" si="95"/>
        <v/>
      </c>
      <c r="C433" s="1" t="str">
        <f>IF(A433="","",IFERROR(VLOOKUP(E433,'[1]Mapping '!$I$2:$J$18,2,FALSE),C432))</f>
        <v/>
      </c>
      <c r="D433" s="1">
        <f t="shared" si="94"/>
        <v>0</v>
      </c>
      <c r="M433" s="5"/>
      <c r="N433" s="6" t="str">
        <f t="shared" si="92"/>
        <v/>
      </c>
      <c r="O433" s="1" t="e">
        <f t="shared" si="93"/>
        <v>#VALUE!</v>
      </c>
      <c r="U433" s="1">
        <f>IF(ISNA(VLOOKUP(Z433,'Balance R'!$C$14:$E$181,3,FALSE))=FALSE,U432,U432+1)</f>
        <v>2</v>
      </c>
      <c r="W433" s="34">
        <f t="shared" si="97"/>
        <v>2310</v>
      </c>
      <c r="X433" s="34">
        <f t="shared" si="98"/>
        <v>64521100</v>
      </c>
      <c r="Y433" s="34">
        <f t="shared" si="104"/>
        <v>4312</v>
      </c>
      <c r="Z433" s="34" t="str">
        <f t="shared" si="99"/>
        <v>64521100_4312</v>
      </c>
      <c r="AA433" s="34">
        <f t="shared" si="100"/>
        <v>0</v>
      </c>
      <c r="AB433" s="35">
        <f t="shared" si="101"/>
        <v>15.38</v>
      </c>
      <c r="AC433" s="7" t="str">
        <f t="shared" si="102"/>
        <v>6</v>
      </c>
      <c r="AD433" s="7" t="str">
        <f t="shared" si="103"/>
        <v>43</v>
      </c>
    </row>
    <row r="434" spans="1:30" x14ac:dyDescent="0.25">
      <c r="A434" s="1" t="str">
        <f t="shared" si="96"/>
        <v/>
      </c>
      <c r="B434" s="1" t="str">
        <f t="shared" si="95"/>
        <v/>
      </c>
      <c r="C434" s="1" t="str">
        <f>IF(A434="","",IFERROR(VLOOKUP(E434,'[1]Mapping '!$I$2:$J$18,2,FALSE),C433))</f>
        <v/>
      </c>
      <c r="D434" s="1">
        <f t="shared" si="94"/>
        <v>0</v>
      </c>
      <c r="M434" s="5"/>
      <c r="N434" s="6" t="str">
        <f t="shared" si="92"/>
        <v/>
      </c>
      <c r="O434" s="1" t="e">
        <f t="shared" si="93"/>
        <v>#VALUE!</v>
      </c>
      <c r="U434" s="1">
        <f>IF(ISNA(VLOOKUP(Z434,'Balance R'!$C$14:$E$181,3,FALSE))=FALSE,U433,U433+1)</f>
        <v>2</v>
      </c>
      <c r="W434" s="34">
        <f t="shared" si="97"/>
        <v>2311</v>
      </c>
      <c r="X434" s="34">
        <f t="shared" si="98"/>
        <v>64532000</v>
      </c>
      <c r="Y434" s="34">
        <f t="shared" si="104"/>
        <v>4312</v>
      </c>
      <c r="Z434" s="34" t="str">
        <f t="shared" si="99"/>
        <v>64532000_4312</v>
      </c>
      <c r="AA434" s="34">
        <f t="shared" si="100"/>
        <v>0</v>
      </c>
      <c r="AB434" s="35">
        <f t="shared" si="101"/>
        <v>239.03</v>
      </c>
      <c r="AC434" s="7" t="str">
        <f t="shared" si="102"/>
        <v>6</v>
      </c>
      <c r="AD434" s="7" t="str">
        <f t="shared" si="103"/>
        <v>43</v>
      </c>
    </row>
    <row r="435" spans="1:30" x14ac:dyDescent="0.25">
      <c r="A435" s="1" t="str">
        <f t="shared" si="96"/>
        <v/>
      </c>
      <c r="B435" s="1" t="str">
        <f t="shared" si="95"/>
        <v/>
      </c>
      <c r="C435" s="1" t="str">
        <f>IF(A435="","",IFERROR(VLOOKUP(E435,'[1]Mapping '!$I$2:$J$18,2,FALSE),C434))</f>
        <v/>
      </c>
      <c r="D435" s="1">
        <f t="shared" si="94"/>
        <v>0</v>
      </c>
      <c r="M435" s="5"/>
      <c r="N435" s="6" t="str">
        <f t="shared" si="92"/>
        <v/>
      </c>
      <c r="O435" s="1" t="e">
        <f t="shared" si="93"/>
        <v>#VALUE!</v>
      </c>
      <c r="U435" s="1">
        <f>IF(ISNA(VLOOKUP(Z435,'Balance R'!$C$14:$E$181,3,FALSE))=FALSE,U434,U434+1)</f>
        <v>2</v>
      </c>
      <c r="W435" s="34">
        <f t="shared" si="97"/>
        <v>2312</v>
      </c>
      <c r="X435" s="34">
        <f t="shared" si="98"/>
        <v>64532100</v>
      </c>
      <c r="Y435" s="34">
        <f t="shared" si="104"/>
        <v>4312</v>
      </c>
      <c r="Z435" s="34" t="str">
        <f t="shared" si="99"/>
        <v>64532100_4312</v>
      </c>
      <c r="AA435" s="34">
        <f t="shared" si="100"/>
        <v>0</v>
      </c>
      <c r="AB435" s="35">
        <f t="shared" si="101"/>
        <v>1.2</v>
      </c>
      <c r="AC435" s="7" t="str">
        <f t="shared" si="102"/>
        <v>6</v>
      </c>
      <c r="AD435" s="7" t="str">
        <f t="shared" si="103"/>
        <v>43</v>
      </c>
    </row>
    <row r="436" spans="1:30" x14ac:dyDescent="0.25">
      <c r="A436" s="1" t="str">
        <f t="shared" si="96"/>
        <v/>
      </c>
      <c r="B436" s="1" t="str">
        <f t="shared" si="95"/>
        <v/>
      </c>
      <c r="C436" s="1" t="str">
        <f>IF(A436="","",IFERROR(VLOOKUP(E436,'[1]Mapping '!$I$2:$J$18,2,FALSE),C435))</f>
        <v/>
      </c>
      <c r="D436" s="1">
        <f t="shared" si="94"/>
        <v>0</v>
      </c>
      <c r="M436" s="5"/>
      <c r="N436" s="6" t="str">
        <f t="shared" si="92"/>
        <v/>
      </c>
      <c r="O436" s="1" t="e">
        <f t="shared" si="93"/>
        <v>#VALUE!</v>
      </c>
      <c r="U436" s="1">
        <f>IF(ISNA(VLOOKUP(Z436,'Balance R'!$C$14:$E$181,3,FALSE))=FALSE,U435,U435+1)</f>
        <v>2</v>
      </c>
      <c r="W436" s="34">
        <f t="shared" si="97"/>
        <v>2313</v>
      </c>
      <c r="X436" s="34">
        <f t="shared" si="98"/>
        <v>64580000</v>
      </c>
      <c r="Y436" s="34">
        <f t="shared" si="104"/>
        <v>4312</v>
      </c>
      <c r="Z436" s="34" t="str">
        <f t="shared" si="99"/>
        <v>64580000_4312</v>
      </c>
      <c r="AA436" s="34">
        <f t="shared" si="100"/>
        <v>0</v>
      </c>
      <c r="AB436" s="35">
        <f t="shared" si="101"/>
        <v>-799.98000000000138</v>
      </c>
      <c r="AC436" s="7" t="str">
        <f t="shared" si="102"/>
        <v>6</v>
      </c>
      <c r="AD436" s="7" t="str">
        <f t="shared" si="103"/>
        <v>43</v>
      </c>
    </row>
    <row r="437" spans="1:30" x14ac:dyDescent="0.25">
      <c r="A437" s="1" t="str">
        <f t="shared" si="96"/>
        <v/>
      </c>
      <c r="B437" s="1" t="str">
        <f t="shared" si="95"/>
        <v/>
      </c>
      <c r="C437" s="1" t="str">
        <f>IF(A437="","",IFERROR(VLOOKUP(E437,'[1]Mapping '!$I$2:$J$18,2,FALSE),C436))</f>
        <v/>
      </c>
      <c r="D437" s="1">
        <f t="shared" si="94"/>
        <v>0</v>
      </c>
      <c r="M437" s="5"/>
      <c r="N437" s="6" t="str">
        <f t="shared" si="92"/>
        <v/>
      </c>
      <c r="O437" s="1" t="e">
        <f t="shared" si="93"/>
        <v>#VALUE!</v>
      </c>
      <c r="U437" s="1">
        <f>IF(ISNA(VLOOKUP(Z437,'Balance R'!$C$14:$E$181,3,FALSE))=FALSE,U436,U436+1)</f>
        <v>2</v>
      </c>
      <c r="W437" s="34">
        <f t="shared" si="97"/>
        <v>2314</v>
      </c>
      <c r="X437" s="34">
        <f t="shared" si="98"/>
        <v>64580500</v>
      </c>
      <c r="Y437" s="34">
        <f t="shared" si="104"/>
        <v>4312</v>
      </c>
      <c r="Z437" s="34" t="str">
        <f t="shared" si="99"/>
        <v>64580500_4312</v>
      </c>
      <c r="AA437" s="34">
        <f t="shared" si="100"/>
        <v>0</v>
      </c>
      <c r="AB437" s="35">
        <f t="shared" si="101"/>
        <v>156.57000000000005</v>
      </c>
      <c r="AC437" s="7" t="str">
        <f t="shared" si="102"/>
        <v>6</v>
      </c>
      <c r="AD437" s="7" t="str">
        <f t="shared" si="103"/>
        <v>43</v>
      </c>
    </row>
    <row r="438" spans="1:30" x14ac:dyDescent="0.25">
      <c r="A438" s="1" t="str">
        <f t="shared" si="96"/>
        <v/>
      </c>
      <c r="B438" s="1" t="str">
        <f t="shared" si="95"/>
        <v/>
      </c>
      <c r="C438" s="1" t="str">
        <f>IF(A438="","",IFERROR(VLOOKUP(E438,'[1]Mapping '!$I$2:$J$18,2,FALSE),C437))</f>
        <v/>
      </c>
      <c r="D438" s="1">
        <f t="shared" si="94"/>
        <v>0</v>
      </c>
      <c r="M438" s="5"/>
      <c r="N438" s="6" t="str">
        <f t="shared" si="92"/>
        <v/>
      </c>
      <c r="O438" s="1" t="e">
        <f t="shared" si="93"/>
        <v>#VALUE!</v>
      </c>
      <c r="U438" s="1">
        <f>IF(ISNA(VLOOKUP(Z438,'Balance R'!$C$14:$E$181,3,FALSE))=FALSE,U437,U437+1)</f>
        <v>2</v>
      </c>
      <c r="W438" s="34">
        <f t="shared" si="97"/>
        <v>2315</v>
      </c>
      <c r="X438" s="34">
        <f t="shared" si="98"/>
        <v>70851000</v>
      </c>
      <c r="Y438" s="34">
        <f t="shared" si="104"/>
        <v>4312</v>
      </c>
      <c r="Z438" s="34" t="str">
        <f t="shared" si="99"/>
        <v>70851000_4312</v>
      </c>
      <c r="AA438" s="34">
        <f t="shared" si="100"/>
        <v>0</v>
      </c>
      <c r="AB438" s="35">
        <f t="shared" si="101"/>
        <v>-1008.38</v>
      </c>
      <c r="AC438" s="7" t="str">
        <f t="shared" si="102"/>
        <v>7</v>
      </c>
      <c r="AD438" s="7" t="str">
        <f t="shared" si="103"/>
        <v>43</v>
      </c>
    </row>
    <row r="439" spans="1:30" x14ac:dyDescent="0.25">
      <c r="A439" s="1" t="str">
        <f t="shared" si="96"/>
        <v/>
      </c>
      <c r="B439" s="1" t="str">
        <f t="shared" si="95"/>
        <v/>
      </c>
      <c r="C439" s="1" t="str">
        <f>IF(A439="","",IFERROR(VLOOKUP(E439,'[1]Mapping '!$I$2:$J$18,2,FALSE),C438))</f>
        <v/>
      </c>
      <c r="D439" s="1">
        <f t="shared" si="94"/>
        <v>0</v>
      </c>
      <c r="M439" s="5"/>
      <c r="N439" s="6" t="str">
        <f t="shared" si="92"/>
        <v/>
      </c>
      <c r="O439" s="1" t="e">
        <f t="shared" si="93"/>
        <v>#VALUE!</v>
      </c>
      <c r="U439" s="1">
        <f>IF(ISNA(VLOOKUP(Z439,'Balance R'!$C$14:$E$181,3,FALSE))=FALSE,U438,U438+1)</f>
        <v>2</v>
      </c>
      <c r="W439" s="34">
        <f t="shared" si="97"/>
        <v>2316</v>
      </c>
      <c r="X439" s="34">
        <f t="shared" si="98"/>
        <v>70851100</v>
      </c>
      <c r="Y439" s="34">
        <f t="shared" si="104"/>
        <v>4312</v>
      </c>
      <c r="Z439" s="34" t="str">
        <f t="shared" si="99"/>
        <v>70851100_4312</v>
      </c>
      <c r="AA439" s="34">
        <f t="shared" si="100"/>
        <v>0</v>
      </c>
      <c r="AB439" s="35">
        <f t="shared" si="101"/>
        <v>-22.53</v>
      </c>
      <c r="AC439" s="7" t="str">
        <f t="shared" si="102"/>
        <v>7</v>
      </c>
      <c r="AD439" s="7" t="str">
        <f t="shared" si="103"/>
        <v>43</v>
      </c>
    </row>
    <row r="440" spans="1:30" x14ac:dyDescent="0.25">
      <c r="A440" s="1" t="str">
        <f t="shared" si="96"/>
        <v/>
      </c>
      <c r="B440" s="1" t="str">
        <f t="shared" si="95"/>
        <v/>
      </c>
      <c r="C440" s="1" t="str">
        <f>IF(A440="","",IFERROR(VLOOKUP(E440,'[1]Mapping '!$I$2:$J$18,2,FALSE),C439))</f>
        <v/>
      </c>
      <c r="D440" s="1">
        <f t="shared" si="94"/>
        <v>0</v>
      </c>
      <c r="M440" s="5"/>
      <c r="N440" s="6" t="str">
        <f t="shared" si="92"/>
        <v/>
      </c>
      <c r="O440" s="1" t="e">
        <f t="shared" si="93"/>
        <v>#VALUE!</v>
      </c>
      <c r="U440" s="1">
        <f>IF(ISNA(VLOOKUP(Z440,'Balance R'!$C$14:$E$181,3,FALSE))=FALSE,U439,U439+1)</f>
        <v>2</v>
      </c>
      <c r="W440" s="34">
        <f t="shared" si="97"/>
        <v>2317</v>
      </c>
      <c r="X440" s="34">
        <f t="shared" si="98"/>
        <v>63121000</v>
      </c>
      <c r="Y440" s="34">
        <f t="shared" si="104"/>
        <v>4312</v>
      </c>
      <c r="Z440" s="34" t="str">
        <f t="shared" si="99"/>
        <v>63121000_4312</v>
      </c>
      <c r="AA440" s="34">
        <f t="shared" si="100"/>
        <v>0</v>
      </c>
      <c r="AB440" s="35">
        <f t="shared" si="101"/>
        <v>240.16</v>
      </c>
      <c r="AC440" s="7" t="str">
        <f t="shared" si="102"/>
        <v>6</v>
      </c>
      <c r="AD440" s="7" t="str">
        <f t="shared" si="103"/>
        <v>43</v>
      </c>
    </row>
    <row r="441" spans="1:30" x14ac:dyDescent="0.25">
      <c r="A441" s="1" t="str">
        <f t="shared" si="96"/>
        <v/>
      </c>
      <c r="B441" s="1" t="str">
        <f t="shared" si="95"/>
        <v/>
      </c>
      <c r="C441" s="1" t="str">
        <f>IF(A441="","",IFERROR(VLOOKUP(E441,'[1]Mapping '!$I$2:$J$18,2,FALSE),C440))</f>
        <v/>
      </c>
      <c r="D441" s="1">
        <f t="shared" si="94"/>
        <v>0</v>
      </c>
      <c r="M441" s="5"/>
      <c r="N441" s="6" t="str">
        <f t="shared" si="92"/>
        <v/>
      </c>
      <c r="O441" s="1" t="e">
        <f t="shared" si="93"/>
        <v>#VALUE!</v>
      </c>
      <c r="U441" s="1">
        <f>IF(ISNA(VLOOKUP(Z441,'Balance R'!$C$14:$E$181,3,FALSE))=FALSE,U440,U440+1)</f>
        <v>2</v>
      </c>
      <c r="W441" s="34">
        <f t="shared" si="97"/>
        <v>2318</v>
      </c>
      <c r="X441" s="34">
        <f t="shared" si="98"/>
        <v>63122000</v>
      </c>
      <c r="Y441" s="34">
        <f t="shared" si="104"/>
        <v>4312</v>
      </c>
      <c r="Z441" s="34" t="str">
        <f t="shared" si="99"/>
        <v>63122000_4312</v>
      </c>
      <c r="AA441" s="34">
        <f t="shared" si="100"/>
        <v>0</v>
      </c>
      <c r="AB441" s="35">
        <f t="shared" si="101"/>
        <v>22.51</v>
      </c>
      <c r="AC441" s="7" t="str">
        <f t="shared" si="102"/>
        <v>6</v>
      </c>
      <c r="AD441" s="7" t="str">
        <f t="shared" si="103"/>
        <v>43</v>
      </c>
    </row>
    <row r="442" spans="1:30" x14ac:dyDescent="0.25">
      <c r="A442" s="1" t="str">
        <f t="shared" si="96"/>
        <v/>
      </c>
      <c r="B442" s="1" t="str">
        <f t="shared" si="95"/>
        <v/>
      </c>
      <c r="C442" s="1" t="str">
        <f>IF(A442="","",IFERROR(VLOOKUP(E442,'[1]Mapping '!$I$2:$J$18,2,FALSE),C441))</f>
        <v/>
      </c>
      <c r="D442" s="1">
        <f t="shared" si="94"/>
        <v>0</v>
      </c>
      <c r="M442" s="5"/>
      <c r="N442" s="6" t="str">
        <f t="shared" si="92"/>
        <v/>
      </c>
      <c r="O442" s="1" t="e">
        <f t="shared" si="93"/>
        <v>#VALUE!</v>
      </c>
      <c r="U442" s="1">
        <f>IF(ISNA(VLOOKUP(Z442,'Balance R'!$C$14:$E$181,3,FALSE))=FALSE,U441,U441+1)</f>
        <v>2</v>
      </c>
      <c r="W442" s="34">
        <f t="shared" si="97"/>
        <v>2319</v>
      </c>
      <c r="X442" s="34">
        <f t="shared" si="98"/>
        <v>63333000</v>
      </c>
      <c r="Y442" s="34">
        <f t="shared" si="104"/>
        <v>4312</v>
      </c>
      <c r="Z442" s="34" t="str">
        <f t="shared" si="99"/>
        <v>63333000_4312</v>
      </c>
      <c r="AA442" s="34">
        <f t="shared" si="100"/>
        <v>0</v>
      </c>
      <c r="AB442" s="35">
        <f t="shared" si="101"/>
        <v>545.78</v>
      </c>
      <c r="AC442" s="7" t="str">
        <f t="shared" si="102"/>
        <v>6</v>
      </c>
      <c r="AD442" s="7" t="str">
        <f t="shared" si="103"/>
        <v>43</v>
      </c>
    </row>
    <row r="443" spans="1:30" x14ac:dyDescent="0.25">
      <c r="A443" s="1" t="str">
        <f t="shared" si="96"/>
        <v/>
      </c>
      <c r="B443" s="1" t="str">
        <f t="shared" si="95"/>
        <v/>
      </c>
      <c r="C443" s="1" t="str">
        <f>IF(A443="","",IFERROR(VLOOKUP(E443,'[1]Mapping '!$I$2:$J$18,2,FALSE),C442))</f>
        <v/>
      </c>
      <c r="D443" s="1">
        <f t="shared" si="94"/>
        <v>0</v>
      </c>
      <c r="M443" s="5"/>
      <c r="N443" s="6" t="str">
        <f t="shared" si="92"/>
        <v/>
      </c>
      <c r="O443" s="1" t="e">
        <f t="shared" si="93"/>
        <v>#VALUE!</v>
      </c>
      <c r="U443" s="1">
        <f>IF(ISNA(VLOOKUP(Z443,'Balance R'!$C$14:$E$181,3,FALSE))=FALSE,U442,U442+1)</f>
        <v>2</v>
      </c>
      <c r="W443" s="34">
        <f t="shared" si="97"/>
        <v>2320</v>
      </c>
      <c r="X443" s="34">
        <f t="shared" si="98"/>
        <v>63333100</v>
      </c>
      <c r="Y443" s="34">
        <f t="shared" si="104"/>
        <v>4312</v>
      </c>
      <c r="Z443" s="34" t="str">
        <f t="shared" si="99"/>
        <v>63333100_4312</v>
      </c>
      <c r="AA443" s="34">
        <f t="shared" si="100"/>
        <v>0</v>
      </c>
      <c r="AB443" s="35">
        <f t="shared" si="101"/>
        <v>81.510000000000005</v>
      </c>
      <c r="AC443" s="7" t="str">
        <f t="shared" si="102"/>
        <v>6</v>
      </c>
      <c r="AD443" s="7" t="str">
        <f t="shared" si="103"/>
        <v>43</v>
      </c>
    </row>
    <row r="444" spans="1:30" x14ac:dyDescent="0.25">
      <c r="A444" s="1" t="str">
        <f t="shared" si="96"/>
        <v/>
      </c>
      <c r="B444" s="1" t="str">
        <f t="shared" si="95"/>
        <v/>
      </c>
      <c r="C444" s="1" t="str">
        <f>IF(A444="","",IFERROR(VLOOKUP(E444,'[1]Mapping '!$I$2:$J$18,2,FALSE),C443))</f>
        <v/>
      </c>
      <c r="D444" s="1">
        <f t="shared" si="94"/>
        <v>0</v>
      </c>
      <c r="M444" s="5"/>
      <c r="N444" s="6" t="str">
        <f t="shared" si="92"/>
        <v/>
      </c>
      <c r="O444" s="1" t="e">
        <f t="shared" si="93"/>
        <v>#VALUE!</v>
      </c>
      <c r="U444" s="1">
        <f>IF(ISNA(VLOOKUP(Z444,'Balance R'!$C$14:$E$181,3,FALSE))=FALSE,U443,U443+1)</f>
        <v>2</v>
      </c>
      <c r="W444" s="34">
        <f t="shared" si="97"/>
        <v>2321</v>
      </c>
      <c r="X444" s="34">
        <f t="shared" si="98"/>
        <v>64111000</v>
      </c>
      <c r="Y444" s="34">
        <f t="shared" si="104"/>
        <v>4312</v>
      </c>
      <c r="Z444" s="34" t="str">
        <f t="shared" si="99"/>
        <v>64111000_4312</v>
      </c>
      <c r="AA444" s="34">
        <f t="shared" si="100"/>
        <v>0</v>
      </c>
      <c r="AB444" s="35">
        <f t="shared" si="101"/>
        <v>51599.350000000006</v>
      </c>
      <c r="AC444" s="7" t="str">
        <f t="shared" si="102"/>
        <v>6</v>
      </c>
      <c r="AD444" s="7" t="str">
        <f t="shared" si="103"/>
        <v>43</v>
      </c>
    </row>
    <row r="445" spans="1:30" x14ac:dyDescent="0.25">
      <c r="A445" s="1" t="str">
        <f t="shared" si="96"/>
        <v/>
      </c>
      <c r="B445" s="1" t="str">
        <f t="shared" si="95"/>
        <v/>
      </c>
      <c r="C445" s="1" t="str">
        <f>IF(A445="","",IFERROR(VLOOKUP(E445,'[1]Mapping '!$I$2:$J$18,2,FALSE),C444))</f>
        <v/>
      </c>
      <c r="D445" s="1">
        <f t="shared" si="94"/>
        <v>0</v>
      </c>
      <c r="M445" s="5"/>
      <c r="N445" s="6" t="str">
        <f t="shared" si="92"/>
        <v/>
      </c>
      <c r="O445" s="1" t="e">
        <f t="shared" si="93"/>
        <v>#VALUE!</v>
      </c>
      <c r="U445" s="1">
        <f>IF(ISNA(VLOOKUP(Z445,'Balance R'!$C$14:$E$181,3,FALSE))=FALSE,U444,U444+1)</f>
        <v>2</v>
      </c>
      <c r="W445" s="34">
        <f t="shared" si="97"/>
        <v>2322</v>
      </c>
      <c r="X445" s="34">
        <f t="shared" si="98"/>
        <v>64111110</v>
      </c>
      <c r="Y445" s="34">
        <f t="shared" si="104"/>
        <v>4312</v>
      </c>
      <c r="Z445" s="34" t="str">
        <f t="shared" si="99"/>
        <v>64111110_4312</v>
      </c>
      <c r="AA445" s="34">
        <f t="shared" si="100"/>
        <v>0</v>
      </c>
      <c r="AB445" s="35">
        <f t="shared" si="101"/>
        <v>5084.4900000000007</v>
      </c>
      <c r="AC445" s="7" t="str">
        <f t="shared" si="102"/>
        <v>6</v>
      </c>
      <c r="AD445" s="7" t="str">
        <f t="shared" si="103"/>
        <v>43</v>
      </c>
    </row>
    <row r="446" spans="1:30" x14ac:dyDescent="0.25">
      <c r="A446" s="1" t="str">
        <f t="shared" si="96"/>
        <v/>
      </c>
      <c r="B446" s="1" t="str">
        <f t="shared" si="95"/>
        <v/>
      </c>
      <c r="C446" s="1" t="str">
        <f>IF(A446="","",IFERROR(VLOOKUP(E446,'[1]Mapping '!$I$2:$J$18,2,FALSE),C445))</f>
        <v/>
      </c>
      <c r="D446" s="1">
        <f t="shared" si="94"/>
        <v>0</v>
      </c>
      <c r="M446" s="5"/>
      <c r="N446" s="6" t="str">
        <f t="shared" si="92"/>
        <v/>
      </c>
      <c r="O446" s="1" t="e">
        <f t="shared" si="93"/>
        <v>#VALUE!</v>
      </c>
      <c r="U446" s="1">
        <f>IF(ISNA(VLOOKUP(Z446,'Balance R'!$C$14:$E$181,3,FALSE))=FALSE,U445,U445+1)</f>
        <v>2</v>
      </c>
      <c r="W446" s="34">
        <f t="shared" si="97"/>
        <v>2323</v>
      </c>
      <c r="X446" s="34">
        <f t="shared" si="98"/>
        <v>64120000</v>
      </c>
      <c r="Y446" s="34">
        <f t="shared" si="104"/>
        <v>4312</v>
      </c>
      <c r="Z446" s="34" t="str">
        <f t="shared" si="99"/>
        <v>64120000_4312</v>
      </c>
      <c r="AA446" s="34">
        <f t="shared" si="100"/>
        <v>0</v>
      </c>
      <c r="AB446" s="35">
        <f t="shared" si="101"/>
        <v>145.01</v>
      </c>
      <c r="AC446" s="7" t="str">
        <f t="shared" si="102"/>
        <v>6</v>
      </c>
      <c r="AD446" s="7" t="str">
        <f t="shared" si="103"/>
        <v>43</v>
      </c>
    </row>
    <row r="447" spans="1:30" x14ac:dyDescent="0.25">
      <c r="A447" s="1" t="str">
        <f t="shared" si="96"/>
        <v/>
      </c>
      <c r="B447" s="1" t="str">
        <f t="shared" si="95"/>
        <v/>
      </c>
      <c r="C447" s="1" t="str">
        <f>IF(A447="","",IFERROR(VLOOKUP(E447,'[1]Mapping '!$I$2:$J$18,2,FALSE),C446))</f>
        <v/>
      </c>
      <c r="D447" s="1">
        <f t="shared" si="94"/>
        <v>0</v>
      </c>
      <c r="M447" s="5"/>
      <c r="N447" s="6" t="str">
        <f t="shared" si="92"/>
        <v/>
      </c>
      <c r="O447" s="1" t="e">
        <f t="shared" si="93"/>
        <v>#VALUE!</v>
      </c>
      <c r="U447" s="1">
        <f>IF(ISNA(VLOOKUP(Z447,'Balance R'!$C$14:$E$181,3,FALSE))=FALSE,U446,U446+1)</f>
        <v>2</v>
      </c>
      <c r="W447" s="34">
        <f t="shared" si="97"/>
        <v>2324</v>
      </c>
      <c r="X447" s="34">
        <f t="shared" si="98"/>
        <v>64130000</v>
      </c>
      <c r="Y447" s="34">
        <f t="shared" si="104"/>
        <v>4312</v>
      </c>
      <c r="Z447" s="34" t="str">
        <f t="shared" si="99"/>
        <v>64130000_4312</v>
      </c>
      <c r="AA447" s="34">
        <f t="shared" si="100"/>
        <v>0</v>
      </c>
      <c r="AB447" s="35">
        <f t="shared" si="101"/>
        <v>20.04</v>
      </c>
      <c r="AC447" s="7" t="str">
        <f t="shared" si="102"/>
        <v>6</v>
      </c>
      <c r="AD447" s="7" t="str">
        <f t="shared" si="103"/>
        <v>43</v>
      </c>
    </row>
    <row r="448" spans="1:30" x14ac:dyDescent="0.25">
      <c r="A448" s="1" t="str">
        <f t="shared" si="96"/>
        <v/>
      </c>
      <c r="B448" s="1" t="str">
        <f t="shared" si="95"/>
        <v/>
      </c>
      <c r="C448" s="1" t="str">
        <f>IF(A448="","",IFERROR(VLOOKUP(E448,'[1]Mapping '!$I$2:$J$18,2,FALSE),C447))</f>
        <v/>
      </c>
      <c r="D448" s="1">
        <f t="shared" si="94"/>
        <v>0</v>
      </c>
      <c r="M448" s="5"/>
      <c r="N448" s="6" t="str">
        <f t="shared" si="92"/>
        <v/>
      </c>
      <c r="O448" s="1" t="e">
        <f t="shared" si="93"/>
        <v>#VALUE!</v>
      </c>
      <c r="U448" s="1">
        <f>IF(ISNA(VLOOKUP(Z448,'Balance R'!$C$14:$E$181,3,FALSE))=FALSE,U447,U447+1)</f>
        <v>2</v>
      </c>
      <c r="W448" s="34">
        <f t="shared" si="97"/>
        <v>2325</v>
      </c>
      <c r="X448" s="34">
        <f t="shared" si="98"/>
        <v>64141000</v>
      </c>
      <c r="Y448" s="34">
        <f t="shared" si="104"/>
        <v>4312</v>
      </c>
      <c r="Z448" s="34" t="str">
        <f t="shared" si="99"/>
        <v>64141000_4312</v>
      </c>
      <c r="AA448" s="34">
        <f t="shared" si="100"/>
        <v>0</v>
      </c>
      <c r="AB448" s="35">
        <f t="shared" si="101"/>
        <v>3239.17</v>
      </c>
      <c r="AC448" s="7" t="str">
        <f t="shared" si="102"/>
        <v>6</v>
      </c>
      <c r="AD448" s="7" t="str">
        <f t="shared" si="103"/>
        <v>43</v>
      </c>
    </row>
    <row r="449" spans="1:30" x14ac:dyDescent="0.25">
      <c r="A449" s="1" t="str">
        <f t="shared" si="96"/>
        <v/>
      </c>
      <c r="B449" s="1" t="str">
        <f t="shared" si="95"/>
        <v/>
      </c>
      <c r="C449" s="1" t="str">
        <f>IF(A449="","",IFERROR(VLOOKUP(E449,'[1]Mapping '!$I$2:$J$18,2,FALSE),C448))</f>
        <v/>
      </c>
      <c r="D449" s="1">
        <f t="shared" si="94"/>
        <v>0</v>
      </c>
      <c r="M449" s="5"/>
      <c r="N449" s="6" t="str">
        <f t="shared" si="92"/>
        <v/>
      </c>
      <c r="O449" s="1" t="e">
        <f t="shared" si="93"/>
        <v>#VALUE!</v>
      </c>
      <c r="U449" s="1">
        <f>IF(ISNA(VLOOKUP(Z449,'Balance R'!$C$14:$E$181,3,FALSE))=FALSE,U448,U448+1)</f>
        <v>2</v>
      </c>
      <c r="W449" s="34">
        <f t="shared" si="97"/>
        <v>2326</v>
      </c>
      <c r="X449" s="34">
        <f t="shared" si="98"/>
        <v>64141100</v>
      </c>
      <c r="Y449" s="34">
        <f t="shared" si="104"/>
        <v>4312</v>
      </c>
      <c r="Z449" s="34" t="str">
        <f t="shared" si="99"/>
        <v>64141100_4312</v>
      </c>
      <c r="AA449" s="34">
        <f t="shared" si="100"/>
        <v>0</v>
      </c>
      <c r="AB449" s="35">
        <f t="shared" si="101"/>
        <v>30.08</v>
      </c>
      <c r="AC449" s="7" t="str">
        <f t="shared" si="102"/>
        <v>6</v>
      </c>
      <c r="AD449" s="7" t="str">
        <f t="shared" si="103"/>
        <v>43</v>
      </c>
    </row>
    <row r="450" spans="1:30" x14ac:dyDescent="0.25">
      <c r="A450" s="1" t="str">
        <f t="shared" si="96"/>
        <v/>
      </c>
      <c r="B450" s="1" t="str">
        <f t="shared" si="95"/>
        <v/>
      </c>
      <c r="C450" s="1" t="str">
        <f>IF(A450="","",IFERROR(VLOOKUP(E450,'[1]Mapping '!$I$2:$J$18,2,FALSE),C449))</f>
        <v/>
      </c>
      <c r="D450" s="1">
        <f t="shared" si="94"/>
        <v>0</v>
      </c>
      <c r="M450" s="5"/>
      <c r="N450" s="6" t="str">
        <f t="shared" si="92"/>
        <v/>
      </c>
      <c r="O450" s="1" t="e">
        <f t="shared" si="93"/>
        <v>#VALUE!</v>
      </c>
      <c r="U450" s="1">
        <f>IF(ISNA(VLOOKUP(Z450,'Balance R'!$C$14:$E$181,3,FALSE))=FALSE,U449,U449+1)</f>
        <v>2</v>
      </c>
      <c r="W450" s="34">
        <f t="shared" si="97"/>
        <v>2327</v>
      </c>
      <c r="X450" s="34">
        <f t="shared" si="98"/>
        <v>64180000</v>
      </c>
      <c r="Y450" s="34">
        <f t="shared" si="104"/>
        <v>4312</v>
      </c>
      <c r="Z450" s="34" t="str">
        <f t="shared" si="99"/>
        <v>64180000_4312</v>
      </c>
      <c r="AA450" s="34">
        <f t="shared" si="100"/>
        <v>0</v>
      </c>
      <c r="AB450" s="35">
        <f t="shared" si="101"/>
        <v>-942.11000000000058</v>
      </c>
      <c r="AC450" s="7" t="str">
        <f t="shared" si="102"/>
        <v>6</v>
      </c>
      <c r="AD450" s="7" t="str">
        <f t="shared" si="103"/>
        <v>43</v>
      </c>
    </row>
    <row r="451" spans="1:30" x14ac:dyDescent="0.25">
      <c r="A451" s="1" t="str">
        <f t="shared" si="96"/>
        <v/>
      </c>
      <c r="B451" s="1" t="str">
        <f t="shared" si="95"/>
        <v/>
      </c>
      <c r="C451" s="1" t="str">
        <f>IF(A451="","",IFERROR(VLOOKUP(E451,'[1]Mapping '!$I$2:$J$18,2,FALSE),C450))</f>
        <v/>
      </c>
      <c r="D451" s="1">
        <f t="shared" si="94"/>
        <v>0</v>
      </c>
      <c r="M451" s="5"/>
      <c r="N451" s="6" t="str">
        <f t="shared" ref="N451:N514" si="105">IFERROR(IF(VALUE(LEFT(P451,1))&gt;=6,+R451-S451+T451-SUMIF(B:B,P451,D:D),0),"")</f>
        <v/>
      </c>
      <c r="O451" s="1" t="e">
        <f t="shared" ref="O451:O491" si="106">IF(ROUND(N451,0)=0,+O450,+O450+1)</f>
        <v>#VALUE!</v>
      </c>
      <c r="U451" s="1">
        <f>IF(ISNA(VLOOKUP(Z451,'Balance R'!$C$14:$E$181,3,FALSE))=FALSE,U450,U450+1)</f>
        <v>2</v>
      </c>
      <c r="W451" s="34">
        <f t="shared" si="97"/>
        <v>2328</v>
      </c>
      <c r="X451" s="34">
        <f t="shared" si="98"/>
        <v>64180300</v>
      </c>
      <c r="Y451" s="34">
        <f t="shared" si="104"/>
        <v>4312</v>
      </c>
      <c r="Z451" s="34" t="str">
        <f t="shared" si="99"/>
        <v>64180300_4312</v>
      </c>
      <c r="AA451" s="34">
        <f t="shared" si="100"/>
        <v>0</v>
      </c>
      <c r="AB451" s="35">
        <f t="shared" si="101"/>
        <v>1006.0100000000002</v>
      </c>
      <c r="AC451" s="7" t="str">
        <f t="shared" si="102"/>
        <v>6</v>
      </c>
      <c r="AD451" s="7" t="str">
        <f t="shared" si="103"/>
        <v>43</v>
      </c>
    </row>
    <row r="452" spans="1:30" x14ac:dyDescent="0.25">
      <c r="A452" s="1" t="str">
        <f t="shared" si="96"/>
        <v/>
      </c>
      <c r="B452" s="1" t="str">
        <f t="shared" si="95"/>
        <v/>
      </c>
      <c r="C452" s="1" t="str">
        <f>IF(A452="","",IFERROR(VLOOKUP(E452,'[1]Mapping '!$I$2:$J$18,2,FALSE),C451))</f>
        <v/>
      </c>
      <c r="D452" s="1">
        <f t="shared" si="94"/>
        <v>0</v>
      </c>
      <c r="M452" s="5"/>
      <c r="N452" s="6" t="str">
        <f t="shared" si="105"/>
        <v/>
      </c>
      <c r="O452" s="1" t="e">
        <f t="shared" si="106"/>
        <v>#VALUE!</v>
      </c>
      <c r="U452" s="1">
        <f>IF(ISNA(VLOOKUP(Z452,'Balance R'!$C$14:$E$181,3,FALSE))=FALSE,U451,U451+1)</f>
        <v>2</v>
      </c>
      <c r="W452" s="34">
        <f t="shared" si="97"/>
        <v>2329</v>
      </c>
      <c r="X452" s="34">
        <f t="shared" si="98"/>
        <v>64511000</v>
      </c>
      <c r="Y452" s="34">
        <f t="shared" si="104"/>
        <v>4312</v>
      </c>
      <c r="Z452" s="34" t="str">
        <f t="shared" si="99"/>
        <v>64511000_4312</v>
      </c>
      <c r="AA452" s="34">
        <f t="shared" si="100"/>
        <v>0</v>
      </c>
      <c r="AB452" s="35">
        <f t="shared" si="101"/>
        <v>12245.15</v>
      </c>
      <c r="AC452" s="7" t="str">
        <f t="shared" si="102"/>
        <v>6</v>
      </c>
      <c r="AD452" s="7" t="str">
        <f t="shared" si="103"/>
        <v>43</v>
      </c>
    </row>
    <row r="453" spans="1:30" x14ac:dyDescent="0.25">
      <c r="A453" s="1" t="str">
        <f t="shared" si="96"/>
        <v/>
      </c>
      <c r="B453" s="1" t="str">
        <f t="shared" si="95"/>
        <v/>
      </c>
      <c r="C453" s="1" t="str">
        <f>IF(A453="","",IFERROR(VLOOKUP(E453,'[1]Mapping '!$I$2:$J$18,2,FALSE),C452))</f>
        <v/>
      </c>
      <c r="D453" s="1">
        <f t="shared" si="94"/>
        <v>0</v>
      </c>
      <c r="M453" s="5"/>
      <c r="N453" s="6" t="str">
        <f t="shared" si="105"/>
        <v/>
      </c>
      <c r="O453" s="1" t="e">
        <f t="shared" si="106"/>
        <v>#VALUE!</v>
      </c>
      <c r="U453" s="1">
        <f>IF(ISNA(VLOOKUP(Z453,'Balance R'!$C$14:$E$181,3,FALSE))=FALSE,U452,U452+1)</f>
        <v>2</v>
      </c>
      <c r="W453" s="34">
        <f t="shared" si="97"/>
        <v>2330</v>
      </c>
      <c r="X453" s="34">
        <f t="shared" si="98"/>
        <v>64511100</v>
      </c>
      <c r="Y453" s="34">
        <f t="shared" si="104"/>
        <v>4312</v>
      </c>
      <c r="Z453" s="34" t="str">
        <f t="shared" si="99"/>
        <v>64511100_4312</v>
      </c>
      <c r="AA453" s="34">
        <f t="shared" si="100"/>
        <v>0</v>
      </c>
      <c r="AB453" s="35">
        <f t="shared" si="101"/>
        <v>758.16</v>
      </c>
      <c r="AC453" s="7" t="str">
        <f t="shared" si="102"/>
        <v>6</v>
      </c>
      <c r="AD453" s="7" t="str">
        <f t="shared" si="103"/>
        <v>43</v>
      </c>
    </row>
    <row r="454" spans="1:30" x14ac:dyDescent="0.25">
      <c r="A454" s="1" t="str">
        <f t="shared" si="96"/>
        <v/>
      </c>
      <c r="B454" s="1" t="str">
        <f t="shared" si="95"/>
        <v/>
      </c>
      <c r="C454" s="1" t="str">
        <f>IF(A454="","",IFERROR(VLOOKUP(E454,'[1]Mapping '!$I$2:$J$18,2,FALSE),C453))</f>
        <v/>
      </c>
      <c r="D454" s="1">
        <f t="shared" si="94"/>
        <v>0</v>
      </c>
      <c r="M454" s="5"/>
      <c r="N454" s="6" t="str">
        <f t="shared" si="105"/>
        <v/>
      </c>
      <c r="O454" s="1" t="e">
        <f t="shared" si="106"/>
        <v>#VALUE!</v>
      </c>
      <c r="U454" s="1">
        <f>IF(ISNA(VLOOKUP(Z454,'Balance R'!$C$14:$E$181,3,FALSE))=FALSE,U453,U453+1)</f>
        <v>2</v>
      </c>
      <c r="W454" s="34">
        <f t="shared" si="97"/>
        <v>2331</v>
      </c>
      <c r="X454" s="34">
        <f t="shared" si="98"/>
        <v>64521000</v>
      </c>
      <c r="Y454" s="34">
        <f t="shared" si="104"/>
        <v>4312</v>
      </c>
      <c r="Z454" s="34" t="str">
        <f t="shared" si="99"/>
        <v>64521000_4312</v>
      </c>
      <c r="AA454" s="34">
        <f t="shared" si="100"/>
        <v>0</v>
      </c>
      <c r="AB454" s="35">
        <f t="shared" si="101"/>
        <v>2987.2</v>
      </c>
      <c r="AC454" s="7" t="str">
        <f t="shared" si="102"/>
        <v>6</v>
      </c>
      <c r="AD454" s="7" t="str">
        <f t="shared" si="103"/>
        <v>43</v>
      </c>
    </row>
    <row r="455" spans="1:30" x14ac:dyDescent="0.25">
      <c r="A455" s="1" t="str">
        <f t="shared" si="96"/>
        <v/>
      </c>
      <c r="B455" s="1" t="str">
        <f t="shared" si="95"/>
        <v/>
      </c>
      <c r="C455" s="1" t="str">
        <f>IF(A455="","",IFERROR(VLOOKUP(E455,'[1]Mapping '!$I$2:$J$18,2,FALSE),C454))</f>
        <v/>
      </c>
      <c r="D455" s="1">
        <f t="shared" ref="D455:D518" si="107">IF(B455="",0,+K455-L455)</f>
        <v>0</v>
      </c>
      <c r="M455" s="5"/>
      <c r="N455" s="6" t="str">
        <f t="shared" si="105"/>
        <v/>
      </c>
      <c r="O455" s="1" t="e">
        <f t="shared" si="106"/>
        <v>#VALUE!</v>
      </c>
      <c r="U455" s="1">
        <f>IF(ISNA(VLOOKUP(Z455,'Balance R'!$C$14:$E$181,3,FALSE))=FALSE,U454,U454+1)</f>
        <v>2</v>
      </c>
      <c r="W455" s="34">
        <f t="shared" si="97"/>
        <v>2332</v>
      </c>
      <c r="X455" s="34">
        <f t="shared" si="98"/>
        <v>64521100</v>
      </c>
      <c r="Y455" s="34">
        <f t="shared" si="104"/>
        <v>4312</v>
      </c>
      <c r="Z455" s="34" t="str">
        <f t="shared" si="99"/>
        <v>64521100_4312</v>
      </c>
      <c r="AA455" s="34">
        <f t="shared" si="100"/>
        <v>0</v>
      </c>
      <c r="AB455" s="35">
        <f t="shared" si="101"/>
        <v>152.22999999999999</v>
      </c>
      <c r="AC455" s="7" t="str">
        <f t="shared" si="102"/>
        <v>6</v>
      </c>
      <c r="AD455" s="7" t="str">
        <f t="shared" si="103"/>
        <v>43</v>
      </c>
    </row>
    <row r="456" spans="1:30" x14ac:dyDescent="0.25">
      <c r="A456" s="1" t="str">
        <f t="shared" si="96"/>
        <v/>
      </c>
      <c r="B456" s="1" t="str">
        <f t="shared" ref="B456:B519" si="108">IF(A456=A455,"",IF(LEFT(E456,1)="-",IF(+VALUE(RIGHT(LEFT(E456,3),1))&lt;6,"",VALUE(RIGHT(E456,LEN(E456)-2))),""))</f>
        <v/>
      </c>
      <c r="C456" s="1" t="str">
        <f>IF(A456="","",IFERROR(VLOOKUP(E456,'[1]Mapping '!$I$2:$J$18,2,FALSE),C455))</f>
        <v/>
      </c>
      <c r="D456" s="1">
        <f t="shared" si="107"/>
        <v>0</v>
      </c>
      <c r="M456" s="5"/>
      <c r="N456" s="6" t="str">
        <f t="shared" si="105"/>
        <v/>
      </c>
      <c r="O456" s="1" t="e">
        <f t="shared" si="106"/>
        <v>#VALUE!</v>
      </c>
      <c r="U456" s="1">
        <f>IF(ISNA(VLOOKUP(Z456,'Balance R'!$C$14:$E$181,3,FALSE))=FALSE,U455,U455+1)</f>
        <v>2</v>
      </c>
      <c r="W456" s="34">
        <f t="shared" si="97"/>
        <v>2333</v>
      </c>
      <c r="X456" s="34">
        <f t="shared" si="98"/>
        <v>64532000</v>
      </c>
      <c r="Y456" s="34">
        <f t="shared" si="104"/>
        <v>4312</v>
      </c>
      <c r="Z456" s="34" t="str">
        <f t="shared" si="99"/>
        <v>64532000_4312</v>
      </c>
      <c r="AA456" s="34">
        <f t="shared" si="100"/>
        <v>0</v>
      </c>
      <c r="AB456" s="35">
        <f t="shared" si="101"/>
        <v>777.54</v>
      </c>
      <c r="AC456" s="7" t="str">
        <f t="shared" si="102"/>
        <v>6</v>
      </c>
      <c r="AD456" s="7" t="str">
        <f t="shared" si="103"/>
        <v>43</v>
      </c>
    </row>
    <row r="457" spans="1:30" x14ac:dyDescent="0.25">
      <c r="A457" s="1" t="str">
        <f t="shared" si="96"/>
        <v/>
      </c>
      <c r="B457" s="1" t="str">
        <f t="shared" si="108"/>
        <v/>
      </c>
      <c r="C457" s="1" t="str">
        <f>IF(A457="","",IFERROR(VLOOKUP(E457,'[1]Mapping '!$I$2:$J$18,2,FALSE),C456))</f>
        <v/>
      </c>
      <c r="D457" s="1">
        <f t="shared" si="107"/>
        <v>0</v>
      </c>
      <c r="M457" s="5"/>
      <c r="N457" s="6" t="str">
        <f t="shared" si="105"/>
        <v/>
      </c>
      <c r="O457" s="1" t="e">
        <f t="shared" si="106"/>
        <v>#VALUE!</v>
      </c>
      <c r="U457" s="1">
        <f>IF(ISNA(VLOOKUP(Z457,'Balance R'!$C$14:$E$181,3,FALSE))=FALSE,U456,U456+1)</f>
        <v>2</v>
      </c>
      <c r="W457" s="34">
        <f t="shared" si="97"/>
        <v>2334</v>
      </c>
      <c r="X457" s="34">
        <f t="shared" si="98"/>
        <v>64532100</v>
      </c>
      <c r="Y457" s="34">
        <f t="shared" si="104"/>
        <v>4312</v>
      </c>
      <c r="Z457" s="34" t="str">
        <f t="shared" si="99"/>
        <v>64532100_4312</v>
      </c>
      <c r="AA457" s="34">
        <f t="shared" si="100"/>
        <v>0</v>
      </c>
      <c r="AB457" s="35">
        <f t="shared" si="101"/>
        <v>41.04</v>
      </c>
      <c r="AC457" s="7" t="str">
        <f t="shared" si="102"/>
        <v>6</v>
      </c>
      <c r="AD457" s="7" t="str">
        <f t="shared" si="103"/>
        <v>43</v>
      </c>
    </row>
    <row r="458" spans="1:30" x14ac:dyDescent="0.25">
      <c r="A458" s="1" t="str">
        <f t="shared" ref="A458:A521" si="109">IF(E458="","",IF(LEFT(E458,1)="-",IF(+VALUE(RIGHT(LEFT(E458,3),1))&lt;6,+A457,+A457+1),+A457))</f>
        <v/>
      </c>
      <c r="B458" s="1" t="str">
        <f t="shared" si="108"/>
        <v/>
      </c>
      <c r="C458" s="1" t="str">
        <f>IF(A458="","",IFERROR(VLOOKUP(E458,'[1]Mapping '!$I$2:$J$18,2,FALSE),C457))</f>
        <v/>
      </c>
      <c r="D458" s="1">
        <f t="shared" si="107"/>
        <v>0</v>
      </c>
      <c r="M458" s="5"/>
      <c r="N458" s="6" t="str">
        <f t="shared" si="105"/>
        <v/>
      </c>
      <c r="O458" s="1" t="e">
        <f t="shared" si="106"/>
        <v>#VALUE!</v>
      </c>
      <c r="U458" s="1">
        <f>IF(ISNA(VLOOKUP(Z458,'Balance R'!$C$14:$E$181,3,FALSE))=FALSE,U457,U457+1)</f>
        <v>2</v>
      </c>
      <c r="W458" s="34">
        <f t="shared" si="97"/>
        <v>2335</v>
      </c>
      <c r="X458" s="34">
        <f t="shared" si="98"/>
        <v>64580000</v>
      </c>
      <c r="Y458" s="34">
        <f t="shared" si="104"/>
        <v>4312</v>
      </c>
      <c r="Z458" s="34" t="str">
        <f t="shared" si="99"/>
        <v>64580000_4312</v>
      </c>
      <c r="AA458" s="34">
        <f t="shared" si="100"/>
        <v>0</v>
      </c>
      <c r="AB458" s="35">
        <f t="shared" si="101"/>
        <v>575.81000000000131</v>
      </c>
      <c r="AC458" s="7" t="str">
        <f t="shared" si="102"/>
        <v>6</v>
      </c>
      <c r="AD458" s="7" t="str">
        <f t="shared" si="103"/>
        <v>43</v>
      </c>
    </row>
    <row r="459" spans="1:30" x14ac:dyDescent="0.25">
      <c r="A459" s="1" t="str">
        <f t="shared" si="109"/>
        <v/>
      </c>
      <c r="B459" s="1" t="str">
        <f t="shared" si="108"/>
        <v/>
      </c>
      <c r="C459" s="1" t="str">
        <f>IF(A459="","",IFERROR(VLOOKUP(E459,'[1]Mapping '!$I$2:$J$18,2,FALSE),C458))</f>
        <v/>
      </c>
      <c r="D459" s="1">
        <f t="shared" si="107"/>
        <v>0</v>
      </c>
      <c r="M459" s="5"/>
      <c r="N459" s="6" t="str">
        <f t="shared" si="105"/>
        <v/>
      </c>
      <c r="O459" s="1" t="e">
        <f t="shared" si="106"/>
        <v>#VALUE!</v>
      </c>
      <c r="U459" s="1">
        <f>IF(ISNA(VLOOKUP(Z459,'Balance R'!$C$14:$E$181,3,FALSE))=FALSE,U458,U458+1)</f>
        <v>2</v>
      </c>
      <c r="W459" s="34">
        <f t="shared" si="97"/>
        <v>2336</v>
      </c>
      <c r="X459" s="34">
        <f t="shared" si="98"/>
        <v>64580500</v>
      </c>
      <c r="Y459" s="34">
        <f t="shared" si="104"/>
        <v>4312</v>
      </c>
      <c r="Z459" s="34" t="str">
        <f t="shared" si="99"/>
        <v>64580500_4312</v>
      </c>
      <c r="AA459" s="34">
        <f t="shared" si="100"/>
        <v>0</v>
      </c>
      <c r="AB459" s="35">
        <f t="shared" si="101"/>
        <v>448.00999999999976</v>
      </c>
      <c r="AC459" s="7" t="str">
        <f t="shared" si="102"/>
        <v>6</v>
      </c>
      <c r="AD459" s="7" t="str">
        <f t="shared" si="103"/>
        <v>43</v>
      </c>
    </row>
    <row r="460" spans="1:30" x14ac:dyDescent="0.25">
      <c r="A460" s="1" t="str">
        <f t="shared" si="109"/>
        <v/>
      </c>
      <c r="B460" s="1" t="str">
        <f t="shared" si="108"/>
        <v/>
      </c>
      <c r="C460" s="1" t="str">
        <f>IF(A460="","",IFERROR(VLOOKUP(E460,'[1]Mapping '!$I$2:$J$18,2,FALSE),C459))</f>
        <v/>
      </c>
      <c r="D460" s="1">
        <f t="shared" si="107"/>
        <v>0</v>
      </c>
      <c r="M460" s="5"/>
      <c r="N460" s="6" t="str">
        <f t="shared" si="105"/>
        <v/>
      </c>
      <c r="O460" s="1" t="e">
        <f t="shared" si="106"/>
        <v>#VALUE!</v>
      </c>
      <c r="U460" s="1">
        <f>IF(ISNA(VLOOKUP(Z460,'Balance R'!$C$14:$E$181,3,FALSE))=FALSE,U459,U459+1)</f>
        <v>2</v>
      </c>
      <c r="W460" s="34">
        <f t="shared" si="97"/>
        <v>2337</v>
      </c>
      <c r="X460" s="34">
        <f t="shared" si="98"/>
        <v>70851000</v>
      </c>
      <c r="Y460" s="34">
        <f t="shared" si="104"/>
        <v>4312</v>
      </c>
      <c r="Z460" s="34" t="str">
        <f t="shared" si="99"/>
        <v>70851000_4312</v>
      </c>
      <c r="AA460" s="34">
        <f t="shared" si="100"/>
        <v>0</v>
      </c>
      <c r="AB460" s="35">
        <f t="shared" si="101"/>
        <v>-3408.37</v>
      </c>
      <c r="AC460" s="7" t="str">
        <f t="shared" si="102"/>
        <v>7</v>
      </c>
      <c r="AD460" s="7" t="str">
        <f t="shared" si="103"/>
        <v>43</v>
      </c>
    </row>
    <row r="461" spans="1:30" x14ac:dyDescent="0.25">
      <c r="A461" s="1" t="str">
        <f t="shared" si="109"/>
        <v/>
      </c>
      <c r="B461" s="1" t="str">
        <f t="shared" si="108"/>
        <v/>
      </c>
      <c r="C461" s="1" t="str">
        <f>IF(A461="","",IFERROR(VLOOKUP(E461,'[1]Mapping '!$I$2:$J$18,2,FALSE),C460))</f>
        <v/>
      </c>
      <c r="D461" s="1">
        <f t="shared" si="107"/>
        <v>0</v>
      </c>
      <c r="M461" s="5"/>
      <c r="N461" s="6" t="str">
        <f t="shared" si="105"/>
        <v/>
      </c>
      <c r="O461" s="1" t="e">
        <f t="shared" si="106"/>
        <v>#VALUE!</v>
      </c>
      <c r="U461" s="1">
        <f>IF(ISNA(VLOOKUP(Z461,'Balance R'!$C$14:$E$181,3,FALSE))=FALSE,U460,U460+1)</f>
        <v>2</v>
      </c>
      <c r="W461" s="34">
        <f t="shared" si="97"/>
        <v>2338</v>
      </c>
      <c r="X461" s="34">
        <f t="shared" si="98"/>
        <v>70851100</v>
      </c>
      <c r="Y461" s="34">
        <f t="shared" si="104"/>
        <v>4312</v>
      </c>
      <c r="Z461" s="34" t="str">
        <f t="shared" si="99"/>
        <v>70851100_4312</v>
      </c>
      <c r="AA461" s="34">
        <f t="shared" si="100"/>
        <v>0</v>
      </c>
      <c r="AB461" s="35">
        <f t="shared" si="101"/>
        <v>-263.2</v>
      </c>
      <c r="AC461" s="7" t="str">
        <f t="shared" si="102"/>
        <v>7</v>
      </c>
      <c r="AD461" s="7" t="str">
        <f t="shared" si="103"/>
        <v>43</v>
      </c>
    </row>
    <row r="462" spans="1:30" x14ac:dyDescent="0.25">
      <c r="A462" s="1" t="str">
        <f t="shared" si="109"/>
        <v/>
      </c>
      <c r="B462" s="1" t="str">
        <f t="shared" si="108"/>
        <v/>
      </c>
      <c r="C462" s="1" t="str">
        <f>IF(A462="","",IFERROR(VLOOKUP(E462,'[1]Mapping '!$I$2:$J$18,2,FALSE),C461))</f>
        <v/>
      </c>
      <c r="D462" s="1">
        <f t="shared" si="107"/>
        <v>0</v>
      </c>
      <c r="M462" s="5"/>
      <c r="N462" s="6" t="str">
        <f t="shared" si="105"/>
        <v/>
      </c>
      <c r="O462" s="1" t="e">
        <f t="shared" si="106"/>
        <v>#VALUE!</v>
      </c>
      <c r="U462" s="1">
        <f>IF(ISNA(VLOOKUP(Z462,'Balance R'!$C$14:$E$181,3,FALSE))=FALSE,U461,U461+1)</f>
        <v>2</v>
      </c>
      <c r="W462" s="34">
        <f t="shared" si="97"/>
        <v>2339</v>
      </c>
      <c r="X462" s="34">
        <f t="shared" si="98"/>
        <v>63121000</v>
      </c>
      <c r="Y462" s="34">
        <f t="shared" si="104"/>
        <v>4320</v>
      </c>
      <c r="Z462" s="34" t="str">
        <f t="shared" si="99"/>
        <v>63121000_4320</v>
      </c>
      <c r="AA462" s="34">
        <f t="shared" si="100"/>
        <v>0</v>
      </c>
      <c r="AB462" s="35">
        <f t="shared" si="101"/>
        <v>45.58</v>
      </c>
      <c r="AC462" s="7" t="str">
        <f t="shared" si="102"/>
        <v>6</v>
      </c>
      <c r="AD462" s="7" t="str">
        <f t="shared" si="103"/>
        <v>43</v>
      </c>
    </row>
    <row r="463" spans="1:30" x14ac:dyDescent="0.25">
      <c r="A463" s="1" t="str">
        <f t="shared" si="109"/>
        <v/>
      </c>
      <c r="B463" s="1" t="str">
        <f t="shared" si="108"/>
        <v/>
      </c>
      <c r="C463" s="1" t="str">
        <f>IF(A463="","",IFERROR(VLOOKUP(E463,'[1]Mapping '!$I$2:$J$18,2,FALSE),C462))</f>
        <v/>
      </c>
      <c r="D463" s="1">
        <f t="shared" si="107"/>
        <v>0</v>
      </c>
      <c r="M463" s="5"/>
      <c r="N463" s="6" t="str">
        <f t="shared" si="105"/>
        <v/>
      </c>
      <c r="O463" s="1" t="e">
        <f t="shared" si="106"/>
        <v>#VALUE!</v>
      </c>
      <c r="U463" s="1">
        <f>IF(ISNA(VLOOKUP(Z463,'Balance R'!$C$14:$E$181,3,FALSE))=FALSE,U462,U462+1)</f>
        <v>2</v>
      </c>
      <c r="W463" s="34">
        <f t="shared" si="97"/>
        <v>2340</v>
      </c>
      <c r="X463" s="34">
        <f t="shared" si="98"/>
        <v>63333000</v>
      </c>
      <c r="Y463" s="34">
        <f t="shared" si="104"/>
        <v>4320</v>
      </c>
      <c r="Z463" s="34" t="str">
        <f t="shared" si="99"/>
        <v>63333000_4320</v>
      </c>
      <c r="AA463" s="34">
        <f t="shared" si="100"/>
        <v>0</v>
      </c>
      <c r="AB463" s="35">
        <f t="shared" si="101"/>
        <v>103.59</v>
      </c>
      <c r="AC463" s="7" t="str">
        <f t="shared" si="102"/>
        <v>6</v>
      </c>
      <c r="AD463" s="7" t="str">
        <f t="shared" si="103"/>
        <v>43</v>
      </c>
    </row>
    <row r="464" spans="1:30" x14ac:dyDescent="0.25">
      <c r="A464" s="1" t="str">
        <f t="shared" si="109"/>
        <v/>
      </c>
      <c r="B464" s="1" t="str">
        <f t="shared" si="108"/>
        <v/>
      </c>
      <c r="C464" s="1" t="str">
        <f>IF(A464="","",IFERROR(VLOOKUP(E464,'[1]Mapping '!$I$2:$J$18,2,FALSE),C463))</f>
        <v/>
      </c>
      <c r="D464" s="1">
        <f t="shared" si="107"/>
        <v>0</v>
      </c>
      <c r="M464" s="5"/>
      <c r="N464" s="6" t="str">
        <f t="shared" si="105"/>
        <v/>
      </c>
      <c r="O464" s="1" t="e">
        <f t="shared" si="106"/>
        <v>#VALUE!</v>
      </c>
      <c r="U464" s="1">
        <f>IF(ISNA(VLOOKUP(Z464,'Balance R'!$C$14:$E$181,3,FALSE))=FALSE,U463,U463+1)</f>
        <v>2</v>
      </c>
      <c r="W464" s="34">
        <f t="shared" si="97"/>
        <v>2341</v>
      </c>
      <c r="X464" s="34">
        <f t="shared" si="98"/>
        <v>64111000</v>
      </c>
      <c r="Y464" s="34">
        <f t="shared" si="104"/>
        <v>4320</v>
      </c>
      <c r="Z464" s="34" t="str">
        <f t="shared" si="99"/>
        <v>64111000_4320</v>
      </c>
      <c r="AA464" s="34">
        <f t="shared" si="100"/>
        <v>0</v>
      </c>
      <c r="AB464" s="35">
        <f t="shared" si="101"/>
        <v>10152.33</v>
      </c>
      <c r="AC464" s="7" t="str">
        <f t="shared" si="102"/>
        <v>6</v>
      </c>
      <c r="AD464" s="7" t="str">
        <f t="shared" si="103"/>
        <v>43</v>
      </c>
    </row>
    <row r="465" spans="1:30" x14ac:dyDescent="0.25">
      <c r="A465" s="1" t="str">
        <f t="shared" si="109"/>
        <v/>
      </c>
      <c r="B465" s="1" t="str">
        <f t="shared" si="108"/>
        <v/>
      </c>
      <c r="C465" s="1" t="str">
        <f>IF(A465="","",IFERROR(VLOOKUP(E465,'[1]Mapping '!$I$2:$J$18,2,FALSE),C464))</f>
        <v/>
      </c>
      <c r="D465" s="1">
        <f t="shared" si="107"/>
        <v>0</v>
      </c>
      <c r="M465" s="5"/>
      <c r="N465" s="6" t="str">
        <f t="shared" si="105"/>
        <v/>
      </c>
      <c r="O465" s="1" t="e">
        <f t="shared" si="106"/>
        <v>#VALUE!</v>
      </c>
      <c r="U465" s="1">
        <f>IF(ISNA(VLOOKUP(Z465,'Balance R'!$C$14:$E$181,3,FALSE))=FALSE,U464,U464+1)</f>
        <v>2</v>
      </c>
      <c r="W465" s="34">
        <f t="shared" ref="W465:W528" si="110">IFERROR(IF(W464+1&gt;MAX(A:A),"",IF(+W464+1&lt;=MAX(M:M),+W464+1,IF(W464=MAX(M:M),$AA$1,+W464+1))),"")</f>
        <v>2342</v>
      </c>
      <c r="X465" s="34">
        <f t="shared" ref="X465:X528" si="111">IF(W465&lt;$AA$1,VLOOKUP(W465,M:P,4,FALSE),VLOOKUP(W465,A:B,2,FALSE))</f>
        <v>64141000</v>
      </c>
      <c r="Y465" s="34">
        <f t="shared" si="104"/>
        <v>4320</v>
      </c>
      <c r="Z465" s="34" t="str">
        <f t="shared" ref="Z465:Z528" si="112">CONCATENATE(X465,"_",Y465)</f>
        <v>64141000_4320</v>
      </c>
      <c r="AA465" s="34">
        <f t="shared" ref="AA465:AA528" si="113">IF(W465&lt;$AA$1,VLOOKUP(W465,M:Q,5,FALSE),VLOOKUP(W465,A:F,6,FALSE))</f>
        <v>0</v>
      </c>
      <c r="AB465" s="35">
        <f t="shared" ref="AB465:AB528" si="114">IF(W465&lt;$AA$1,SUMIF(P:P,$X465,R:R)-SUMIF(P:P,$X465,S:S)+SUMIF(P:P,$X465,T:T),SUMIF(A:A,$W465,D:D))</f>
        <v>206.8</v>
      </c>
      <c r="AC465" s="7" t="str">
        <f t="shared" ref="AC465:AC528" si="115">LEFT(X465,1)</f>
        <v>6</v>
      </c>
      <c r="AD465" s="7" t="str">
        <f t="shared" ref="AD465:AD528" si="116">LEFT(Y465,2)</f>
        <v>43</v>
      </c>
    </row>
    <row r="466" spans="1:30" x14ac:dyDescent="0.25">
      <c r="A466" s="1" t="str">
        <f t="shared" si="109"/>
        <v/>
      </c>
      <c r="B466" s="1" t="str">
        <f t="shared" si="108"/>
        <v/>
      </c>
      <c r="C466" s="1" t="str">
        <f>IF(A466="","",IFERROR(VLOOKUP(E466,'[1]Mapping '!$I$2:$J$18,2,FALSE),C465))</f>
        <v/>
      </c>
      <c r="D466" s="1">
        <f t="shared" si="107"/>
        <v>0</v>
      </c>
      <c r="M466" s="5"/>
      <c r="N466" s="6" t="str">
        <f t="shared" si="105"/>
        <v/>
      </c>
      <c r="O466" s="1" t="e">
        <f t="shared" si="106"/>
        <v>#VALUE!</v>
      </c>
      <c r="U466" s="1">
        <f>IF(ISNA(VLOOKUP(Z466,'Balance R'!$C$14:$E$181,3,FALSE))=FALSE,U465,U465+1)</f>
        <v>2</v>
      </c>
      <c r="W466" s="34">
        <f t="shared" si="110"/>
        <v>2343</v>
      </c>
      <c r="X466" s="34">
        <f t="shared" si="111"/>
        <v>64180000</v>
      </c>
      <c r="Y466" s="34">
        <f t="shared" si="104"/>
        <v>4320</v>
      </c>
      <c r="Z466" s="34" t="str">
        <f t="shared" si="112"/>
        <v>64180000_4320</v>
      </c>
      <c r="AA466" s="34">
        <f t="shared" si="113"/>
        <v>0</v>
      </c>
      <c r="AB466" s="35">
        <f t="shared" si="114"/>
        <v>-1674.7100000000009</v>
      </c>
      <c r="AC466" s="7" t="str">
        <f t="shared" si="115"/>
        <v>6</v>
      </c>
      <c r="AD466" s="7" t="str">
        <f t="shared" si="116"/>
        <v>43</v>
      </c>
    </row>
    <row r="467" spans="1:30" x14ac:dyDescent="0.25">
      <c r="A467" s="1" t="str">
        <f t="shared" si="109"/>
        <v/>
      </c>
      <c r="B467" s="1" t="str">
        <f t="shared" si="108"/>
        <v/>
      </c>
      <c r="C467" s="1" t="str">
        <f>IF(A467="","",IFERROR(VLOOKUP(E467,'[1]Mapping '!$I$2:$J$18,2,FALSE),C466))</f>
        <v/>
      </c>
      <c r="D467" s="1">
        <f t="shared" si="107"/>
        <v>0</v>
      </c>
      <c r="M467" s="5"/>
      <c r="N467" s="6" t="str">
        <f t="shared" si="105"/>
        <v/>
      </c>
      <c r="O467" s="1" t="e">
        <f t="shared" si="106"/>
        <v>#VALUE!</v>
      </c>
      <c r="U467" s="1">
        <f>IF(ISNA(VLOOKUP(Z467,'Balance R'!$C$14:$E$181,3,FALSE))=FALSE,U466,U466+1)</f>
        <v>2</v>
      </c>
      <c r="W467" s="34">
        <f t="shared" si="110"/>
        <v>2344</v>
      </c>
      <c r="X467" s="34">
        <f t="shared" si="111"/>
        <v>64511000</v>
      </c>
      <c r="Y467" s="34">
        <f t="shared" si="104"/>
        <v>4320</v>
      </c>
      <c r="Z467" s="34" t="str">
        <f t="shared" si="112"/>
        <v>64511000_4320</v>
      </c>
      <c r="AA467" s="34">
        <f t="shared" si="113"/>
        <v>0</v>
      </c>
      <c r="AB467" s="35">
        <f t="shared" si="114"/>
        <v>1742.23</v>
      </c>
      <c r="AC467" s="7" t="str">
        <f t="shared" si="115"/>
        <v>6</v>
      </c>
      <c r="AD467" s="7" t="str">
        <f t="shared" si="116"/>
        <v>43</v>
      </c>
    </row>
    <row r="468" spans="1:30" x14ac:dyDescent="0.25">
      <c r="A468" s="1" t="str">
        <f t="shared" si="109"/>
        <v/>
      </c>
      <c r="B468" s="1" t="str">
        <f t="shared" si="108"/>
        <v/>
      </c>
      <c r="C468" s="1" t="str">
        <f>IF(A468="","",IFERROR(VLOOKUP(E468,'[1]Mapping '!$I$2:$J$18,2,FALSE),C467))</f>
        <v/>
      </c>
      <c r="D468" s="1">
        <f t="shared" si="107"/>
        <v>0</v>
      </c>
      <c r="M468" s="5"/>
      <c r="N468" s="6" t="str">
        <f t="shared" si="105"/>
        <v/>
      </c>
      <c r="O468" s="1" t="e">
        <f t="shared" si="106"/>
        <v>#VALUE!</v>
      </c>
      <c r="U468" s="1">
        <f>IF(ISNA(VLOOKUP(Z468,'Balance R'!$C$14:$E$181,3,FALSE))=FALSE,U467,U467+1)</f>
        <v>2</v>
      </c>
      <c r="W468" s="34">
        <f t="shared" si="110"/>
        <v>2345</v>
      </c>
      <c r="X468" s="34">
        <f t="shared" si="111"/>
        <v>64521000</v>
      </c>
      <c r="Y468" s="34">
        <f t="shared" si="104"/>
        <v>4320</v>
      </c>
      <c r="Z468" s="34" t="str">
        <f t="shared" si="112"/>
        <v>64521000_4320</v>
      </c>
      <c r="AA468" s="34">
        <f t="shared" si="113"/>
        <v>0</v>
      </c>
      <c r="AB468" s="35">
        <f t="shared" si="114"/>
        <v>351.53</v>
      </c>
      <c r="AC468" s="7" t="str">
        <f t="shared" si="115"/>
        <v>6</v>
      </c>
      <c r="AD468" s="7" t="str">
        <f t="shared" si="116"/>
        <v>43</v>
      </c>
    </row>
    <row r="469" spans="1:30" x14ac:dyDescent="0.25">
      <c r="A469" s="1" t="str">
        <f t="shared" si="109"/>
        <v/>
      </c>
      <c r="B469" s="1" t="str">
        <f t="shared" si="108"/>
        <v/>
      </c>
      <c r="C469" s="1" t="str">
        <f>IF(A469="","",IFERROR(VLOOKUP(E469,'[1]Mapping '!$I$2:$J$18,2,FALSE),C468))</f>
        <v/>
      </c>
      <c r="D469" s="1">
        <f t="shared" si="107"/>
        <v>0</v>
      </c>
      <c r="M469" s="5"/>
      <c r="N469" s="6" t="str">
        <f t="shared" si="105"/>
        <v/>
      </c>
      <c r="O469" s="1" t="e">
        <f t="shared" si="106"/>
        <v>#VALUE!</v>
      </c>
      <c r="U469" s="1">
        <f>IF(ISNA(VLOOKUP(Z469,'Balance R'!$C$14:$E$181,3,FALSE))=FALSE,U468,U468+1)</f>
        <v>2</v>
      </c>
      <c r="W469" s="34">
        <f t="shared" si="110"/>
        <v>2346</v>
      </c>
      <c r="X469" s="34">
        <f t="shared" si="111"/>
        <v>64532000</v>
      </c>
      <c r="Y469" s="34">
        <f t="shared" si="104"/>
        <v>4320</v>
      </c>
      <c r="Z469" s="34" t="str">
        <f t="shared" si="112"/>
        <v>64532000_4320</v>
      </c>
      <c r="AA469" s="34">
        <f t="shared" si="113"/>
        <v>0</v>
      </c>
      <c r="AB469" s="35">
        <f t="shared" si="114"/>
        <v>144.28</v>
      </c>
      <c r="AC469" s="7" t="str">
        <f t="shared" si="115"/>
        <v>6</v>
      </c>
      <c r="AD469" s="7" t="str">
        <f t="shared" si="116"/>
        <v>43</v>
      </c>
    </row>
    <row r="470" spans="1:30" x14ac:dyDescent="0.25">
      <c r="A470" s="1" t="str">
        <f t="shared" si="109"/>
        <v/>
      </c>
      <c r="B470" s="1" t="str">
        <f t="shared" si="108"/>
        <v/>
      </c>
      <c r="C470" s="1" t="str">
        <f>IF(A470="","",IFERROR(VLOOKUP(E470,'[1]Mapping '!$I$2:$J$18,2,FALSE),C469))</f>
        <v/>
      </c>
      <c r="D470" s="1">
        <f t="shared" si="107"/>
        <v>0</v>
      </c>
      <c r="M470" s="5"/>
      <c r="N470" s="6" t="str">
        <f t="shared" si="105"/>
        <v/>
      </c>
      <c r="O470" s="1" t="e">
        <f t="shared" si="106"/>
        <v>#VALUE!</v>
      </c>
      <c r="U470" s="1">
        <f>IF(ISNA(VLOOKUP(Z470,'Balance R'!$C$14:$E$181,3,FALSE))=FALSE,U469,U469+1)</f>
        <v>2</v>
      </c>
      <c r="W470" s="34">
        <f t="shared" si="110"/>
        <v>2347</v>
      </c>
      <c r="X470" s="34">
        <f t="shared" si="111"/>
        <v>64580000</v>
      </c>
      <c r="Y470" s="34">
        <f t="shared" si="104"/>
        <v>4320</v>
      </c>
      <c r="Z470" s="34" t="str">
        <f t="shared" si="112"/>
        <v>64580000_4320</v>
      </c>
      <c r="AA470" s="34">
        <f t="shared" si="113"/>
        <v>0</v>
      </c>
      <c r="AB470" s="35">
        <f t="shared" si="114"/>
        <v>-407.40999999999985</v>
      </c>
      <c r="AC470" s="7" t="str">
        <f t="shared" si="115"/>
        <v>6</v>
      </c>
      <c r="AD470" s="7" t="str">
        <f t="shared" si="116"/>
        <v>43</v>
      </c>
    </row>
    <row r="471" spans="1:30" x14ac:dyDescent="0.25">
      <c r="A471" s="1" t="str">
        <f t="shared" si="109"/>
        <v/>
      </c>
      <c r="B471" s="1" t="str">
        <f t="shared" si="108"/>
        <v/>
      </c>
      <c r="C471" s="1" t="str">
        <f>IF(A471="","",IFERROR(VLOOKUP(E471,'[1]Mapping '!$I$2:$J$18,2,FALSE),C470))</f>
        <v/>
      </c>
      <c r="D471" s="1">
        <f t="shared" si="107"/>
        <v>0</v>
      </c>
      <c r="M471" s="5"/>
      <c r="N471" s="6" t="str">
        <f t="shared" si="105"/>
        <v/>
      </c>
      <c r="O471" s="1" t="e">
        <f t="shared" si="106"/>
        <v>#VALUE!</v>
      </c>
      <c r="U471" s="1">
        <f>IF(ISNA(VLOOKUP(Z471,'Balance R'!$C$14:$E$181,3,FALSE))=FALSE,U470,U470+1)</f>
        <v>2</v>
      </c>
      <c r="W471" s="34">
        <f t="shared" si="110"/>
        <v>2348</v>
      </c>
      <c r="X471" s="34">
        <f t="shared" si="111"/>
        <v>70640000</v>
      </c>
      <c r="Y471" s="34">
        <f t="shared" si="104"/>
        <v>4320</v>
      </c>
      <c r="Z471" s="34" t="str">
        <f t="shared" si="112"/>
        <v>70640000_4320</v>
      </c>
      <c r="AA471" s="34">
        <f t="shared" si="113"/>
        <v>0</v>
      </c>
      <c r="AB471" s="35">
        <f t="shared" si="114"/>
        <v>-67275.94</v>
      </c>
      <c r="AC471" s="7" t="str">
        <f t="shared" si="115"/>
        <v>7</v>
      </c>
      <c r="AD471" s="7" t="str">
        <f t="shared" si="116"/>
        <v>43</v>
      </c>
    </row>
    <row r="472" spans="1:30" x14ac:dyDescent="0.25">
      <c r="A472" s="1" t="str">
        <f t="shared" si="109"/>
        <v/>
      </c>
      <c r="B472" s="1" t="str">
        <f t="shared" si="108"/>
        <v/>
      </c>
      <c r="C472" s="1" t="str">
        <f>IF(A472="","",IFERROR(VLOOKUP(E472,'[1]Mapping '!$I$2:$J$18,2,FALSE),C471))</f>
        <v/>
      </c>
      <c r="D472" s="1">
        <f t="shared" si="107"/>
        <v>0</v>
      </c>
      <c r="M472" s="5"/>
      <c r="N472" s="6" t="str">
        <f t="shared" si="105"/>
        <v/>
      </c>
      <c r="O472" s="1" t="e">
        <f t="shared" si="106"/>
        <v>#VALUE!</v>
      </c>
      <c r="U472" s="1">
        <f>IF(ISNA(VLOOKUP(Z472,'Balance R'!$C$14:$E$181,3,FALSE))=FALSE,U471,U471+1)</f>
        <v>2</v>
      </c>
      <c r="W472" s="34">
        <f t="shared" si="110"/>
        <v>2349</v>
      </c>
      <c r="X472" s="34">
        <f t="shared" si="111"/>
        <v>70641000</v>
      </c>
      <c r="Y472" s="34">
        <f t="shared" si="104"/>
        <v>4320</v>
      </c>
      <c r="Z472" s="34" t="str">
        <f t="shared" si="112"/>
        <v>70641000_4320</v>
      </c>
      <c r="AA472" s="34">
        <f t="shared" si="113"/>
        <v>0</v>
      </c>
      <c r="AB472" s="35">
        <f t="shared" si="114"/>
        <v>-1735.3500000000001</v>
      </c>
      <c r="AC472" s="7" t="str">
        <f t="shared" si="115"/>
        <v>7</v>
      </c>
      <c r="AD472" s="7" t="str">
        <f t="shared" si="116"/>
        <v>43</v>
      </c>
    </row>
    <row r="473" spans="1:30" x14ac:dyDescent="0.25">
      <c r="A473" s="1" t="str">
        <f t="shared" si="109"/>
        <v/>
      </c>
      <c r="B473" s="1" t="str">
        <f t="shared" si="108"/>
        <v/>
      </c>
      <c r="C473" s="1" t="str">
        <f>IF(A473="","",IFERROR(VLOOKUP(E473,'[1]Mapping '!$I$2:$J$18,2,FALSE),C472))</f>
        <v/>
      </c>
      <c r="D473" s="1">
        <f t="shared" si="107"/>
        <v>0</v>
      </c>
      <c r="M473" s="5"/>
      <c r="N473" s="6" t="str">
        <f t="shared" si="105"/>
        <v/>
      </c>
      <c r="O473" s="1" t="e">
        <f t="shared" si="106"/>
        <v>#VALUE!</v>
      </c>
      <c r="U473" s="1">
        <f>IF(ISNA(VLOOKUP(Z473,'Balance R'!$C$14:$E$181,3,FALSE))=FALSE,U472,U472+1)</f>
        <v>2</v>
      </c>
      <c r="W473" s="34">
        <f t="shared" si="110"/>
        <v>2350</v>
      </c>
      <c r="X473" s="34">
        <f t="shared" si="111"/>
        <v>70851000</v>
      </c>
      <c r="Y473" s="34">
        <f t="shared" si="104"/>
        <v>4320</v>
      </c>
      <c r="Z473" s="34" t="str">
        <f t="shared" si="112"/>
        <v>70851000_4320</v>
      </c>
      <c r="AA473" s="34">
        <f t="shared" si="113"/>
        <v>0</v>
      </c>
      <c r="AB473" s="35">
        <f t="shared" si="114"/>
        <v>-176.72</v>
      </c>
      <c r="AC473" s="7" t="str">
        <f t="shared" si="115"/>
        <v>7</v>
      </c>
      <c r="AD473" s="7" t="str">
        <f t="shared" si="116"/>
        <v>43</v>
      </c>
    </row>
    <row r="474" spans="1:30" x14ac:dyDescent="0.25">
      <c r="A474" s="1" t="str">
        <f t="shared" si="109"/>
        <v/>
      </c>
      <c r="B474" s="1" t="str">
        <f t="shared" si="108"/>
        <v/>
      </c>
      <c r="C474" s="1" t="str">
        <f>IF(A474="","",IFERROR(VLOOKUP(E474,'[1]Mapping '!$I$2:$J$18,2,FALSE),C473))</f>
        <v/>
      </c>
      <c r="D474" s="1">
        <f t="shared" si="107"/>
        <v>0</v>
      </c>
      <c r="M474" s="5"/>
      <c r="N474" s="6" t="str">
        <f t="shared" si="105"/>
        <v/>
      </c>
      <c r="O474" s="1" t="e">
        <f t="shared" si="106"/>
        <v>#VALUE!</v>
      </c>
      <c r="U474" s="1">
        <f>IF(ISNA(VLOOKUP(Z474,'Balance R'!$C$14:$E$181,3,FALSE))=FALSE,U473,U473+1)</f>
        <v>2</v>
      </c>
      <c r="W474" s="34">
        <f t="shared" si="110"/>
        <v>2351</v>
      </c>
      <c r="X474" s="34">
        <f t="shared" si="111"/>
        <v>63121000</v>
      </c>
      <c r="Y474" s="34">
        <f t="shared" si="104"/>
        <v>4320</v>
      </c>
      <c r="Z474" s="34" t="str">
        <f t="shared" si="112"/>
        <v>63121000_4320</v>
      </c>
      <c r="AA474" s="34">
        <f t="shared" si="113"/>
        <v>0</v>
      </c>
      <c r="AB474" s="35">
        <f t="shared" si="114"/>
        <v>167.47</v>
      </c>
      <c r="AC474" s="7" t="str">
        <f t="shared" si="115"/>
        <v>6</v>
      </c>
      <c r="AD474" s="7" t="str">
        <f t="shared" si="116"/>
        <v>43</v>
      </c>
    </row>
    <row r="475" spans="1:30" x14ac:dyDescent="0.25">
      <c r="A475" s="1" t="str">
        <f t="shared" si="109"/>
        <v/>
      </c>
      <c r="B475" s="1" t="str">
        <f t="shared" si="108"/>
        <v/>
      </c>
      <c r="C475" s="1" t="str">
        <f>IF(A475="","",IFERROR(VLOOKUP(E475,'[1]Mapping '!$I$2:$J$18,2,FALSE),C474))</f>
        <v/>
      </c>
      <c r="D475" s="1">
        <f t="shared" si="107"/>
        <v>0</v>
      </c>
      <c r="M475" s="5"/>
      <c r="N475" s="6" t="str">
        <f t="shared" si="105"/>
        <v/>
      </c>
      <c r="O475" s="1" t="e">
        <f t="shared" si="106"/>
        <v>#VALUE!</v>
      </c>
      <c r="U475" s="1">
        <f>IF(ISNA(VLOOKUP(Z475,'Balance R'!$C$14:$E$181,3,FALSE))=FALSE,U474,U474+1)</f>
        <v>2</v>
      </c>
      <c r="W475" s="34">
        <f t="shared" si="110"/>
        <v>2352</v>
      </c>
      <c r="X475" s="34">
        <f t="shared" si="111"/>
        <v>63333000</v>
      </c>
      <c r="Y475" s="34">
        <f t="shared" si="104"/>
        <v>4320</v>
      </c>
      <c r="Z475" s="34" t="str">
        <f t="shared" si="112"/>
        <v>63333000_4320</v>
      </c>
      <c r="AA475" s="34">
        <f t="shared" si="113"/>
        <v>0</v>
      </c>
      <c r="AB475" s="35">
        <f t="shared" si="114"/>
        <v>380.6</v>
      </c>
      <c r="AC475" s="7" t="str">
        <f t="shared" si="115"/>
        <v>6</v>
      </c>
      <c r="AD475" s="7" t="str">
        <f t="shared" si="116"/>
        <v>43</v>
      </c>
    </row>
    <row r="476" spans="1:30" x14ac:dyDescent="0.25">
      <c r="A476" s="1" t="str">
        <f t="shared" si="109"/>
        <v/>
      </c>
      <c r="B476" s="1" t="str">
        <f t="shared" si="108"/>
        <v/>
      </c>
      <c r="C476" s="1" t="str">
        <f>IF(A476="","",IFERROR(VLOOKUP(E476,'[1]Mapping '!$I$2:$J$18,2,FALSE),C475))</f>
        <v/>
      </c>
      <c r="D476" s="1">
        <f t="shared" si="107"/>
        <v>0</v>
      </c>
      <c r="M476" s="5"/>
      <c r="N476" s="6" t="str">
        <f t="shared" si="105"/>
        <v/>
      </c>
      <c r="O476" s="1" t="e">
        <f t="shared" si="106"/>
        <v>#VALUE!</v>
      </c>
      <c r="U476" s="1">
        <f>IF(ISNA(VLOOKUP(Z476,'Balance R'!$C$14:$E$181,3,FALSE))=FALSE,U475,U475+1)</f>
        <v>2</v>
      </c>
      <c r="W476" s="34">
        <f t="shared" si="110"/>
        <v>2353</v>
      </c>
      <c r="X476" s="34">
        <f t="shared" si="111"/>
        <v>64111000</v>
      </c>
      <c r="Y476" s="34">
        <f t="shared" si="104"/>
        <v>4320</v>
      </c>
      <c r="Z476" s="34" t="str">
        <f t="shared" si="112"/>
        <v>64111000_4320</v>
      </c>
      <c r="AA476" s="34">
        <f t="shared" si="113"/>
        <v>0</v>
      </c>
      <c r="AB476" s="35">
        <f t="shared" si="114"/>
        <v>36642.590000000004</v>
      </c>
      <c r="AC476" s="7" t="str">
        <f t="shared" si="115"/>
        <v>6</v>
      </c>
      <c r="AD476" s="7" t="str">
        <f t="shared" si="116"/>
        <v>43</v>
      </c>
    </row>
    <row r="477" spans="1:30" x14ac:dyDescent="0.25">
      <c r="A477" s="1" t="str">
        <f t="shared" si="109"/>
        <v/>
      </c>
      <c r="B477" s="1" t="str">
        <f t="shared" si="108"/>
        <v/>
      </c>
      <c r="C477" s="1" t="str">
        <f>IF(A477="","",IFERROR(VLOOKUP(E477,'[1]Mapping '!$I$2:$J$18,2,FALSE),C476))</f>
        <v/>
      </c>
      <c r="D477" s="1">
        <f t="shared" si="107"/>
        <v>0</v>
      </c>
      <c r="M477" s="5"/>
      <c r="N477" s="6" t="str">
        <f t="shared" si="105"/>
        <v/>
      </c>
      <c r="O477" s="1" t="e">
        <f t="shared" si="106"/>
        <v>#VALUE!</v>
      </c>
      <c r="U477" s="1">
        <f>IF(ISNA(VLOOKUP(Z477,'Balance R'!$C$14:$E$181,3,FALSE))=FALSE,U476,U476+1)</f>
        <v>2</v>
      </c>
      <c r="W477" s="34">
        <f t="shared" si="110"/>
        <v>2354</v>
      </c>
      <c r="X477" s="34">
        <f t="shared" si="111"/>
        <v>64141000</v>
      </c>
      <c r="Y477" s="34">
        <f t="shared" si="104"/>
        <v>4320</v>
      </c>
      <c r="Z477" s="34" t="str">
        <f t="shared" si="112"/>
        <v>64141000_4320</v>
      </c>
      <c r="AA477" s="34">
        <f t="shared" si="113"/>
        <v>0</v>
      </c>
      <c r="AB477" s="35">
        <f t="shared" si="114"/>
        <v>1417.52</v>
      </c>
      <c r="AC477" s="7" t="str">
        <f t="shared" si="115"/>
        <v>6</v>
      </c>
      <c r="AD477" s="7" t="str">
        <f t="shared" si="116"/>
        <v>43</v>
      </c>
    </row>
    <row r="478" spans="1:30" x14ac:dyDescent="0.25">
      <c r="A478" s="1" t="str">
        <f t="shared" si="109"/>
        <v/>
      </c>
      <c r="B478" s="1" t="str">
        <f t="shared" si="108"/>
        <v/>
      </c>
      <c r="C478" s="1" t="str">
        <f>IF(A478="","",IFERROR(VLOOKUP(E478,'[1]Mapping '!$I$2:$J$18,2,FALSE),C477))</f>
        <v/>
      </c>
      <c r="D478" s="1">
        <f t="shared" si="107"/>
        <v>0</v>
      </c>
      <c r="M478" s="5"/>
      <c r="N478" s="6" t="str">
        <f t="shared" si="105"/>
        <v/>
      </c>
      <c r="O478" s="1" t="e">
        <f t="shared" si="106"/>
        <v>#VALUE!</v>
      </c>
      <c r="U478" s="1">
        <f>IF(ISNA(VLOOKUP(Z478,'Balance R'!$C$14:$E$181,3,FALSE))=FALSE,U477,U477+1)</f>
        <v>2</v>
      </c>
      <c r="W478" s="34">
        <f t="shared" si="110"/>
        <v>2355</v>
      </c>
      <c r="X478" s="34">
        <f t="shared" si="111"/>
        <v>64180000</v>
      </c>
      <c r="Y478" s="34">
        <f t="shared" si="104"/>
        <v>4320</v>
      </c>
      <c r="Z478" s="34" t="str">
        <f t="shared" si="112"/>
        <v>64180000_4320</v>
      </c>
      <c r="AA478" s="34">
        <f t="shared" si="113"/>
        <v>0</v>
      </c>
      <c r="AB478" s="35">
        <f t="shared" si="114"/>
        <v>1289.8099999999977</v>
      </c>
      <c r="AC478" s="7" t="str">
        <f t="shared" si="115"/>
        <v>6</v>
      </c>
      <c r="AD478" s="7" t="str">
        <f t="shared" si="116"/>
        <v>43</v>
      </c>
    </row>
    <row r="479" spans="1:30" x14ac:dyDescent="0.25">
      <c r="A479" s="1" t="str">
        <f t="shared" si="109"/>
        <v/>
      </c>
      <c r="B479" s="1" t="str">
        <f t="shared" si="108"/>
        <v/>
      </c>
      <c r="C479" s="1" t="str">
        <f>IF(A479="","",IFERROR(VLOOKUP(E479,'[1]Mapping '!$I$2:$J$18,2,FALSE),C478))</f>
        <v/>
      </c>
      <c r="D479" s="1">
        <f t="shared" si="107"/>
        <v>0</v>
      </c>
      <c r="M479" s="5"/>
      <c r="N479" s="6" t="str">
        <f t="shared" si="105"/>
        <v/>
      </c>
      <c r="O479" s="1" t="e">
        <f t="shared" si="106"/>
        <v>#VALUE!</v>
      </c>
      <c r="U479" s="1">
        <f>IF(ISNA(VLOOKUP(Z479,'Balance R'!$C$14:$E$181,3,FALSE))=FALSE,U478,U478+1)</f>
        <v>2</v>
      </c>
      <c r="W479" s="34">
        <f t="shared" si="110"/>
        <v>2356</v>
      </c>
      <c r="X479" s="34">
        <f t="shared" si="111"/>
        <v>64511000</v>
      </c>
      <c r="Y479" s="34">
        <f t="shared" si="104"/>
        <v>4320</v>
      </c>
      <c r="Z479" s="34" t="str">
        <f t="shared" si="112"/>
        <v>64511000_4320</v>
      </c>
      <c r="AA479" s="34">
        <f t="shared" si="113"/>
        <v>0</v>
      </c>
      <c r="AB479" s="35">
        <f t="shared" si="114"/>
        <v>7058.62</v>
      </c>
      <c r="AC479" s="7" t="str">
        <f t="shared" si="115"/>
        <v>6</v>
      </c>
      <c r="AD479" s="7" t="str">
        <f t="shared" si="116"/>
        <v>43</v>
      </c>
    </row>
    <row r="480" spans="1:30" x14ac:dyDescent="0.25">
      <c r="A480" s="1" t="str">
        <f t="shared" si="109"/>
        <v/>
      </c>
      <c r="B480" s="1" t="str">
        <f t="shared" si="108"/>
        <v/>
      </c>
      <c r="C480" s="1" t="str">
        <f>IF(A480="","",IFERROR(VLOOKUP(E480,'[1]Mapping '!$I$2:$J$18,2,FALSE),C479))</f>
        <v/>
      </c>
      <c r="D480" s="1">
        <f t="shared" si="107"/>
        <v>0</v>
      </c>
      <c r="M480" s="5"/>
      <c r="N480" s="6" t="str">
        <f t="shared" si="105"/>
        <v/>
      </c>
      <c r="O480" s="1" t="e">
        <f t="shared" si="106"/>
        <v>#VALUE!</v>
      </c>
      <c r="U480" s="1">
        <f>IF(ISNA(VLOOKUP(Z480,'Balance R'!$C$14:$E$181,3,FALSE))=FALSE,U479,U479+1)</f>
        <v>2</v>
      </c>
      <c r="W480" s="34">
        <f t="shared" si="110"/>
        <v>2357</v>
      </c>
      <c r="X480" s="34">
        <f t="shared" si="111"/>
        <v>64521000</v>
      </c>
      <c r="Y480" s="34">
        <f t="shared" si="104"/>
        <v>4320</v>
      </c>
      <c r="Z480" s="34" t="str">
        <f t="shared" si="112"/>
        <v>64521000_4320</v>
      </c>
      <c r="AA480" s="34">
        <f t="shared" si="113"/>
        <v>0</v>
      </c>
      <c r="AB480" s="35">
        <f t="shared" si="114"/>
        <v>1469.47</v>
      </c>
      <c r="AC480" s="7" t="str">
        <f t="shared" si="115"/>
        <v>6</v>
      </c>
      <c r="AD480" s="7" t="str">
        <f t="shared" si="116"/>
        <v>43</v>
      </c>
    </row>
    <row r="481" spans="1:30" x14ac:dyDescent="0.25">
      <c r="A481" s="1" t="str">
        <f t="shared" si="109"/>
        <v/>
      </c>
      <c r="B481" s="1" t="str">
        <f t="shared" si="108"/>
        <v/>
      </c>
      <c r="C481" s="1" t="str">
        <f>IF(A481="","",IFERROR(VLOOKUP(E481,'[1]Mapping '!$I$2:$J$18,2,FALSE),C480))</f>
        <v/>
      </c>
      <c r="D481" s="1">
        <f t="shared" si="107"/>
        <v>0</v>
      </c>
      <c r="M481" s="5"/>
      <c r="N481" s="6" t="str">
        <f t="shared" si="105"/>
        <v/>
      </c>
      <c r="O481" s="1" t="e">
        <f t="shared" si="106"/>
        <v>#VALUE!</v>
      </c>
      <c r="U481" s="1">
        <f>IF(ISNA(VLOOKUP(Z481,'Balance R'!$C$14:$E$181,3,FALSE))=FALSE,U480,U480+1)</f>
        <v>2</v>
      </c>
      <c r="W481" s="34">
        <f t="shared" si="110"/>
        <v>2358</v>
      </c>
      <c r="X481" s="34">
        <f t="shared" si="111"/>
        <v>64532000</v>
      </c>
      <c r="Y481" s="34">
        <f t="shared" si="104"/>
        <v>4320</v>
      </c>
      <c r="Z481" s="34" t="str">
        <f t="shared" si="112"/>
        <v>64532000_4320</v>
      </c>
      <c r="AA481" s="34">
        <f t="shared" si="113"/>
        <v>0</v>
      </c>
      <c r="AB481" s="35">
        <f t="shared" si="114"/>
        <v>689.1</v>
      </c>
      <c r="AC481" s="7" t="str">
        <f t="shared" si="115"/>
        <v>6</v>
      </c>
      <c r="AD481" s="7" t="str">
        <f t="shared" si="116"/>
        <v>43</v>
      </c>
    </row>
    <row r="482" spans="1:30" x14ac:dyDescent="0.25">
      <c r="A482" s="1" t="str">
        <f t="shared" si="109"/>
        <v/>
      </c>
      <c r="B482" s="1" t="str">
        <f t="shared" si="108"/>
        <v/>
      </c>
      <c r="C482" s="1" t="str">
        <f>IF(A482="","",IFERROR(VLOOKUP(E482,'[1]Mapping '!$I$2:$J$18,2,FALSE),C481))</f>
        <v/>
      </c>
      <c r="D482" s="1">
        <f t="shared" si="107"/>
        <v>0</v>
      </c>
      <c r="M482" s="5"/>
      <c r="N482" s="6" t="str">
        <f t="shared" si="105"/>
        <v/>
      </c>
      <c r="O482" s="1" t="e">
        <f t="shared" si="106"/>
        <v>#VALUE!</v>
      </c>
      <c r="U482" s="1">
        <f>IF(ISNA(VLOOKUP(Z482,'Balance R'!$C$14:$E$181,3,FALSE))=FALSE,U481,U481+1)</f>
        <v>2</v>
      </c>
      <c r="W482" s="34">
        <f t="shared" si="110"/>
        <v>2359</v>
      </c>
      <c r="X482" s="34">
        <f t="shared" si="111"/>
        <v>64580000</v>
      </c>
      <c r="Y482" s="34">
        <f t="shared" si="104"/>
        <v>4320</v>
      </c>
      <c r="Z482" s="34" t="str">
        <f t="shared" si="112"/>
        <v>64580000_4320</v>
      </c>
      <c r="AA482" s="34">
        <f t="shared" si="113"/>
        <v>0</v>
      </c>
      <c r="AB482" s="35">
        <f t="shared" si="114"/>
        <v>460.64999999999964</v>
      </c>
      <c r="AC482" s="7" t="str">
        <f t="shared" si="115"/>
        <v>6</v>
      </c>
      <c r="AD482" s="7" t="str">
        <f t="shared" si="116"/>
        <v>43</v>
      </c>
    </row>
    <row r="483" spans="1:30" x14ac:dyDescent="0.25">
      <c r="A483" s="1" t="str">
        <f t="shared" si="109"/>
        <v/>
      </c>
      <c r="B483" s="1" t="str">
        <f t="shared" si="108"/>
        <v/>
      </c>
      <c r="C483" s="1" t="str">
        <f>IF(A483="","",IFERROR(VLOOKUP(E483,'[1]Mapping '!$I$2:$J$18,2,FALSE),C482))</f>
        <v/>
      </c>
      <c r="D483" s="1">
        <f t="shared" si="107"/>
        <v>0</v>
      </c>
      <c r="M483" s="5"/>
      <c r="N483" s="6" t="str">
        <f t="shared" si="105"/>
        <v/>
      </c>
      <c r="O483" s="1" t="e">
        <f t="shared" si="106"/>
        <v>#VALUE!</v>
      </c>
      <c r="U483" s="1">
        <f>IF(ISNA(VLOOKUP(Z483,'Balance R'!$C$14:$E$181,3,FALSE))=FALSE,U482,U482+1)</f>
        <v>2</v>
      </c>
      <c r="W483" s="34">
        <f t="shared" si="110"/>
        <v>2360</v>
      </c>
      <c r="X483" s="34">
        <f t="shared" si="111"/>
        <v>70851000</v>
      </c>
      <c r="Y483" s="34">
        <f t="shared" si="104"/>
        <v>4320</v>
      </c>
      <c r="Z483" s="34" t="str">
        <f t="shared" si="112"/>
        <v>70851000_4320</v>
      </c>
      <c r="AA483" s="34">
        <f t="shared" si="113"/>
        <v>0</v>
      </c>
      <c r="AB483" s="35">
        <f t="shared" si="114"/>
        <v>-1237.04</v>
      </c>
      <c r="AC483" s="7" t="str">
        <f t="shared" si="115"/>
        <v>7</v>
      </c>
      <c r="AD483" s="7" t="str">
        <f t="shared" si="116"/>
        <v>43</v>
      </c>
    </row>
    <row r="484" spans="1:30" x14ac:dyDescent="0.25">
      <c r="A484" s="1" t="str">
        <f t="shared" si="109"/>
        <v/>
      </c>
      <c r="B484" s="1" t="str">
        <f t="shared" si="108"/>
        <v/>
      </c>
      <c r="C484" s="1" t="str">
        <f>IF(A484="","",IFERROR(VLOOKUP(E484,'[1]Mapping '!$I$2:$J$18,2,FALSE),C483))</f>
        <v/>
      </c>
      <c r="D484" s="1">
        <f t="shared" si="107"/>
        <v>0</v>
      </c>
      <c r="M484" s="5"/>
      <c r="N484" s="6" t="str">
        <f t="shared" si="105"/>
        <v/>
      </c>
      <c r="O484" s="1" t="e">
        <f t="shared" si="106"/>
        <v>#VALUE!</v>
      </c>
      <c r="U484" s="1">
        <f>IF(ISNA(VLOOKUP(Z484,'Balance SIEGE'!$C$14:$E$188,3,FALSE))=FALSE,U483,U483+1)</f>
        <v>2</v>
      </c>
      <c r="W484" s="34">
        <f t="shared" si="110"/>
        <v>2361</v>
      </c>
      <c r="X484" s="34">
        <f t="shared" si="111"/>
        <v>60630000</v>
      </c>
      <c r="Y484" s="34">
        <f t="shared" si="104"/>
        <v>4000</v>
      </c>
      <c r="Z484" s="34" t="str">
        <f t="shared" si="112"/>
        <v>60630000_4000</v>
      </c>
      <c r="AA484" s="34">
        <f t="shared" si="113"/>
        <v>0</v>
      </c>
      <c r="AB484" s="35">
        <f t="shared" si="114"/>
        <v>12.42</v>
      </c>
      <c r="AC484" s="7" t="str">
        <f t="shared" si="115"/>
        <v>6</v>
      </c>
      <c r="AD484" s="7" t="str">
        <f t="shared" si="116"/>
        <v>40</v>
      </c>
    </row>
    <row r="485" spans="1:30" x14ac:dyDescent="0.25">
      <c r="A485" s="1" t="str">
        <f t="shared" si="109"/>
        <v/>
      </c>
      <c r="B485" s="1" t="str">
        <f t="shared" si="108"/>
        <v/>
      </c>
      <c r="C485" s="1" t="str">
        <f>IF(A485="","",IFERROR(VLOOKUP(E485,'[1]Mapping '!$I$2:$J$18,2,FALSE),C484))</f>
        <v/>
      </c>
      <c r="D485" s="1">
        <f t="shared" si="107"/>
        <v>0</v>
      </c>
      <c r="M485" s="5"/>
      <c r="N485" s="6" t="str">
        <f t="shared" si="105"/>
        <v/>
      </c>
      <c r="O485" s="1" t="e">
        <f t="shared" si="106"/>
        <v>#VALUE!</v>
      </c>
      <c r="U485" s="1">
        <f>IF(ISNA(VLOOKUP(Z485,'Balance SIEGE'!$C$14:$E$188,3,FALSE))=FALSE,U484,U484+1)</f>
        <v>2</v>
      </c>
      <c r="W485" s="34">
        <f t="shared" si="110"/>
        <v>2362</v>
      </c>
      <c r="X485" s="34">
        <f t="shared" si="111"/>
        <v>62261300</v>
      </c>
      <c r="Y485" s="34">
        <f t="shared" si="104"/>
        <v>4000</v>
      </c>
      <c r="Z485" s="34" t="str">
        <f t="shared" si="112"/>
        <v>62261300_4000</v>
      </c>
      <c r="AA485" s="34">
        <f t="shared" si="113"/>
        <v>0</v>
      </c>
      <c r="AB485" s="35">
        <f t="shared" si="114"/>
        <v>100.86</v>
      </c>
      <c r="AC485" s="7" t="str">
        <f t="shared" si="115"/>
        <v>6</v>
      </c>
      <c r="AD485" s="7" t="str">
        <f t="shared" si="116"/>
        <v>40</v>
      </c>
    </row>
    <row r="486" spans="1:30" x14ac:dyDescent="0.25">
      <c r="A486" s="1" t="str">
        <f t="shared" si="109"/>
        <v/>
      </c>
      <c r="B486" s="1" t="str">
        <f t="shared" si="108"/>
        <v/>
      </c>
      <c r="C486" s="1" t="str">
        <f>IF(A486="","",IFERROR(VLOOKUP(E486,'[1]Mapping '!$I$2:$J$18,2,FALSE),C485))</f>
        <v/>
      </c>
      <c r="D486" s="1">
        <f t="shared" si="107"/>
        <v>0</v>
      </c>
      <c r="M486" s="5"/>
      <c r="N486" s="6" t="str">
        <f t="shared" si="105"/>
        <v/>
      </c>
      <c r="O486" s="1" t="e">
        <f t="shared" si="106"/>
        <v>#VALUE!</v>
      </c>
      <c r="U486" s="1">
        <f>IF(ISNA(VLOOKUP(Z486,'Balance SIEGE'!$C$14:$E$188,3,FALSE))=FALSE,U485,U485+1)</f>
        <v>2</v>
      </c>
      <c r="W486" s="34">
        <f t="shared" si="110"/>
        <v>2363</v>
      </c>
      <c r="X486" s="34">
        <f t="shared" si="111"/>
        <v>61510000</v>
      </c>
      <c r="Y486" s="34">
        <f t="shared" si="104"/>
        <v>4000</v>
      </c>
      <c r="Z486" s="34" t="str">
        <f t="shared" si="112"/>
        <v>61510000_4000</v>
      </c>
      <c r="AA486" s="34">
        <f t="shared" si="113"/>
        <v>0</v>
      </c>
      <c r="AB486" s="35">
        <f t="shared" si="114"/>
        <v>24.08</v>
      </c>
      <c r="AC486" s="7" t="str">
        <f t="shared" si="115"/>
        <v>6</v>
      </c>
      <c r="AD486" s="7" t="str">
        <f t="shared" si="116"/>
        <v>40</v>
      </c>
    </row>
    <row r="487" spans="1:30" x14ac:dyDescent="0.25">
      <c r="A487" s="1" t="str">
        <f t="shared" si="109"/>
        <v/>
      </c>
      <c r="B487" s="1" t="str">
        <f t="shared" si="108"/>
        <v/>
      </c>
      <c r="C487" s="1" t="str">
        <f>IF(A487="","",IFERROR(VLOOKUP(E487,'[1]Mapping '!$I$2:$J$18,2,FALSE),C486))</f>
        <v/>
      </c>
      <c r="D487" s="1">
        <f t="shared" si="107"/>
        <v>0</v>
      </c>
      <c r="M487" s="5"/>
      <c r="N487" s="6" t="str">
        <f t="shared" si="105"/>
        <v/>
      </c>
      <c r="O487" s="1" t="e">
        <f t="shared" si="106"/>
        <v>#VALUE!</v>
      </c>
      <c r="U487" s="1">
        <f>IF(ISNA(VLOOKUP(Z487,'Balance SIEGE'!$C$14:$E$188,3,FALSE))=FALSE,U486,U486+1)</f>
        <v>2</v>
      </c>
      <c r="W487" s="34">
        <f t="shared" si="110"/>
        <v>2364</v>
      </c>
      <c r="X487" s="34">
        <f t="shared" si="111"/>
        <v>62261300</v>
      </c>
      <c r="Y487" s="34">
        <f t="shared" si="104"/>
        <v>4000</v>
      </c>
      <c r="Z487" s="34" t="str">
        <f t="shared" si="112"/>
        <v>62261300_4000</v>
      </c>
      <c r="AA487" s="34">
        <f t="shared" si="113"/>
        <v>0</v>
      </c>
      <c r="AB487" s="35">
        <f t="shared" si="114"/>
        <v>718.32</v>
      </c>
      <c r="AC487" s="7" t="str">
        <f t="shared" si="115"/>
        <v>6</v>
      </c>
      <c r="AD487" s="7" t="str">
        <f t="shared" si="116"/>
        <v>40</v>
      </c>
    </row>
    <row r="488" spans="1:30" x14ac:dyDescent="0.25">
      <c r="A488" s="1" t="str">
        <f t="shared" si="109"/>
        <v/>
      </c>
      <c r="B488" s="1" t="str">
        <f t="shared" si="108"/>
        <v/>
      </c>
      <c r="C488" s="1" t="str">
        <f>IF(A488="","",IFERROR(VLOOKUP(E488,'[1]Mapping '!$I$2:$J$18,2,FALSE),C487))</f>
        <v/>
      </c>
      <c r="D488" s="1">
        <f t="shared" si="107"/>
        <v>0</v>
      </c>
      <c r="M488" s="5"/>
      <c r="N488" s="6" t="str">
        <f t="shared" si="105"/>
        <v/>
      </c>
      <c r="O488" s="1" t="e">
        <f t="shared" si="106"/>
        <v>#VALUE!</v>
      </c>
      <c r="U488" s="1">
        <f>IF(ISNA(VLOOKUP(Z488,'Balance SIEGE'!$C$14:$E$188,3,FALSE))=FALSE,U487,U487+1)</f>
        <v>2</v>
      </c>
      <c r="W488" s="34">
        <f t="shared" si="110"/>
        <v>2365</v>
      </c>
      <c r="X488" s="34">
        <f t="shared" si="111"/>
        <v>60630000</v>
      </c>
      <c r="Y488" s="34">
        <f t="shared" si="104"/>
        <v>4000</v>
      </c>
      <c r="Z488" s="34" t="str">
        <f t="shared" si="112"/>
        <v>60630000_4000</v>
      </c>
      <c r="AA488" s="34">
        <f t="shared" si="113"/>
        <v>0</v>
      </c>
      <c r="AB488" s="35">
        <f t="shared" si="114"/>
        <v>56.86</v>
      </c>
      <c r="AC488" s="7" t="str">
        <f t="shared" si="115"/>
        <v>6</v>
      </c>
      <c r="AD488" s="7" t="str">
        <f t="shared" si="116"/>
        <v>40</v>
      </c>
    </row>
    <row r="489" spans="1:30" x14ac:dyDescent="0.25">
      <c r="A489" s="1" t="str">
        <f t="shared" si="109"/>
        <v/>
      </c>
      <c r="B489" s="1" t="str">
        <f t="shared" si="108"/>
        <v/>
      </c>
      <c r="C489" s="1" t="str">
        <f>IF(A489="","",IFERROR(VLOOKUP(E489,'[1]Mapping '!$I$2:$J$18,2,FALSE),C488))</f>
        <v/>
      </c>
      <c r="D489" s="1">
        <f t="shared" si="107"/>
        <v>0</v>
      </c>
      <c r="M489" s="5"/>
      <c r="N489" s="6" t="str">
        <f t="shared" si="105"/>
        <v/>
      </c>
      <c r="O489" s="1" t="e">
        <f t="shared" si="106"/>
        <v>#VALUE!</v>
      </c>
      <c r="U489" s="1">
        <f>IF(ISNA(VLOOKUP(Z489,'Balance SIEGE'!$C$14:$E$188,3,FALSE))=FALSE,U488,U488+1)</f>
        <v>2</v>
      </c>
      <c r="W489" s="34">
        <f t="shared" si="110"/>
        <v>2366</v>
      </c>
      <c r="X489" s="34">
        <f t="shared" si="111"/>
        <v>62261300</v>
      </c>
      <c r="Y489" s="34">
        <f t="shared" si="104"/>
        <v>4000</v>
      </c>
      <c r="Z489" s="34" t="str">
        <f t="shared" si="112"/>
        <v>62261300_4000</v>
      </c>
      <c r="AA489" s="34">
        <f t="shared" si="113"/>
        <v>0</v>
      </c>
      <c r="AB489" s="35">
        <f t="shared" si="114"/>
        <v>876.58</v>
      </c>
      <c r="AC489" s="7" t="str">
        <f t="shared" si="115"/>
        <v>6</v>
      </c>
      <c r="AD489" s="7" t="str">
        <f t="shared" si="116"/>
        <v>40</v>
      </c>
    </row>
    <row r="490" spans="1:30" x14ac:dyDescent="0.25">
      <c r="A490" s="1" t="str">
        <f t="shared" si="109"/>
        <v/>
      </c>
      <c r="B490" s="1" t="str">
        <f t="shared" si="108"/>
        <v/>
      </c>
      <c r="C490" s="1" t="str">
        <f>IF(A490="","",IFERROR(VLOOKUP(E490,'[1]Mapping '!$I$2:$J$18,2,FALSE),C489))</f>
        <v/>
      </c>
      <c r="D490" s="1">
        <f t="shared" si="107"/>
        <v>0</v>
      </c>
      <c r="M490" s="5"/>
      <c r="N490" s="6" t="str">
        <f t="shared" si="105"/>
        <v/>
      </c>
      <c r="O490" s="1" t="e">
        <f t="shared" si="106"/>
        <v>#VALUE!</v>
      </c>
      <c r="U490" s="1">
        <f>IF(ISNA(VLOOKUP(Z490,'Balance SIEGE'!$C$14:$E$188,3,FALSE))=FALSE,U489,U489+1)</f>
        <v>2</v>
      </c>
      <c r="W490" s="34">
        <f t="shared" si="110"/>
        <v>2367</v>
      </c>
      <c r="X490" s="34">
        <f t="shared" si="111"/>
        <v>60630000</v>
      </c>
      <c r="Y490" s="34">
        <f t="shared" si="104"/>
        <v>4000</v>
      </c>
      <c r="Z490" s="34" t="str">
        <f t="shared" si="112"/>
        <v>60630000_4000</v>
      </c>
      <c r="AA490" s="34">
        <f t="shared" si="113"/>
        <v>0</v>
      </c>
      <c r="AB490" s="35">
        <f t="shared" si="114"/>
        <v>29.56</v>
      </c>
      <c r="AC490" s="7" t="str">
        <f t="shared" si="115"/>
        <v>6</v>
      </c>
      <c r="AD490" s="7" t="str">
        <f t="shared" si="116"/>
        <v>40</v>
      </c>
    </row>
    <row r="491" spans="1:30" x14ac:dyDescent="0.25">
      <c r="A491" s="1" t="str">
        <f t="shared" si="109"/>
        <v/>
      </c>
      <c r="B491" s="1" t="str">
        <f t="shared" si="108"/>
        <v/>
      </c>
      <c r="C491" s="1" t="str">
        <f>IF(A491="","",IFERROR(VLOOKUP(E491,'[1]Mapping '!$I$2:$J$18,2,FALSE),C490))</f>
        <v/>
      </c>
      <c r="D491" s="1">
        <f t="shared" si="107"/>
        <v>0</v>
      </c>
      <c r="M491" s="5"/>
      <c r="N491" s="6" t="str">
        <f t="shared" si="105"/>
        <v/>
      </c>
      <c r="O491" s="1" t="e">
        <f t="shared" si="106"/>
        <v>#VALUE!</v>
      </c>
      <c r="U491" s="1">
        <f>IF(ISNA(VLOOKUP(Z491,'Balance SIEGE'!$C$14:$E$188,3,FALSE))=FALSE,U490,U490+1)</f>
        <v>2</v>
      </c>
      <c r="W491" s="34">
        <f t="shared" si="110"/>
        <v>2368</v>
      </c>
      <c r="X491" s="34">
        <f t="shared" si="111"/>
        <v>62261300</v>
      </c>
      <c r="Y491" s="34">
        <f t="shared" ref="Y491:Y554" si="117">IF(W491&lt;$AA$1,"",VLOOKUP(W491,A:C,3,FALSE))</f>
        <v>4000</v>
      </c>
      <c r="Z491" s="34" t="str">
        <f t="shared" si="112"/>
        <v>62261300_4000</v>
      </c>
      <c r="AA491" s="34">
        <f t="shared" si="113"/>
        <v>0</v>
      </c>
      <c r="AB491" s="35">
        <f t="shared" si="114"/>
        <v>182.04</v>
      </c>
      <c r="AC491" s="7" t="str">
        <f t="shared" si="115"/>
        <v>6</v>
      </c>
      <c r="AD491" s="7" t="str">
        <f t="shared" si="116"/>
        <v>40</v>
      </c>
    </row>
    <row r="492" spans="1:30" x14ac:dyDescent="0.25">
      <c r="A492" s="1" t="str">
        <f t="shared" si="109"/>
        <v/>
      </c>
      <c r="B492" s="1" t="str">
        <f t="shared" si="108"/>
        <v/>
      </c>
      <c r="C492" s="1" t="str">
        <f>IF(A492="","",IFERROR(VLOOKUP(E492,'[1]Mapping '!$I$2:$J$18,2,FALSE),C491))</f>
        <v/>
      </c>
      <c r="D492" s="1">
        <f t="shared" si="107"/>
        <v>0</v>
      </c>
      <c r="M492" s="5"/>
      <c r="N492" s="6" t="str">
        <f t="shared" si="105"/>
        <v/>
      </c>
      <c r="O492" s="1">
        <v>490</v>
      </c>
      <c r="U492" s="1">
        <f>IF(ISNA(VLOOKUP(Z492,'Balance SIEGE'!$C$14:$E$188,3,FALSE))=FALSE,U491,U491+1)</f>
        <v>2</v>
      </c>
      <c r="W492" s="34">
        <f t="shared" si="110"/>
        <v>2369</v>
      </c>
      <c r="X492" s="34">
        <f t="shared" si="111"/>
        <v>60630000</v>
      </c>
      <c r="Y492" s="34">
        <f t="shared" si="117"/>
        <v>4000</v>
      </c>
      <c r="Z492" s="34" t="str">
        <f t="shared" si="112"/>
        <v>60630000_4000</v>
      </c>
      <c r="AA492" s="34">
        <f t="shared" si="113"/>
        <v>0</v>
      </c>
      <c r="AB492" s="35">
        <f t="shared" si="114"/>
        <v>175.33</v>
      </c>
      <c r="AC492" s="7" t="str">
        <f t="shared" si="115"/>
        <v>6</v>
      </c>
      <c r="AD492" s="7" t="str">
        <f t="shared" si="116"/>
        <v>40</v>
      </c>
    </row>
    <row r="493" spans="1:30" x14ac:dyDescent="0.25">
      <c r="A493" s="1" t="str">
        <f t="shared" si="109"/>
        <v/>
      </c>
      <c r="B493" s="1" t="str">
        <f t="shared" si="108"/>
        <v/>
      </c>
      <c r="C493" s="1" t="str">
        <f>IF(A493="","",IFERROR(VLOOKUP(E493,'[1]Mapping '!$I$2:$J$18,2,FALSE),C492))</f>
        <v/>
      </c>
      <c r="D493" s="1">
        <f t="shared" si="107"/>
        <v>0</v>
      </c>
      <c r="M493" s="5"/>
      <c r="N493" s="6" t="str">
        <f t="shared" si="105"/>
        <v/>
      </c>
      <c r="O493" s="1">
        <v>491</v>
      </c>
      <c r="U493" s="1">
        <f>IF(ISNA(VLOOKUP(Z493,'Balance SIEGE'!$C$14:$E$188,3,FALSE))=FALSE,U492,U492+1)</f>
        <v>2</v>
      </c>
      <c r="W493" s="34">
        <f t="shared" si="110"/>
        <v>2370</v>
      </c>
      <c r="X493" s="34">
        <f t="shared" si="111"/>
        <v>62261300</v>
      </c>
      <c r="Y493" s="34">
        <f t="shared" si="117"/>
        <v>4000</v>
      </c>
      <c r="Z493" s="34" t="str">
        <f t="shared" si="112"/>
        <v>62261300_4000</v>
      </c>
      <c r="AA493" s="34">
        <f t="shared" si="113"/>
        <v>0</v>
      </c>
      <c r="AB493" s="35">
        <f t="shared" si="114"/>
        <v>1728.56</v>
      </c>
      <c r="AC493" s="7" t="str">
        <f t="shared" si="115"/>
        <v>6</v>
      </c>
      <c r="AD493" s="7" t="str">
        <f t="shared" si="116"/>
        <v>40</v>
      </c>
    </row>
    <row r="494" spans="1:30" x14ac:dyDescent="0.25">
      <c r="A494" s="1" t="str">
        <f t="shared" si="109"/>
        <v/>
      </c>
      <c r="B494" s="1" t="str">
        <f t="shared" si="108"/>
        <v/>
      </c>
      <c r="C494" s="1" t="str">
        <f>IF(A494="","",IFERROR(VLOOKUP(E494,'[1]Mapping '!$I$2:$J$18,2,FALSE),C493))</f>
        <v/>
      </c>
      <c r="D494" s="1">
        <f t="shared" si="107"/>
        <v>0</v>
      </c>
      <c r="M494" s="5"/>
      <c r="N494" s="6" t="str">
        <f t="shared" si="105"/>
        <v/>
      </c>
      <c r="O494" s="1">
        <v>492</v>
      </c>
      <c r="U494" s="1">
        <f>IF(ISNA(VLOOKUP(Z494,'Balance SIEGE'!$C$14:$E$188,3,FALSE))=FALSE,U493,U493+1)</f>
        <v>2</v>
      </c>
      <c r="W494" s="34">
        <f t="shared" si="110"/>
        <v>2371</v>
      </c>
      <c r="X494" s="34">
        <f t="shared" si="111"/>
        <v>60630000</v>
      </c>
      <c r="Y494" s="34">
        <f t="shared" si="117"/>
        <v>4000</v>
      </c>
      <c r="Z494" s="34" t="str">
        <f t="shared" si="112"/>
        <v>60630000_4000</v>
      </c>
      <c r="AA494" s="34">
        <f t="shared" si="113"/>
        <v>0</v>
      </c>
      <c r="AB494" s="35">
        <f t="shared" si="114"/>
        <v>58.98</v>
      </c>
      <c r="AC494" s="7" t="str">
        <f t="shared" si="115"/>
        <v>6</v>
      </c>
      <c r="AD494" s="7" t="str">
        <f t="shared" si="116"/>
        <v>40</v>
      </c>
    </row>
    <row r="495" spans="1:30" x14ac:dyDescent="0.25">
      <c r="A495" s="1" t="str">
        <f t="shared" si="109"/>
        <v/>
      </c>
      <c r="B495" s="1" t="str">
        <f t="shared" si="108"/>
        <v/>
      </c>
      <c r="C495" s="1" t="str">
        <f>IF(A495="","",IFERROR(VLOOKUP(E495,'[1]Mapping '!$I$2:$J$18,2,FALSE),C494))</f>
        <v/>
      </c>
      <c r="D495" s="1">
        <f t="shared" si="107"/>
        <v>0</v>
      </c>
      <c r="M495" s="5"/>
      <c r="N495" s="6" t="str">
        <f t="shared" si="105"/>
        <v/>
      </c>
      <c r="O495" s="1">
        <v>493</v>
      </c>
      <c r="U495" s="1">
        <f>IF(ISNA(VLOOKUP(Z495,'Balance SIEGE'!$C$14:$E$188,3,FALSE))=FALSE,U494,U494+1)</f>
        <v>2</v>
      </c>
      <c r="W495" s="34">
        <f t="shared" si="110"/>
        <v>2372</v>
      </c>
      <c r="X495" s="34">
        <f t="shared" si="111"/>
        <v>62261300</v>
      </c>
      <c r="Y495" s="34">
        <f t="shared" si="117"/>
        <v>4000</v>
      </c>
      <c r="Z495" s="34" t="str">
        <f t="shared" si="112"/>
        <v>62261300_4000</v>
      </c>
      <c r="AA495" s="34">
        <f t="shared" si="113"/>
        <v>0</v>
      </c>
      <c r="AB495" s="35">
        <f t="shared" si="114"/>
        <v>976.62</v>
      </c>
      <c r="AC495" s="7" t="str">
        <f t="shared" si="115"/>
        <v>6</v>
      </c>
      <c r="AD495" s="7" t="str">
        <f t="shared" si="116"/>
        <v>40</v>
      </c>
    </row>
    <row r="496" spans="1:30" x14ac:dyDescent="0.25">
      <c r="A496" s="1" t="str">
        <f t="shared" si="109"/>
        <v/>
      </c>
      <c r="B496" s="1" t="str">
        <f t="shared" si="108"/>
        <v/>
      </c>
      <c r="C496" s="1" t="str">
        <f>IF(A496="","",IFERROR(VLOOKUP(E496,'[1]Mapping '!$I$2:$J$18,2,FALSE),C495))</f>
        <v/>
      </c>
      <c r="D496" s="1">
        <f t="shared" si="107"/>
        <v>0</v>
      </c>
      <c r="M496" s="5" t="str">
        <f>IFERROR(IF(VALUE(LEFT(P496,1))&gt;=6,"",IF((R496-S496+T496)=0,+M495,+M495+1)),"")</f>
        <v/>
      </c>
      <c r="N496" s="6" t="str">
        <f t="shared" si="105"/>
        <v/>
      </c>
      <c r="O496" s="1" t="e">
        <f t="shared" ref="O496:O559" si="118">IF(ROUND(N496,0)=0,+O495,+O495+1)</f>
        <v>#VALUE!</v>
      </c>
      <c r="U496" s="1">
        <f>IF(ISNA(VLOOKUP(Z496,'Balance R'!$C$14:$E$181,3,FALSE))=FALSE,U495,U495+1)</f>
        <v>3</v>
      </c>
      <c r="W496" s="34" t="str">
        <f t="shared" si="110"/>
        <v/>
      </c>
      <c r="X496" s="34" t="str">
        <f t="shared" si="111"/>
        <v/>
      </c>
      <c r="Y496" s="34" t="str">
        <f t="shared" si="117"/>
        <v/>
      </c>
      <c r="Z496" s="34" t="str">
        <f t="shared" si="112"/>
        <v>_</v>
      </c>
      <c r="AA496" s="34">
        <f t="shared" si="113"/>
        <v>0</v>
      </c>
      <c r="AB496" s="35">
        <f t="shared" si="114"/>
        <v>0</v>
      </c>
      <c r="AC496" s="7" t="str">
        <f t="shared" si="115"/>
        <v/>
      </c>
      <c r="AD496" s="7" t="str">
        <f t="shared" si="116"/>
        <v/>
      </c>
    </row>
    <row r="497" spans="1:30" x14ac:dyDescent="0.25">
      <c r="A497" s="1" t="str">
        <f t="shared" si="109"/>
        <v/>
      </c>
      <c r="B497" s="1" t="str">
        <f t="shared" si="108"/>
        <v/>
      </c>
      <c r="C497" s="1" t="str">
        <f>IF(A497="","",IFERROR(VLOOKUP(E497,'[1]Mapping '!$I$2:$J$18,2,FALSE),C496))</f>
        <v/>
      </c>
      <c r="D497" s="1">
        <f t="shared" si="107"/>
        <v>0</v>
      </c>
      <c r="M497" s="5" t="str">
        <f>IFERROR(IF(VALUE(LEFT(P497,1))&gt;=6,"",IF((R497-S497+T497)=0,+M496,+M496+1)),"")</f>
        <v/>
      </c>
      <c r="N497" s="6" t="str">
        <f t="shared" si="105"/>
        <v/>
      </c>
      <c r="O497" s="1" t="e">
        <f t="shared" si="118"/>
        <v>#VALUE!</v>
      </c>
      <c r="U497" s="1">
        <f>IF(ISNA(VLOOKUP(Z497,'Balance R'!$C$14:$E$181,3,FALSE))=FALSE,U496,U496+1)</f>
        <v>4</v>
      </c>
      <c r="W497" s="34" t="str">
        <f t="shared" si="110"/>
        <v/>
      </c>
      <c r="X497" s="34" t="str">
        <f t="shared" si="111"/>
        <v/>
      </c>
      <c r="Y497" s="34" t="str">
        <f t="shared" si="117"/>
        <v/>
      </c>
      <c r="Z497" s="34" t="str">
        <f t="shared" si="112"/>
        <v>_</v>
      </c>
      <c r="AA497" s="34">
        <f t="shared" si="113"/>
        <v>0</v>
      </c>
      <c r="AB497" s="35">
        <f t="shared" si="114"/>
        <v>0</v>
      </c>
      <c r="AC497" s="7" t="str">
        <f t="shared" si="115"/>
        <v/>
      </c>
      <c r="AD497" s="7" t="str">
        <f t="shared" si="116"/>
        <v/>
      </c>
    </row>
    <row r="498" spans="1:30" x14ac:dyDescent="0.25">
      <c r="A498" s="1" t="str">
        <f t="shared" si="109"/>
        <v/>
      </c>
      <c r="B498" s="1" t="str">
        <f t="shared" si="108"/>
        <v/>
      </c>
      <c r="C498" s="1" t="str">
        <f>IF(A498="","",IFERROR(VLOOKUP(E498,'[1]Mapping '!$I$2:$J$18,2,FALSE),C497))</f>
        <v/>
      </c>
      <c r="D498" s="1">
        <f t="shared" si="107"/>
        <v>0</v>
      </c>
      <c r="M498" s="5" t="str">
        <f>IFERROR(IF(VALUE(LEFT(P498,1))&gt;=6,"",IF((R498-S498+T498)=0,+M497,+M497+1)),"")</f>
        <v/>
      </c>
      <c r="N498" s="6" t="str">
        <f t="shared" si="105"/>
        <v/>
      </c>
      <c r="O498" s="1" t="e">
        <f t="shared" si="118"/>
        <v>#VALUE!</v>
      </c>
      <c r="U498" s="1">
        <f>IF(ISNA(VLOOKUP(Z498,'Balance R'!$C$14:$E$181,3,FALSE))=FALSE,U497,U497+1)</f>
        <v>5</v>
      </c>
      <c r="W498" s="34" t="str">
        <f t="shared" si="110"/>
        <v/>
      </c>
      <c r="X498" s="34" t="str">
        <f t="shared" si="111"/>
        <v/>
      </c>
      <c r="Y498" s="34" t="str">
        <f t="shared" si="117"/>
        <v/>
      </c>
      <c r="Z498" s="34" t="str">
        <f t="shared" si="112"/>
        <v>_</v>
      </c>
      <c r="AA498" s="34">
        <f t="shared" si="113"/>
        <v>0</v>
      </c>
      <c r="AB498" s="35">
        <f t="shared" si="114"/>
        <v>0</v>
      </c>
      <c r="AC498" s="7" t="str">
        <f t="shared" si="115"/>
        <v/>
      </c>
      <c r="AD498" s="7" t="str">
        <f t="shared" si="116"/>
        <v/>
      </c>
    </row>
    <row r="499" spans="1:30" x14ac:dyDescent="0.25">
      <c r="A499" s="1" t="str">
        <f t="shared" si="109"/>
        <v/>
      </c>
      <c r="B499" s="1" t="str">
        <f t="shared" si="108"/>
        <v/>
      </c>
      <c r="C499" s="1" t="str">
        <f>IF(A499="","",IFERROR(VLOOKUP(E499,'[1]Mapping '!$I$2:$J$18,2,FALSE),C498))</f>
        <v/>
      </c>
      <c r="D499" s="1">
        <f t="shared" si="107"/>
        <v>0</v>
      </c>
      <c r="M499" s="5" t="str">
        <f>IFERROR(IF(VALUE(LEFT(P499,1))&gt;=6,"",IF((R499-S499+T499)=0,+M498,+M498+1)),"")</f>
        <v/>
      </c>
      <c r="N499" s="6" t="str">
        <f t="shared" si="105"/>
        <v/>
      </c>
      <c r="O499" s="1" t="e">
        <f t="shared" si="118"/>
        <v>#VALUE!</v>
      </c>
      <c r="U499" s="1">
        <f>IF(ISNA(VLOOKUP(Z499,'Balance R'!$C$14:$E$181,3,FALSE))=FALSE,U498,U498+1)</f>
        <v>6</v>
      </c>
      <c r="W499" s="34" t="str">
        <f t="shared" si="110"/>
        <v/>
      </c>
      <c r="X499" s="34" t="str">
        <f t="shared" si="111"/>
        <v/>
      </c>
      <c r="Y499" s="34" t="str">
        <f t="shared" si="117"/>
        <v/>
      </c>
      <c r="Z499" s="34" t="str">
        <f t="shared" si="112"/>
        <v>_</v>
      </c>
      <c r="AA499" s="34">
        <f t="shared" si="113"/>
        <v>0</v>
      </c>
      <c r="AB499" s="35">
        <f t="shared" si="114"/>
        <v>0</v>
      </c>
      <c r="AC499" s="7" t="str">
        <f t="shared" si="115"/>
        <v/>
      </c>
      <c r="AD499" s="7" t="str">
        <f t="shared" si="116"/>
        <v/>
      </c>
    </row>
    <row r="500" spans="1:30" x14ac:dyDescent="0.25">
      <c r="A500" s="1" t="str">
        <f t="shared" si="109"/>
        <v/>
      </c>
      <c r="B500" s="1" t="str">
        <f t="shared" si="108"/>
        <v/>
      </c>
      <c r="C500" s="1" t="str">
        <f>IF(A500="","",IFERROR(VLOOKUP(E500,'[1]Mapping '!$I$2:$J$18,2,FALSE),C499))</f>
        <v/>
      </c>
      <c r="D500" s="1">
        <f t="shared" si="107"/>
        <v>0</v>
      </c>
      <c r="M500" s="5" t="str">
        <f>IFERROR(IF(VALUE(LEFT(P500,1))&gt;=6,"",IF((R500-S500+T500)=0,+M499,+M499+1)),"")</f>
        <v/>
      </c>
      <c r="N500" s="6" t="str">
        <f t="shared" si="105"/>
        <v/>
      </c>
      <c r="O500" s="1" t="e">
        <f t="shared" si="118"/>
        <v>#VALUE!</v>
      </c>
      <c r="U500" s="1">
        <f>IF(ISNA(VLOOKUP(Z500,'Balance R'!$C$14:$E$181,3,FALSE))=FALSE,U499,U499+1)</f>
        <v>7</v>
      </c>
      <c r="W500" s="34" t="str">
        <f t="shared" si="110"/>
        <v/>
      </c>
      <c r="X500" s="34" t="str">
        <f t="shared" si="111"/>
        <v/>
      </c>
      <c r="Y500" s="34" t="str">
        <f t="shared" si="117"/>
        <v/>
      </c>
      <c r="Z500" s="34" t="str">
        <f t="shared" si="112"/>
        <v>_</v>
      </c>
      <c r="AA500" s="34">
        <f t="shared" si="113"/>
        <v>0</v>
      </c>
      <c r="AB500" s="35">
        <f t="shared" si="114"/>
        <v>0</v>
      </c>
      <c r="AC500" s="7" t="str">
        <f t="shared" si="115"/>
        <v/>
      </c>
      <c r="AD500" s="7" t="str">
        <f t="shared" si="116"/>
        <v/>
      </c>
    </row>
    <row r="501" spans="1:30" x14ac:dyDescent="0.25">
      <c r="A501" s="1" t="str">
        <f t="shared" si="109"/>
        <v/>
      </c>
      <c r="B501" s="1" t="str">
        <f t="shared" si="108"/>
        <v/>
      </c>
      <c r="C501" s="1" t="str">
        <f>IF(A501="","",IFERROR(VLOOKUP(E501,'[1]Mapping '!$I$2:$J$18,2,FALSE),C500))</f>
        <v/>
      </c>
      <c r="D501" s="1">
        <f t="shared" si="107"/>
        <v>0</v>
      </c>
      <c r="N501" s="6" t="str">
        <f t="shared" si="105"/>
        <v/>
      </c>
      <c r="O501" s="1" t="e">
        <f t="shared" si="118"/>
        <v>#VALUE!</v>
      </c>
      <c r="U501" s="1">
        <f>IF(ISNA(VLOOKUP(Z501,'Balance R'!$C$14:$E$181,3,FALSE))=FALSE,U500,U500+1)</f>
        <v>8</v>
      </c>
      <c r="W501" s="34" t="str">
        <f t="shared" si="110"/>
        <v/>
      </c>
      <c r="X501" s="34" t="str">
        <f t="shared" si="111"/>
        <v/>
      </c>
      <c r="Y501" s="34" t="str">
        <f t="shared" si="117"/>
        <v/>
      </c>
      <c r="Z501" s="34" t="str">
        <f t="shared" si="112"/>
        <v>_</v>
      </c>
      <c r="AA501" s="34">
        <f t="shared" si="113"/>
        <v>0</v>
      </c>
      <c r="AB501" s="35">
        <f t="shared" si="114"/>
        <v>0</v>
      </c>
      <c r="AC501" s="7" t="str">
        <f t="shared" si="115"/>
        <v/>
      </c>
      <c r="AD501" s="7" t="str">
        <f t="shared" si="116"/>
        <v/>
      </c>
    </row>
    <row r="502" spans="1:30" x14ac:dyDescent="0.25">
      <c r="A502" s="1" t="str">
        <f t="shared" si="109"/>
        <v/>
      </c>
      <c r="B502" s="1" t="str">
        <f t="shared" si="108"/>
        <v/>
      </c>
      <c r="C502" s="1" t="str">
        <f>IF(A502="","",IFERROR(VLOOKUP(E502,'[1]Mapping '!$I$2:$J$18,2,FALSE),C501))</f>
        <v/>
      </c>
      <c r="D502" s="1">
        <f t="shared" si="107"/>
        <v>0</v>
      </c>
      <c r="N502" s="6" t="str">
        <f t="shared" si="105"/>
        <v/>
      </c>
      <c r="O502" s="1" t="e">
        <f t="shared" si="118"/>
        <v>#VALUE!</v>
      </c>
      <c r="U502" s="1">
        <f>IF(ISNA(VLOOKUP(Z502,'Balance R'!$C$14:$E$181,3,FALSE))=FALSE,U501,U501+1)</f>
        <v>9</v>
      </c>
      <c r="W502" s="34" t="str">
        <f t="shared" si="110"/>
        <v/>
      </c>
      <c r="X502" s="34" t="str">
        <f t="shared" si="111"/>
        <v/>
      </c>
      <c r="Y502" s="34" t="str">
        <f t="shared" si="117"/>
        <v/>
      </c>
      <c r="Z502" s="34" t="str">
        <f t="shared" si="112"/>
        <v>_</v>
      </c>
      <c r="AA502" s="34">
        <f t="shared" si="113"/>
        <v>0</v>
      </c>
      <c r="AB502" s="35">
        <f t="shared" si="114"/>
        <v>0</v>
      </c>
      <c r="AC502" s="7" t="str">
        <f t="shared" si="115"/>
        <v/>
      </c>
      <c r="AD502" s="7" t="str">
        <f t="shared" si="116"/>
        <v/>
      </c>
    </row>
    <row r="503" spans="1:30" x14ac:dyDescent="0.25">
      <c r="A503" s="1" t="str">
        <f t="shared" si="109"/>
        <v/>
      </c>
      <c r="B503" s="1" t="str">
        <f t="shared" si="108"/>
        <v/>
      </c>
      <c r="C503" s="1" t="str">
        <f>IF(A503="","",IFERROR(VLOOKUP(E503,'[1]Mapping '!$I$2:$J$18,2,FALSE),C502))</f>
        <v/>
      </c>
      <c r="D503" s="1">
        <f t="shared" si="107"/>
        <v>0</v>
      </c>
      <c r="N503" s="6" t="str">
        <f t="shared" si="105"/>
        <v/>
      </c>
      <c r="O503" s="1" t="e">
        <f t="shared" si="118"/>
        <v>#VALUE!</v>
      </c>
      <c r="U503" s="1">
        <f>IF(ISNA(VLOOKUP(Z503,'Balance R'!$C$14:$E$181,3,FALSE))=FALSE,U502,U502+1)</f>
        <v>10</v>
      </c>
      <c r="W503" s="34" t="str">
        <f t="shared" si="110"/>
        <v/>
      </c>
      <c r="X503" s="34" t="str">
        <f t="shared" si="111"/>
        <v/>
      </c>
      <c r="Y503" s="34" t="str">
        <f t="shared" si="117"/>
        <v/>
      </c>
      <c r="Z503" s="34" t="str">
        <f t="shared" si="112"/>
        <v>_</v>
      </c>
      <c r="AA503" s="34">
        <f t="shared" si="113"/>
        <v>0</v>
      </c>
      <c r="AB503" s="35">
        <f t="shared" si="114"/>
        <v>0</v>
      </c>
      <c r="AC503" s="7" t="str">
        <f t="shared" si="115"/>
        <v/>
      </c>
      <c r="AD503" s="7" t="str">
        <f t="shared" si="116"/>
        <v/>
      </c>
    </row>
    <row r="504" spans="1:30" x14ac:dyDescent="0.25">
      <c r="A504" s="1" t="str">
        <f t="shared" si="109"/>
        <v/>
      </c>
      <c r="B504" s="1" t="str">
        <f t="shared" si="108"/>
        <v/>
      </c>
      <c r="C504" s="1" t="str">
        <f>IF(A504="","",IFERROR(VLOOKUP(E504,'[1]Mapping '!$I$2:$J$18,2,FALSE),C503))</f>
        <v/>
      </c>
      <c r="D504" s="1">
        <f t="shared" si="107"/>
        <v>0</v>
      </c>
      <c r="N504" s="6" t="str">
        <f t="shared" si="105"/>
        <v/>
      </c>
      <c r="O504" s="1" t="e">
        <f t="shared" si="118"/>
        <v>#VALUE!</v>
      </c>
      <c r="U504" s="1">
        <f>IF(ISNA(VLOOKUP(Z504,'Balance R'!$C$14:$E$181,3,FALSE))=FALSE,U503,U503+1)</f>
        <v>11</v>
      </c>
      <c r="W504" s="34" t="str">
        <f t="shared" si="110"/>
        <v/>
      </c>
      <c r="X504" s="34" t="str">
        <f t="shared" si="111"/>
        <v/>
      </c>
      <c r="Y504" s="34" t="str">
        <f t="shared" si="117"/>
        <v/>
      </c>
      <c r="Z504" s="34" t="str">
        <f t="shared" si="112"/>
        <v>_</v>
      </c>
      <c r="AA504" s="34">
        <f t="shared" si="113"/>
        <v>0</v>
      </c>
      <c r="AB504" s="35">
        <f t="shared" si="114"/>
        <v>0</v>
      </c>
      <c r="AC504" s="7" t="str">
        <f t="shared" si="115"/>
        <v/>
      </c>
      <c r="AD504" s="7" t="str">
        <f t="shared" si="116"/>
        <v/>
      </c>
    </row>
    <row r="505" spans="1:30" x14ac:dyDescent="0.25">
      <c r="A505" s="1" t="str">
        <f t="shared" si="109"/>
        <v/>
      </c>
      <c r="B505" s="1" t="str">
        <f t="shared" si="108"/>
        <v/>
      </c>
      <c r="C505" s="1" t="str">
        <f>IF(A505="","",IFERROR(VLOOKUP(E505,'[1]Mapping '!$I$2:$J$18,2,FALSE),C504))</f>
        <v/>
      </c>
      <c r="D505" s="1">
        <f t="shared" si="107"/>
        <v>0</v>
      </c>
      <c r="N505" s="6" t="str">
        <f t="shared" si="105"/>
        <v/>
      </c>
      <c r="O505" s="1" t="e">
        <f t="shared" si="118"/>
        <v>#VALUE!</v>
      </c>
      <c r="U505" s="1">
        <f>IF(ISNA(VLOOKUP(Z505,'Balance R'!$C$14:$E$181,3,FALSE))=FALSE,U504,U504+1)</f>
        <v>12</v>
      </c>
      <c r="W505" s="34" t="str">
        <f t="shared" si="110"/>
        <v/>
      </c>
      <c r="X505" s="34" t="str">
        <f t="shared" si="111"/>
        <v/>
      </c>
      <c r="Y505" s="34" t="str">
        <f t="shared" si="117"/>
        <v/>
      </c>
      <c r="Z505" s="34" t="str">
        <f t="shared" si="112"/>
        <v>_</v>
      </c>
      <c r="AA505" s="34">
        <f t="shared" si="113"/>
        <v>0</v>
      </c>
      <c r="AB505" s="35">
        <f t="shared" si="114"/>
        <v>0</v>
      </c>
      <c r="AC505" s="7" t="str">
        <f t="shared" si="115"/>
        <v/>
      </c>
      <c r="AD505" s="7" t="str">
        <f t="shared" si="116"/>
        <v/>
      </c>
    </row>
    <row r="506" spans="1:30" x14ac:dyDescent="0.25">
      <c r="A506" s="1" t="str">
        <f t="shared" si="109"/>
        <v/>
      </c>
      <c r="B506" s="1" t="str">
        <f t="shared" si="108"/>
        <v/>
      </c>
      <c r="C506" s="1" t="str">
        <f>IF(A506="","",IFERROR(VLOOKUP(E506,'[1]Mapping '!$I$2:$J$18,2,FALSE),C505))</f>
        <v/>
      </c>
      <c r="D506" s="1">
        <f t="shared" si="107"/>
        <v>0</v>
      </c>
      <c r="N506" s="6" t="str">
        <f t="shared" si="105"/>
        <v/>
      </c>
      <c r="O506" s="1" t="e">
        <f t="shared" si="118"/>
        <v>#VALUE!</v>
      </c>
      <c r="U506" s="1">
        <f>IF(ISNA(VLOOKUP(Z506,'Balance R'!$C$14:$E$181,3,FALSE))=FALSE,U505,U505+1)</f>
        <v>13</v>
      </c>
      <c r="W506" s="34" t="str">
        <f t="shared" si="110"/>
        <v/>
      </c>
      <c r="X506" s="34" t="str">
        <f t="shared" si="111"/>
        <v/>
      </c>
      <c r="Y506" s="34" t="str">
        <f t="shared" si="117"/>
        <v/>
      </c>
      <c r="Z506" s="34" t="str">
        <f t="shared" si="112"/>
        <v>_</v>
      </c>
      <c r="AA506" s="34">
        <f t="shared" si="113"/>
        <v>0</v>
      </c>
      <c r="AB506" s="35">
        <f t="shared" si="114"/>
        <v>0</v>
      </c>
      <c r="AC506" s="7" t="str">
        <f t="shared" si="115"/>
        <v/>
      </c>
      <c r="AD506" s="7" t="str">
        <f t="shared" si="116"/>
        <v/>
      </c>
    </row>
    <row r="507" spans="1:30" x14ac:dyDescent="0.25">
      <c r="A507" s="1" t="str">
        <f t="shared" si="109"/>
        <v/>
      </c>
      <c r="B507" s="1" t="str">
        <f t="shared" si="108"/>
        <v/>
      </c>
      <c r="C507" s="1" t="str">
        <f>IF(A507="","",IFERROR(VLOOKUP(E507,'[1]Mapping '!$I$2:$J$18,2,FALSE),C506))</f>
        <v/>
      </c>
      <c r="D507" s="1">
        <f t="shared" si="107"/>
        <v>0</v>
      </c>
      <c r="N507" s="6" t="str">
        <f t="shared" si="105"/>
        <v/>
      </c>
      <c r="O507" s="1" t="e">
        <f t="shared" si="118"/>
        <v>#VALUE!</v>
      </c>
      <c r="U507" s="1">
        <f>IF(ISNA(VLOOKUP(Z507,'Balance R'!$C$14:$E$181,3,FALSE))=FALSE,U506,U506+1)</f>
        <v>14</v>
      </c>
      <c r="W507" s="34" t="str">
        <f t="shared" si="110"/>
        <v/>
      </c>
      <c r="X507" s="34" t="str">
        <f t="shared" si="111"/>
        <v/>
      </c>
      <c r="Y507" s="34" t="str">
        <f t="shared" si="117"/>
        <v/>
      </c>
      <c r="Z507" s="34" t="str">
        <f t="shared" si="112"/>
        <v>_</v>
      </c>
      <c r="AA507" s="34">
        <f t="shared" si="113"/>
        <v>0</v>
      </c>
      <c r="AB507" s="35">
        <f t="shared" si="114"/>
        <v>0</v>
      </c>
      <c r="AC507" s="7" t="str">
        <f t="shared" si="115"/>
        <v/>
      </c>
      <c r="AD507" s="7" t="str">
        <f t="shared" si="116"/>
        <v/>
      </c>
    </row>
    <row r="508" spans="1:30" x14ac:dyDescent="0.25">
      <c r="A508" s="1" t="str">
        <f t="shared" si="109"/>
        <v/>
      </c>
      <c r="B508" s="1" t="str">
        <f t="shared" si="108"/>
        <v/>
      </c>
      <c r="C508" s="1" t="str">
        <f>IF(A508="","",IFERROR(VLOOKUP(E508,'[1]Mapping '!$I$2:$J$18,2,FALSE),C507))</f>
        <v/>
      </c>
      <c r="D508" s="1">
        <f t="shared" si="107"/>
        <v>0</v>
      </c>
      <c r="N508" s="6" t="str">
        <f t="shared" si="105"/>
        <v/>
      </c>
      <c r="O508" s="1" t="e">
        <f t="shared" si="118"/>
        <v>#VALUE!</v>
      </c>
      <c r="U508" s="1">
        <f>IF(ISNA(VLOOKUP(Z508,'Balance R'!$C$14:$E$181,3,FALSE))=FALSE,U507,U507+1)</f>
        <v>15</v>
      </c>
      <c r="W508" s="34" t="str">
        <f t="shared" si="110"/>
        <v/>
      </c>
      <c r="X508" s="34" t="str">
        <f t="shared" si="111"/>
        <v/>
      </c>
      <c r="Y508" s="34" t="str">
        <f t="shared" si="117"/>
        <v/>
      </c>
      <c r="Z508" s="34" t="str">
        <f t="shared" si="112"/>
        <v>_</v>
      </c>
      <c r="AA508" s="34">
        <f t="shared" si="113"/>
        <v>0</v>
      </c>
      <c r="AB508" s="35">
        <f t="shared" si="114"/>
        <v>0</v>
      </c>
      <c r="AC508" s="7" t="str">
        <f t="shared" si="115"/>
        <v/>
      </c>
      <c r="AD508" s="7" t="str">
        <f t="shared" si="116"/>
        <v/>
      </c>
    </row>
    <row r="509" spans="1:30" x14ac:dyDescent="0.25">
      <c r="A509" s="1" t="str">
        <f t="shared" si="109"/>
        <v/>
      </c>
      <c r="B509" s="1" t="str">
        <f t="shared" si="108"/>
        <v/>
      </c>
      <c r="C509" s="1" t="str">
        <f>IF(A509="","",IFERROR(VLOOKUP(E509,'[1]Mapping '!$I$2:$J$18,2,FALSE),C508))</f>
        <v/>
      </c>
      <c r="D509" s="1">
        <f t="shared" si="107"/>
        <v>0</v>
      </c>
      <c r="N509" s="6" t="str">
        <f t="shared" si="105"/>
        <v/>
      </c>
      <c r="O509" s="1" t="e">
        <f t="shared" si="118"/>
        <v>#VALUE!</v>
      </c>
      <c r="U509" s="1">
        <f>IF(ISNA(VLOOKUP(Z509,'Balance R'!$C$14:$E$181,3,FALSE))=FALSE,U508,U508+1)</f>
        <v>16</v>
      </c>
      <c r="W509" s="34" t="str">
        <f t="shared" si="110"/>
        <v/>
      </c>
      <c r="X509" s="34" t="str">
        <f t="shared" si="111"/>
        <v/>
      </c>
      <c r="Y509" s="34" t="str">
        <f t="shared" si="117"/>
        <v/>
      </c>
      <c r="Z509" s="34" t="str">
        <f t="shared" si="112"/>
        <v>_</v>
      </c>
      <c r="AA509" s="34">
        <f t="shared" si="113"/>
        <v>0</v>
      </c>
      <c r="AB509" s="35">
        <f t="shared" si="114"/>
        <v>0</v>
      </c>
      <c r="AC509" s="7" t="str">
        <f t="shared" si="115"/>
        <v/>
      </c>
      <c r="AD509" s="7" t="str">
        <f t="shared" si="116"/>
        <v/>
      </c>
    </row>
    <row r="510" spans="1:30" x14ac:dyDescent="0.25">
      <c r="A510" s="1" t="str">
        <f t="shared" si="109"/>
        <v/>
      </c>
      <c r="B510" s="1" t="str">
        <f t="shared" si="108"/>
        <v/>
      </c>
      <c r="C510" s="1" t="str">
        <f>IF(A510="","",IFERROR(VLOOKUP(E510,'[1]Mapping '!$I$2:$J$18,2,FALSE),C509))</f>
        <v/>
      </c>
      <c r="D510" s="1">
        <f t="shared" si="107"/>
        <v>0</v>
      </c>
      <c r="N510" s="6" t="str">
        <f t="shared" si="105"/>
        <v/>
      </c>
      <c r="O510" s="1" t="e">
        <f t="shared" si="118"/>
        <v>#VALUE!</v>
      </c>
      <c r="U510" s="1">
        <f>IF(ISNA(VLOOKUP(Z510,'Balance R'!$C$14:$E$181,3,FALSE))=FALSE,U509,U509+1)</f>
        <v>17</v>
      </c>
      <c r="W510" s="34" t="str">
        <f t="shared" si="110"/>
        <v/>
      </c>
      <c r="X510" s="34" t="str">
        <f t="shared" si="111"/>
        <v/>
      </c>
      <c r="Y510" s="34" t="str">
        <f t="shared" si="117"/>
        <v/>
      </c>
      <c r="Z510" s="34" t="str">
        <f t="shared" si="112"/>
        <v>_</v>
      </c>
      <c r="AA510" s="34">
        <f t="shared" si="113"/>
        <v>0</v>
      </c>
      <c r="AB510" s="35">
        <f t="shared" si="114"/>
        <v>0</v>
      </c>
      <c r="AC510" s="7" t="str">
        <f t="shared" si="115"/>
        <v/>
      </c>
      <c r="AD510" s="7" t="str">
        <f t="shared" si="116"/>
        <v/>
      </c>
    </row>
    <row r="511" spans="1:30" x14ac:dyDescent="0.25">
      <c r="A511" s="1" t="str">
        <f t="shared" si="109"/>
        <v/>
      </c>
      <c r="B511" s="1" t="str">
        <f t="shared" si="108"/>
        <v/>
      </c>
      <c r="C511" s="1" t="str">
        <f>IF(A511="","",IFERROR(VLOOKUP(E511,'[1]Mapping '!$I$2:$J$18,2,FALSE),C510))</f>
        <v/>
      </c>
      <c r="D511" s="1">
        <f t="shared" si="107"/>
        <v>0</v>
      </c>
      <c r="N511" s="6" t="str">
        <f t="shared" si="105"/>
        <v/>
      </c>
      <c r="O511" s="1" t="e">
        <f t="shared" si="118"/>
        <v>#VALUE!</v>
      </c>
      <c r="U511" s="1">
        <f>IF(ISNA(VLOOKUP(Z511,'Balance R'!$C$14:$E$181,3,FALSE))=FALSE,U510,U510+1)</f>
        <v>18</v>
      </c>
      <c r="W511" s="34" t="str">
        <f t="shared" si="110"/>
        <v/>
      </c>
      <c r="X511" s="34" t="str">
        <f t="shared" si="111"/>
        <v/>
      </c>
      <c r="Y511" s="34" t="str">
        <f t="shared" si="117"/>
        <v/>
      </c>
      <c r="Z511" s="34" t="str">
        <f t="shared" si="112"/>
        <v>_</v>
      </c>
      <c r="AA511" s="34">
        <f t="shared" si="113"/>
        <v>0</v>
      </c>
      <c r="AB511" s="35">
        <f t="shared" si="114"/>
        <v>0</v>
      </c>
      <c r="AC511" s="7" t="str">
        <f t="shared" si="115"/>
        <v/>
      </c>
      <c r="AD511" s="7" t="str">
        <f t="shared" si="116"/>
        <v/>
      </c>
    </row>
    <row r="512" spans="1:30" x14ac:dyDescent="0.25">
      <c r="A512" s="1" t="str">
        <f t="shared" si="109"/>
        <v/>
      </c>
      <c r="B512" s="1" t="str">
        <f t="shared" si="108"/>
        <v/>
      </c>
      <c r="C512" s="1" t="str">
        <f>IF(A512="","",IFERROR(VLOOKUP(E512,'[1]Mapping '!$I$2:$J$18,2,FALSE),C511))</f>
        <v/>
      </c>
      <c r="D512" s="1">
        <f t="shared" si="107"/>
        <v>0</v>
      </c>
      <c r="N512" s="6" t="str">
        <f t="shared" si="105"/>
        <v/>
      </c>
      <c r="O512" s="1" t="e">
        <f t="shared" si="118"/>
        <v>#VALUE!</v>
      </c>
      <c r="U512" s="1">
        <f>IF(ISNA(VLOOKUP(Z512,'Balance R'!$C$14:$E$181,3,FALSE))=FALSE,U511,U511+1)</f>
        <v>19</v>
      </c>
      <c r="W512" s="34" t="str">
        <f t="shared" si="110"/>
        <v/>
      </c>
      <c r="X512" s="34" t="str">
        <f t="shared" si="111"/>
        <v/>
      </c>
      <c r="Y512" s="34" t="str">
        <f t="shared" si="117"/>
        <v/>
      </c>
      <c r="Z512" s="34" t="str">
        <f t="shared" si="112"/>
        <v>_</v>
      </c>
      <c r="AA512" s="34">
        <f t="shared" si="113"/>
        <v>0</v>
      </c>
      <c r="AB512" s="35">
        <f t="shared" si="114"/>
        <v>0</v>
      </c>
      <c r="AC512" s="7" t="str">
        <f t="shared" si="115"/>
        <v/>
      </c>
      <c r="AD512" s="7" t="str">
        <f t="shared" si="116"/>
        <v/>
      </c>
    </row>
    <row r="513" spans="1:30" x14ac:dyDescent="0.25">
      <c r="A513" s="1" t="str">
        <f t="shared" si="109"/>
        <v/>
      </c>
      <c r="B513" s="1" t="str">
        <f t="shared" si="108"/>
        <v/>
      </c>
      <c r="C513" s="1" t="str">
        <f>IF(A513="","",IFERROR(VLOOKUP(E513,'[1]Mapping '!$I$2:$J$18,2,FALSE),C512))</f>
        <v/>
      </c>
      <c r="D513" s="1">
        <f t="shared" si="107"/>
        <v>0</v>
      </c>
      <c r="N513" s="6" t="str">
        <f t="shared" si="105"/>
        <v/>
      </c>
      <c r="O513" s="1" t="e">
        <f t="shared" si="118"/>
        <v>#VALUE!</v>
      </c>
      <c r="U513" s="1">
        <f>IF(ISNA(VLOOKUP(Z513,'Balance R'!$C$14:$E$181,3,FALSE))=FALSE,U512,U512+1)</f>
        <v>20</v>
      </c>
      <c r="W513" s="34" t="str">
        <f t="shared" si="110"/>
        <v/>
      </c>
      <c r="X513" s="34" t="str">
        <f t="shared" si="111"/>
        <v/>
      </c>
      <c r="Y513" s="34" t="str">
        <f t="shared" si="117"/>
        <v/>
      </c>
      <c r="Z513" s="34" t="str">
        <f t="shared" si="112"/>
        <v>_</v>
      </c>
      <c r="AA513" s="34">
        <f t="shared" si="113"/>
        <v>0</v>
      </c>
      <c r="AB513" s="35">
        <f t="shared" si="114"/>
        <v>0</v>
      </c>
      <c r="AC513" s="7" t="str">
        <f t="shared" si="115"/>
        <v/>
      </c>
      <c r="AD513" s="7" t="str">
        <f t="shared" si="116"/>
        <v/>
      </c>
    </row>
    <row r="514" spans="1:30" x14ac:dyDescent="0.25">
      <c r="A514" s="1" t="str">
        <f t="shared" si="109"/>
        <v/>
      </c>
      <c r="B514" s="1" t="str">
        <f t="shared" si="108"/>
        <v/>
      </c>
      <c r="C514" s="1" t="str">
        <f>IF(A514="","",IFERROR(VLOOKUP(E514,'[1]Mapping '!$I$2:$J$18,2,FALSE),C513))</f>
        <v/>
      </c>
      <c r="D514" s="1">
        <f t="shared" si="107"/>
        <v>0</v>
      </c>
      <c r="N514" s="6" t="str">
        <f t="shared" si="105"/>
        <v/>
      </c>
      <c r="O514" s="1" t="e">
        <f t="shared" si="118"/>
        <v>#VALUE!</v>
      </c>
      <c r="U514" s="1">
        <f>IF(ISNA(VLOOKUP(Z514,'Balance R'!$C$14:$E$181,3,FALSE))=FALSE,U513,U513+1)</f>
        <v>21</v>
      </c>
      <c r="W514" s="34" t="str">
        <f t="shared" si="110"/>
        <v/>
      </c>
      <c r="X514" s="34" t="str">
        <f t="shared" si="111"/>
        <v/>
      </c>
      <c r="Y514" s="34" t="str">
        <f t="shared" si="117"/>
        <v/>
      </c>
      <c r="Z514" s="34" t="str">
        <f t="shared" si="112"/>
        <v>_</v>
      </c>
      <c r="AA514" s="34">
        <f t="shared" si="113"/>
        <v>0</v>
      </c>
      <c r="AB514" s="35">
        <f t="shared" si="114"/>
        <v>0</v>
      </c>
      <c r="AC514" s="7" t="str">
        <f t="shared" si="115"/>
        <v/>
      </c>
      <c r="AD514" s="7" t="str">
        <f t="shared" si="116"/>
        <v/>
      </c>
    </row>
    <row r="515" spans="1:30" x14ac:dyDescent="0.25">
      <c r="A515" s="1" t="str">
        <f t="shared" si="109"/>
        <v/>
      </c>
      <c r="B515" s="1" t="str">
        <f t="shared" si="108"/>
        <v/>
      </c>
      <c r="C515" s="1" t="str">
        <f>IF(A515="","",IFERROR(VLOOKUP(E515,'[1]Mapping '!$I$2:$J$18,2,FALSE),C514))</f>
        <v/>
      </c>
      <c r="D515" s="1">
        <f t="shared" si="107"/>
        <v>0</v>
      </c>
      <c r="N515" s="6" t="str">
        <f t="shared" ref="N515:N578" si="119">IFERROR(IF(VALUE(LEFT(P515,1))&gt;=6,+R515-S515+T515-SUMIF(B:B,P515,D:D),0),"")</f>
        <v/>
      </c>
      <c r="O515" s="1" t="e">
        <f t="shared" si="118"/>
        <v>#VALUE!</v>
      </c>
      <c r="U515" s="1">
        <f>IF(ISNA(VLOOKUP(Z515,'Balance R'!$C$14:$E$181,3,FALSE))=FALSE,U514,U514+1)</f>
        <v>22</v>
      </c>
      <c r="W515" s="34" t="str">
        <f t="shared" si="110"/>
        <v/>
      </c>
      <c r="X515" s="34" t="str">
        <f t="shared" si="111"/>
        <v/>
      </c>
      <c r="Y515" s="34" t="str">
        <f t="shared" si="117"/>
        <v/>
      </c>
      <c r="Z515" s="34" t="str">
        <f t="shared" si="112"/>
        <v>_</v>
      </c>
      <c r="AA515" s="34">
        <f t="shared" si="113"/>
        <v>0</v>
      </c>
      <c r="AB515" s="35">
        <f t="shared" si="114"/>
        <v>0</v>
      </c>
      <c r="AC515" s="7" t="str">
        <f t="shared" si="115"/>
        <v/>
      </c>
      <c r="AD515" s="7" t="str">
        <f t="shared" si="116"/>
        <v/>
      </c>
    </row>
    <row r="516" spans="1:30" x14ac:dyDescent="0.25">
      <c r="A516" s="1" t="str">
        <f t="shared" si="109"/>
        <v/>
      </c>
      <c r="B516" s="1" t="str">
        <f t="shared" si="108"/>
        <v/>
      </c>
      <c r="C516" s="1" t="str">
        <f>IF(A516="","",IFERROR(VLOOKUP(E516,'[1]Mapping '!$I$2:$J$18,2,FALSE),C515))</f>
        <v/>
      </c>
      <c r="D516" s="1">
        <f t="shared" si="107"/>
        <v>0</v>
      </c>
      <c r="N516" s="6" t="str">
        <f t="shared" si="119"/>
        <v/>
      </c>
      <c r="O516" s="1" t="e">
        <f t="shared" si="118"/>
        <v>#VALUE!</v>
      </c>
      <c r="U516" s="1">
        <f>IF(ISNA(VLOOKUP(Z516,'Balance R'!$C$14:$E$181,3,FALSE))=FALSE,U515,U515+1)</f>
        <v>23</v>
      </c>
      <c r="W516" s="34" t="str">
        <f t="shared" si="110"/>
        <v/>
      </c>
      <c r="X516" s="34" t="str">
        <f t="shared" si="111"/>
        <v/>
      </c>
      <c r="Y516" s="34" t="str">
        <f t="shared" si="117"/>
        <v/>
      </c>
      <c r="Z516" s="34" t="str">
        <f t="shared" si="112"/>
        <v>_</v>
      </c>
      <c r="AA516" s="34">
        <f t="shared" si="113"/>
        <v>0</v>
      </c>
      <c r="AB516" s="35">
        <f t="shared" si="114"/>
        <v>0</v>
      </c>
      <c r="AC516" s="7" t="str">
        <f t="shared" si="115"/>
        <v/>
      </c>
      <c r="AD516" s="7" t="str">
        <f t="shared" si="116"/>
        <v/>
      </c>
    </row>
    <row r="517" spans="1:30" x14ac:dyDescent="0.25">
      <c r="A517" s="1" t="str">
        <f t="shared" si="109"/>
        <v/>
      </c>
      <c r="B517" s="1" t="str">
        <f t="shared" si="108"/>
        <v/>
      </c>
      <c r="C517" s="1" t="str">
        <f>IF(A517="","",IFERROR(VLOOKUP(E517,'[1]Mapping '!$I$2:$J$18,2,FALSE),C516))</f>
        <v/>
      </c>
      <c r="D517" s="1">
        <f t="shared" si="107"/>
        <v>0</v>
      </c>
      <c r="N517" s="6" t="str">
        <f t="shared" si="119"/>
        <v/>
      </c>
      <c r="O517" s="1" t="e">
        <f t="shared" si="118"/>
        <v>#VALUE!</v>
      </c>
      <c r="U517" s="1">
        <f>IF(ISNA(VLOOKUP(Z517,'Balance R'!$C$14:$E$181,3,FALSE))=FALSE,U516,U516+1)</f>
        <v>24</v>
      </c>
      <c r="W517" s="34" t="str">
        <f t="shared" si="110"/>
        <v/>
      </c>
      <c r="X517" s="34" t="str">
        <f t="shared" si="111"/>
        <v/>
      </c>
      <c r="Y517" s="34" t="str">
        <f t="shared" si="117"/>
        <v/>
      </c>
      <c r="Z517" s="34" t="str">
        <f t="shared" si="112"/>
        <v>_</v>
      </c>
      <c r="AA517" s="34">
        <f t="shared" si="113"/>
        <v>0</v>
      </c>
      <c r="AB517" s="35">
        <f t="shared" si="114"/>
        <v>0</v>
      </c>
      <c r="AC517" s="7" t="str">
        <f t="shared" si="115"/>
        <v/>
      </c>
      <c r="AD517" s="7" t="str">
        <f t="shared" si="116"/>
        <v/>
      </c>
    </row>
    <row r="518" spans="1:30" x14ac:dyDescent="0.25">
      <c r="A518" s="1" t="str">
        <f t="shared" si="109"/>
        <v/>
      </c>
      <c r="B518" s="1" t="str">
        <f t="shared" si="108"/>
        <v/>
      </c>
      <c r="C518" s="1" t="str">
        <f>IF(A518="","",IFERROR(VLOOKUP(E518,'[1]Mapping '!$I$2:$J$18,2,FALSE),C517))</f>
        <v/>
      </c>
      <c r="D518" s="1">
        <f t="shared" si="107"/>
        <v>0</v>
      </c>
      <c r="N518" s="6" t="str">
        <f t="shared" si="119"/>
        <v/>
      </c>
      <c r="O518" s="1" t="e">
        <f t="shared" si="118"/>
        <v>#VALUE!</v>
      </c>
      <c r="U518" s="1">
        <f>IF(ISNA(VLOOKUP(Z518,'Balance R'!$C$14:$E$181,3,FALSE))=FALSE,U517,U517+1)</f>
        <v>25</v>
      </c>
      <c r="W518" s="34" t="str">
        <f t="shared" si="110"/>
        <v/>
      </c>
      <c r="X518" s="34" t="str">
        <f t="shared" si="111"/>
        <v/>
      </c>
      <c r="Y518" s="34" t="str">
        <f t="shared" si="117"/>
        <v/>
      </c>
      <c r="Z518" s="34" t="str">
        <f t="shared" si="112"/>
        <v>_</v>
      </c>
      <c r="AA518" s="34">
        <f t="shared" si="113"/>
        <v>0</v>
      </c>
      <c r="AB518" s="35">
        <f t="shared" si="114"/>
        <v>0</v>
      </c>
      <c r="AC518" s="7" t="str">
        <f t="shared" si="115"/>
        <v/>
      </c>
      <c r="AD518" s="7" t="str">
        <f t="shared" si="116"/>
        <v/>
      </c>
    </row>
    <row r="519" spans="1:30" x14ac:dyDescent="0.25">
      <c r="A519" s="1" t="str">
        <f t="shared" si="109"/>
        <v/>
      </c>
      <c r="B519" s="1" t="str">
        <f t="shared" si="108"/>
        <v/>
      </c>
      <c r="C519" s="1" t="str">
        <f>IF(A519="","",IFERROR(VLOOKUP(E519,'[1]Mapping '!$I$2:$J$18,2,FALSE),C518))</f>
        <v/>
      </c>
      <c r="D519" s="1">
        <f t="shared" ref="D519:D582" si="120">IF(B519="",0,+K519-L519)</f>
        <v>0</v>
      </c>
      <c r="N519" s="6" t="str">
        <f t="shared" si="119"/>
        <v/>
      </c>
      <c r="O519" s="1" t="e">
        <f t="shared" si="118"/>
        <v>#VALUE!</v>
      </c>
      <c r="U519" s="1">
        <f>IF(ISNA(VLOOKUP(Z519,'Balance R'!$C$14:$E$181,3,FALSE))=FALSE,U518,U518+1)</f>
        <v>26</v>
      </c>
      <c r="W519" s="34" t="str">
        <f t="shared" si="110"/>
        <v/>
      </c>
      <c r="X519" s="34" t="str">
        <f t="shared" si="111"/>
        <v/>
      </c>
      <c r="Y519" s="34" t="str">
        <f t="shared" si="117"/>
        <v/>
      </c>
      <c r="Z519" s="34" t="str">
        <f t="shared" si="112"/>
        <v>_</v>
      </c>
      <c r="AA519" s="34">
        <f t="shared" si="113"/>
        <v>0</v>
      </c>
      <c r="AB519" s="35">
        <f t="shared" si="114"/>
        <v>0</v>
      </c>
      <c r="AC519" s="7" t="str">
        <f t="shared" si="115"/>
        <v/>
      </c>
      <c r="AD519" s="7" t="str">
        <f t="shared" si="116"/>
        <v/>
      </c>
    </row>
    <row r="520" spans="1:30" x14ac:dyDescent="0.25">
      <c r="A520" s="1" t="str">
        <f t="shared" si="109"/>
        <v/>
      </c>
      <c r="B520" s="1" t="str">
        <f t="shared" ref="B520:B583" si="121">IF(A520=A519,"",IF(LEFT(E520,1)="-",IF(+VALUE(RIGHT(LEFT(E520,3),1))&lt;6,"",VALUE(RIGHT(E520,LEN(E520)-2))),""))</f>
        <v/>
      </c>
      <c r="C520" s="1" t="str">
        <f>IF(A520="","",IFERROR(VLOOKUP(E520,'[1]Mapping '!$I$2:$J$18,2,FALSE),C519))</f>
        <v/>
      </c>
      <c r="D520" s="1">
        <f t="shared" si="120"/>
        <v>0</v>
      </c>
      <c r="N520" s="6" t="str">
        <f t="shared" si="119"/>
        <v/>
      </c>
      <c r="O520" s="1" t="e">
        <f t="shared" si="118"/>
        <v>#VALUE!</v>
      </c>
      <c r="U520" s="1">
        <f>IF(ISNA(VLOOKUP(Z520,'Balance R'!$C$14:$E$181,3,FALSE))=FALSE,U519,U519+1)</f>
        <v>27</v>
      </c>
      <c r="W520" s="34" t="str">
        <f t="shared" si="110"/>
        <v/>
      </c>
      <c r="X520" s="34" t="str">
        <f t="shared" si="111"/>
        <v/>
      </c>
      <c r="Y520" s="34" t="str">
        <f t="shared" si="117"/>
        <v/>
      </c>
      <c r="Z520" s="34" t="str">
        <f t="shared" si="112"/>
        <v>_</v>
      </c>
      <c r="AA520" s="34">
        <f t="shared" si="113"/>
        <v>0</v>
      </c>
      <c r="AB520" s="35">
        <f t="shared" si="114"/>
        <v>0</v>
      </c>
      <c r="AC520" s="7" t="str">
        <f t="shared" si="115"/>
        <v/>
      </c>
      <c r="AD520" s="7" t="str">
        <f t="shared" si="116"/>
        <v/>
      </c>
    </row>
    <row r="521" spans="1:30" x14ac:dyDescent="0.25">
      <c r="A521" s="1" t="str">
        <f t="shared" si="109"/>
        <v/>
      </c>
      <c r="B521" s="1" t="str">
        <f t="shared" si="121"/>
        <v/>
      </c>
      <c r="C521" s="1" t="str">
        <f>IF(A521="","",IFERROR(VLOOKUP(E521,'[1]Mapping '!$I$2:$J$18,2,FALSE),C520))</f>
        <v/>
      </c>
      <c r="D521" s="1">
        <f t="shared" si="120"/>
        <v>0</v>
      </c>
      <c r="N521" s="6" t="str">
        <f t="shared" si="119"/>
        <v/>
      </c>
      <c r="O521" s="1" t="e">
        <f t="shared" si="118"/>
        <v>#VALUE!</v>
      </c>
      <c r="U521" s="1">
        <f>IF(ISNA(VLOOKUP(Z521,'Balance R'!$C$14:$E$181,3,FALSE))=FALSE,U520,U520+1)</f>
        <v>28</v>
      </c>
      <c r="W521" s="34" t="str">
        <f t="shared" si="110"/>
        <v/>
      </c>
      <c r="X521" s="34" t="str">
        <f t="shared" si="111"/>
        <v/>
      </c>
      <c r="Y521" s="34" t="str">
        <f t="shared" si="117"/>
        <v/>
      </c>
      <c r="Z521" s="34" t="str">
        <f t="shared" si="112"/>
        <v>_</v>
      </c>
      <c r="AA521" s="34">
        <f t="shared" si="113"/>
        <v>0</v>
      </c>
      <c r="AB521" s="35">
        <f t="shared" si="114"/>
        <v>0</v>
      </c>
      <c r="AC521" s="7" t="str">
        <f t="shared" si="115"/>
        <v/>
      </c>
      <c r="AD521" s="7" t="str">
        <f t="shared" si="116"/>
        <v/>
      </c>
    </row>
    <row r="522" spans="1:30" x14ac:dyDescent="0.25">
      <c r="A522" s="1" t="str">
        <f t="shared" ref="A522:A585" si="122">IF(E522="","",IF(LEFT(E522,1)="-",IF(+VALUE(RIGHT(LEFT(E522,3),1))&lt;6,+A521,+A521+1),+A521))</f>
        <v/>
      </c>
      <c r="B522" s="1" t="str">
        <f t="shared" si="121"/>
        <v/>
      </c>
      <c r="C522" s="1" t="str">
        <f>IF(A522="","",IFERROR(VLOOKUP(E522,'[1]Mapping '!$I$2:$J$18,2,FALSE),C521))</f>
        <v/>
      </c>
      <c r="D522" s="1">
        <f t="shared" si="120"/>
        <v>0</v>
      </c>
      <c r="N522" s="6" t="str">
        <f t="shared" si="119"/>
        <v/>
      </c>
      <c r="O522" s="1" t="e">
        <f t="shared" si="118"/>
        <v>#VALUE!</v>
      </c>
      <c r="U522" s="1">
        <f>IF(ISNA(VLOOKUP(Z522,'Balance R'!$C$14:$E$181,3,FALSE))=FALSE,U521,U521+1)</f>
        <v>29</v>
      </c>
      <c r="W522" s="34" t="str">
        <f t="shared" si="110"/>
        <v/>
      </c>
      <c r="X522" s="34" t="str">
        <f t="shared" si="111"/>
        <v/>
      </c>
      <c r="Y522" s="34" t="str">
        <f t="shared" si="117"/>
        <v/>
      </c>
      <c r="Z522" s="34" t="str">
        <f t="shared" si="112"/>
        <v>_</v>
      </c>
      <c r="AA522" s="34">
        <f t="shared" si="113"/>
        <v>0</v>
      </c>
      <c r="AB522" s="35">
        <f t="shared" si="114"/>
        <v>0</v>
      </c>
      <c r="AC522" s="7" t="str">
        <f t="shared" si="115"/>
        <v/>
      </c>
      <c r="AD522" s="7" t="str">
        <f t="shared" si="116"/>
        <v/>
      </c>
    </row>
    <row r="523" spans="1:30" x14ac:dyDescent="0.25">
      <c r="A523" s="1" t="str">
        <f t="shared" si="122"/>
        <v/>
      </c>
      <c r="B523" s="1" t="str">
        <f t="shared" si="121"/>
        <v/>
      </c>
      <c r="C523" s="1" t="str">
        <f>IF(A523="","",IFERROR(VLOOKUP(E523,'[1]Mapping '!$I$2:$J$18,2,FALSE),C522))</f>
        <v/>
      </c>
      <c r="D523" s="1">
        <f t="shared" si="120"/>
        <v>0</v>
      </c>
      <c r="N523" s="6" t="str">
        <f t="shared" si="119"/>
        <v/>
      </c>
      <c r="O523" s="1" t="e">
        <f t="shared" si="118"/>
        <v>#VALUE!</v>
      </c>
      <c r="U523" s="1">
        <f>IF(ISNA(VLOOKUP(Z523,'Balance R'!$C$14:$E$181,3,FALSE))=FALSE,U522,U522+1)</f>
        <v>30</v>
      </c>
      <c r="W523" s="34" t="str">
        <f t="shared" si="110"/>
        <v/>
      </c>
      <c r="X523" s="34" t="str">
        <f t="shared" si="111"/>
        <v/>
      </c>
      <c r="Y523" s="34" t="str">
        <f t="shared" si="117"/>
        <v/>
      </c>
      <c r="Z523" s="34" t="str">
        <f t="shared" si="112"/>
        <v>_</v>
      </c>
      <c r="AA523" s="34">
        <f t="shared" si="113"/>
        <v>0</v>
      </c>
      <c r="AB523" s="35">
        <f t="shared" si="114"/>
        <v>0</v>
      </c>
      <c r="AC523" s="7" t="str">
        <f t="shared" si="115"/>
        <v/>
      </c>
      <c r="AD523" s="7" t="str">
        <f t="shared" si="116"/>
        <v/>
      </c>
    </row>
    <row r="524" spans="1:30" x14ac:dyDescent="0.25">
      <c r="A524" s="1" t="str">
        <f t="shared" si="122"/>
        <v/>
      </c>
      <c r="B524" s="1" t="str">
        <f t="shared" si="121"/>
        <v/>
      </c>
      <c r="C524" s="1" t="str">
        <f>IF(A524="","",IFERROR(VLOOKUP(E524,'[1]Mapping '!$I$2:$J$18,2,FALSE),C523))</f>
        <v/>
      </c>
      <c r="D524" s="1">
        <f t="shared" si="120"/>
        <v>0</v>
      </c>
      <c r="N524" s="6" t="str">
        <f t="shared" si="119"/>
        <v/>
      </c>
      <c r="O524" s="1" t="e">
        <f t="shared" si="118"/>
        <v>#VALUE!</v>
      </c>
      <c r="U524" s="1">
        <f>IF(ISNA(VLOOKUP(Z524,'Balance R'!$C$14:$E$181,3,FALSE))=FALSE,U523,U523+1)</f>
        <v>31</v>
      </c>
      <c r="W524" s="34" t="str">
        <f t="shared" si="110"/>
        <v/>
      </c>
      <c r="X524" s="34" t="str">
        <f t="shared" si="111"/>
        <v/>
      </c>
      <c r="Y524" s="34" t="str">
        <f t="shared" si="117"/>
        <v/>
      </c>
      <c r="Z524" s="34" t="str">
        <f t="shared" si="112"/>
        <v>_</v>
      </c>
      <c r="AA524" s="34">
        <f t="shared" si="113"/>
        <v>0</v>
      </c>
      <c r="AB524" s="35">
        <f t="shared" si="114"/>
        <v>0</v>
      </c>
      <c r="AC524" s="7" t="str">
        <f t="shared" si="115"/>
        <v/>
      </c>
      <c r="AD524" s="7" t="str">
        <f t="shared" si="116"/>
        <v/>
      </c>
    </row>
    <row r="525" spans="1:30" x14ac:dyDescent="0.25">
      <c r="A525" s="1" t="str">
        <f t="shared" si="122"/>
        <v/>
      </c>
      <c r="B525" s="1" t="str">
        <f t="shared" si="121"/>
        <v/>
      </c>
      <c r="C525" s="1" t="str">
        <f>IF(A525="","",IFERROR(VLOOKUP(E525,'[1]Mapping '!$I$2:$J$18,2,FALSE),C524))</f>
        <v/>
      </c>
      <c r="D525" s="1">
        <f t="shared" si="120"/>
        <v>0</v>
      </c>
      <c r="N525" s="6" t="str">
        <f t="shared" si="119"/>
        <v/>
      </c>
      <c r="O525" s="1" t="e">
        <f t="shared" si="118"/>
        <v>#VALUE!</v>
      </c>
      <c r="U525" s="1">
        <f>IF(ISNA(VLOOKUP(Z525,'Balance R'!$C$14:$E$181,3,FALSE))=FALSE,U524,U524+1)</f>
        <v>32</v>
      </c>
      <c r="W525" s="34" t="str">
        <f t="shared" si="110"/>
        <v/>
      </c>
      <c r="X525" s="34" t="str">
        <f t="shared" si="111"/>
        <v/>
      </c>
      <c r="Y525" s="34" t="str">
        <f t="shared" si="117"/>
        <v/>
      </c>
      <c r="Z525" s="34" t="str">
        <f t="shared" si="112"/>
        <v>_</v>
      </c>
      <c r="AA525" s="34">
        <f t="shared" si="113"/>
        <v>0</v>
      </c>
      <c r="AB525" s="35">
        <f t="shared" si="114"/>
        <v>0</v>
      </c>
      <c r="AC525" s="7" t="str">
        <f t="shared" si="115"/>
        <v/>
      </c>
      <c r="AD525" s="7" t="str">
        <f t="shared" si="116"/>
        <v/>
      </c>
    </row>
    <row r="526" spans="1:30" x14ac:dyDescent="0.25">
      <c r="A526" s="1" t="str">
        <f t="shared" si="122"/>
        <v/>
      </c>
      <c r="B526" s="1" t="str">
        <f t="shared" si="121"/>
        <v/>
      </c>
      <c r="C526" s="1" t="str">
        <f>IF(A526="","",IFERROR(VLOOKUP(E526,'[1]Mapping '!$I$2:$J$18,2,FALSE),C525))</f>
        <v/>
      </c>
      <c r="D526" s="1">
        <f t="shared" si="120"/>
        <v>0</v>
      </c>
      <c r="N526" s="6" t="str">
        <f t="shared" si="119"/>
        <v/>
      </c>
      <c r="O526" s="1" t="e">
        <f t="shared" si="118"/>
        <v>#VALUE!</v>
      </c>
      <c r="U526" s="1">
        <f>IF(ISNA(VLOOKUP(Z526,'Balance R'!$C$14:$E$181,3,FALSE))=FALSE,U525,U525+1)</f>
        <v>33</v>
      </c>
      <c r="W526" s="34" t="str">
        <f t="shared" si="110"/>
        <v/>
      </c>
      <c r="X526" s="34" t="str">
        <f t="shared" si="111"/>
        <v/>
      </c>
      <c r="Y526" s="34" t="str">
        <f t="shared" si="117"/>
        <v/>
      </c>
      <c r="Z526" s="34" t="str">
        <f t="shared" si="112"/>
        <v>_</v>
      </c>
      <c r="AA526" s="34">
        <f t="shared" si="113"/>
        <v>0</v>
      </c>
      <c r="AB526" s="35">
        <f t="shared" si="114"/>
        <v>0</v>
      </c>
      <c r="AC526" s="7" t="str">
        <f t="shared" si="115"/>
        <v/>
      </c>
      <c r="AD526" s="7" t="str">
        <f t="shared" si="116"/>
        <v/>
      </c>
    </row>
    <row r="527" spans="1:30" x14ac:dyDescent="0.25">
      <c r="A527" s="1" t="str">
        <f t="shared" si="122"/>
        <v/>
      </c>
      <c r="B527" s="1" t="str">
        <f t="shared" si="121"/>
        <v/>
      </c>
      <c r="C527" s="1" t="str">
        <f>IF(A527="","",IFERROR(VLOOKUP(E527,'[1]Mapping '!$I$2:$J$18,2,FALSE),C526))</f>
        <v/>
      </c>
      <c r="D527" s="1">
        <f t="shared" si="120"/>
        <v>0</v>
      </c>
      <c r="N527" s="6" t="str">
        <f t="shared" si="119"/>
        <v/>
      </c>
      <c r="O527" s="1" t="e">
        <f t="shared" si="118"/>
        <v>#VALUE!</v>
      </c>
      <c r="U527" s="1">
        <f>IF(ISNA(VLOOKUP(Z527,'Balance R'!$C$14:$E$181,3,FALSE))=FALSE,U526,U526+1)</f>
        <v>34</v>
      </c>
      <c r="W527" s="34" t="str">
        <f t="shared" si="110"/>
        <v/>
      </c>
      <c r="X527" s="34" t="str">
        <f t="shared" si="111"/>
        <v/>
      </c>
      <c r="Y527" s="34" t="str">
        <f t="shared" si="117"/>
        <v/>
      </c>
      <c r="Z527" s="34" t="str">
        <f t="shared" si="112"/>
        <v>_</v>
      </c>
      <c r="AA527" s="34">
        <f t="shared" si="113"/>
        <v>0</v>
      </c>
      <c r="AB527" s="35">
        <f t="shared" si="114"/>
        <v>0</v>
      </c>
      <c r="AC527" s="7" t="str">
        <f t="shared" si="115"/>
        <v/>
      </c>
      <c r="AD527" s="7" t="str">
        <f t="shared" si="116"/>
        <v/>
      </c>
    </row>
    <row r="528" spans="1:30" x14ac:dyDescent="0.25">
      <c r="A528" s="1" t="str">
        <f t="shared" si="122"/>
        <v/>
      </c>
      <c r="B528" s="1" t="str">
        <f t="shared" si="121"/>
        <v/>
      </c>
      <c r="C528" s="1" t="str">
        <f>IF(A528="","",IFERROR(VLOOKUP(E528,'[1]Mapping '!$I$2:$J$18,2,FALSE),C527))</f>
        <v/>
      </c>
      <c r="D528" s="1">
        <f t="shared" si="120"/>
        <v>0</v>
      </c>
      <c r="N528" s="6" t="str">
        <f t="shared" si="119"/>
        <v/>
      </c>
      <c r="O528" s="1" t="e">
        <f t="shared" si="118"/>
        <v>#VALUE!</v>
      </c>
      <c r="U528" s="1">
        <f>IF(ISNA(VLOOKUP(Z528,'Balance R'!$C$14:$E$181,3,FALSE))=FALSE,U527,U527+1)</f>
        <v>35</v>
      </c>
      <c r="W528" s="34" t="str">
        <f t="shared" si="110"/>
        <v/>
      </c>
      <c r="X528" s="34" t="str">
        <f t="shared" si="111"/>
        <v/>
      </c>
      <c r="Y528" s="34" t="str">
        <f t="shared" si="117"/>
        <v/>
      </c>
      <c r="Z528" s="34" t="str">
        <f t="shared" si="112"/>
        <v>_</v>
      </c>
      <c r="AA528" s="34">
        <f t="shared" si="113"/>
        <v>0</v>
      </c>
      <c r="AB528" s="35">
        <f t="shared" si="114"/>
        <v>0</v>
      </c>
      <c r="AC528" s="7" t="str">
        <f t="shared" si="115"/>
        <v/>
      </c>
      <c r="AD528" s="7" t="str">
        <f t="shared" si="116"/>
        <v/>
      </c>
    </row>
    <row r="529" spans="1:30" x14ac:dyDescent="0.25">
      <c r="A529" s="1" t="str">
        <f t="shared" si="122"/>
        <v/>
      </c>
      <c r="B529" s="1" t="str">
        <f t="shared" si="121"/>
        <v/>
      </c>
      <c r="C529" s="1" t="str">
        <f>IF(A529="","",IFERROR(VLOOKUP(E529,'[1]Mapping '!$I$2:$J$18,2,FALSE),C528))</f>
        <v/>
      </c>
      <c r="D529" s="1">
        <f t="shared" si="120"/>
        <v>0</v>
      </c>
      <c r="N529" s="6" t="str">
        <f t="shared" si="119"/>
        <v/>
      </c>
      <c r="O529" s="1" t="e">
        <f t="shared" si="118"/>
        <v>#VALUE!</v>
      </c>
      <c r="U529" s="1">
        <f>IF(ISNA(VLOOKUP(Z529,'Balance R'!$C$14:$E$181,3,FALSE))=FALSE,U528,U528+1)</f>
        <v>36</v>
      </c>
      <c r="W529" s="34" t="str">
        <f t="shared" ref="W529:W592" si="123">IFERROR(IF(W528+1&gt;MAX(A:A),"",IF(+W528+1&lt;=MAX(M:M),+W528+1,IF(W528=MAX(M:M),$AA$1,+W528+1))),"")</f>
        <v/>
      </c>
      <c r="X529" s="34" t="str">
        <f t="shared" ref="X529:X592" si="124">IF(W529&lt;$AA$1,VLOOKUP(W529,M:P,4,FALSE),VLOOKUP(W529,A:B,2,FALSE))</f>
        <v/>
      </c>
      <c r="Y529" s="34" t="str">
        <f t="shared" si="117"/>
        <v/>
      </c>
      <c r="Z529" s="34" t="str">
        <f t="shared" ref="Z529:Z592" si="125">CONCATENATE(X529,"_",Y529)</f>
        <v>_</v>
      </c>
      <c r="AA529" s="34">
        <f t="shared" ref="AA529:AA592" si="126">IF(W529&lt;$AA$1,VLOOKUP(W529,M:Q,5,FALSE),VLOOKUP(W529,A:F,6,FALSE))</f>
        <v>0</v>
      </c>
      <c r="AB529" s="35">
        <f t="shared" ref="AB529:AB592" si="127">IF(W529&lt;$AA$1,SUMIF(P:P,$X529,R:R)-SUMIF(P:P,$X529,S:S)+SUMIF(P:P,$X529,T:T),SUMIF(A:A,$W529,D:D))</f>
        <v>0</v>
      </c>
      <c r="AC529" s="7" t="str">
        <f t="shared" ref="AC529:AC592" si="128">LEFT(X529,1)</f>
        <v/>
      </c>
      <c r="AD529" s="7" t="str">
        <f t="shared" ref="AD529:AD592" si="129">LEFT(Y529,2)</f>
        <v/>
      </c>
    </row>
    <row r="530" spans="1:30" x14ac:dyDescent="0.25">
      <c r="A530" s="1" t="str">
        <f t="shared" si="122"/>
        <v/>
      </c>
      <c r="B530" s="1" t="str">
        <f t="shared" si="121"/>
        <v/>
      </c>
      <c r="C530" s="1" t="str">
        <f>IF(A530="","",IFERROR(VLOOKUP(E530,'[1]Mapping '!$I$2:$J$18,2,FALSE),C529))</f>
        <v/>
      </c>
      <c r="D530" s="1">
        <f t="shared" si="120"/>
        <v>0</v>
      </c>
      <c r="N530" s="6" t="str">
        <f t="shared" si="119"/>
        <v/>
      </c>
      <c r="O530" s="1" t="e">
        <f t="shared" si="118"/>
        <v>#VALUE!</v>
      </c>
      <c r="U530" s="1">
        <f>IF(ISNA(VLOOKUP(Z530,'Balance R'!$C$14:$E$181,3,FALSE))=FALSE,U529,U529+1)</f>
        <v>37</v>
      </c>
      <c r="W530" s="34" t="str">
        <f t="shared" si="123"/>
        <v/>
      </c>
      <c r="X530" s="34" t="str">
        <f t="shared" si="124"/>
        <v/>
      </c>
      <c r="Y530" s="34" t="str">
        <f t="shared" si="117"/>
        <v/>
      </c>
      <c r="Z530" s="34" t="str">
        <f t="shared" si="125"/>
        <v>_</v>
      </c>
      <c r="AA530" s="34">
        <f t="shared" si="126"/>
        <v>0</v>
      </c>
      <c r="AB530" s="35">
        <f t="shared" si="127"/>
        <v>0</v>
      </c>
      <c r="AC530" s="7" t="str">
        <f t="shared" si="128"/>
        <v/>
      </c>
      <c r="AD530" s="7" t="str">
        <f t="shared" si="129"/>
        <v/>
      </c>
    </row>
    <row r="531" spans="1:30" x14ac:dyDescent="0.25">
      <c r="A531" s="1" t="str">
        <f t="shared" si="122"/>
        <v/>
      </c>
      <c r="B531" s="1" t="str">
        <f t="shared" si="121"/>
        <v/>
      </c>
      <c r="C531" s="1" t="str">
        <f>IF(A531="","",IFERROR(VLOOKUP(E531,'[1]Mapping '!$I$2:$J$18,2,FALSE),C530))</f>
        <v/>
      </c>
      <c r="D531" s="1">
        <f t="shared" si="120"/>
        <v>0</v>
      </c>
      <c r="N531" s="6" t="str">
        <f t="shared" si="119"/>
        <v/>
      </c>
      <c r="O531" s="1" t="e">
        <f t="shared" si="118"/>
        <v>#VALUE!</v>
      </c>
      <c r="U531" s="1">
        <f>IF(ISNA(VLOOKUP(Z531,'Balance R'!$C$14:$E$181,3,FALSE))=FALSE,U530,U530+1)</f>
        <v>38</v>
      </c>
      <c r="W531" s="34" t="str">
        <f t="shared" si="123"/>
        <v/>
      </c>
      <c r="X531" s="34" t="str">
        <f t="shared" si="124"/>
        <v/>
      </c>
      <c r="Y531" s="34" t="str">
        <f t="shared" si="117"/>
        <v/>
      </c>
      <c r="Z531" s="34" t="str">
        <f t="shared" si="125"/>
        <v>_</v>
      </c>
      <c r="AA531" s="34">
        <f t="shared" si="126"/>
        <v>0</v>
      </c>
      <c r="AB531" s="35">
        <f t="shared" si="127"/>
        <v>0</v>
      </c>
      <c r="AC531" s="7" t="str">
        <f t="shared" si="128"/>
        <v/>
      </c>
      <c r="AD531" s="7" t="str">
        <f t="shared" si="129"/>
        <v/>
      </c>
    </row>
    <row r="532" spans="1:30" x14ac:dyDescent="0.25">
      <c r="A532" s="1" t="str">
        <f t="shared" si="122"/>
        <v/>
      </c>
      <c r="B532" s="1" t="str">
        <f t="shared" si="121"/>
        <v/>
      </c>
      <c r="C532" s="1" t="str">
        <f>IF(A532="","",IFERROR(VLOOKUP(E532,'[1]Mapping '!$I$2:$J$18,2,FALSE),C531))</f>
        <v/>
      </c>
      <c r="D532" s="1">
        <f t="shared" si="120"/>
        <v>0</v>
      </c>
      <c r="N532" s="6" t="str">
        <f t="shared" si="119"/>
        <v/>
      </c>
      <c r="O532" s="1" t="e">
        <f t="shared" si="118"/>
        <v>#VALUE!</v>
      </c>
      <c r="U532" s="1">
        <f>IF(ISNA(VLOOKUP(Z532,'Balance R'!$C$14:$E$181,3,FALSE))=FALSE,U531,U531+1)</f>
        <v>39</v>
      </c>
      <c r="W532" s="34" t="str">
        <f t="shared" si="123"/>
        <v/>
      </c>
      <c r="X532" s="34" t="str">
        <f t="shared" si="124"/>
        <v/>
      </c>
      <c r="Y532" s="34" t="str">
        <f t="shared" si="117"/>
        <v/>
      </c>
      <c r="Z532" s="34" t="str">
        <f t="shared" si="125"/>
        <v>_</v>
      </c>
      <c r="AA532" s="34">
        <f t="shared" si="126"/>
        <v>0</v>
      </c>
      <c r="AB532" s="35">
        <f t="shared" si="127"/>
        <v>0</v>
      </c>
      <c r="AC532" s="7" t="str">
        <f t="shared" si="128"/>
        <v/>
      </c>
      <c r="AD532" s="7" t="str">
        <f t="shared" si="129"/>
        <v/>
      </c>
    </row>
    <row r="533" spans="1:30" x14ac:dyDescent="0.25">
      <c r="A533" s="1" t="str">
        <f t="shared" si="122"/>
        <v/>
      </c>
      <c r="B533" s="1" t="str">
        <f t="shared" si="121"/>
        <v/>
      </c>
      <c r="C533" s="1" t="str">
        <f>IF(A533="","",IFERROR(VLOOKUP(E533,'[1]Mapping '!$I$2:$J$18,2,FALSE),C532))</f>
        <v/>
      </c>
      <c r="D533" s="1">
        <f t="shared" si="120"/>
        <v>0</v>
      </c>
      <c r="N533" s="6" t="str">
        <f t="shared" si="119"/>
        <v/>
      </c>
      <c r="O533" s="1" t="e">
        <f t="shared" si="118"/>
        <v>#VALUE!</v>
      </c>
      <c r="U533" s="1">
        <f>IF(ISNA(VLOOKUP(Z533,'Balance R'!$C$14:$E$181,3,FALSE))=FALSE,U532,U532+1)</f>
        <v>40</v>
      </c>
      <c r="W533" s="34" t="str">
        <f t="shared" si="123"/>
        <v/>
      </c>
      <c r="X533" s="34" t="str">
        <f t="shared" si="124"/>
        <v/>
      </c>
      <c r="Y533" s="34" t="str">
        <f t="shared" si="117"/>
        <v/>
      </c>
      <c r="Z533" s="34" t="str">
        <f t="shared" si="125"/>
        <v>_</v>
      </c>
      <c r="AA533" s="34">
        <f t="shared" si="126"/>
        <v>0</v>
      </c>
      <c r="AB533" s="35">
        <f t="shared" si="127"/>
        <v>0</v>
      </c>
      <c r="AC533" s="7" t="str">
        <f t="shared" si="128"/>
        <v/>
      </c>
      <c r="AD533" s="7" t="str">
        <f t="shared" si="129"/>
        <v/>
      </c>
    </row>
    <row r="534" spans="1:30" x14ac:dyDescent="0.25">
      <c r="A534" s="1" t="str">
        <f t="shared" si="122"/>
        <v/>
      </c>
      <c r="B534" s="1" t="str">
        <f t="shared" si="121"/>
        <v/>
      </c>
      <c r="C534" s="1" t="str">
        <f>IF(A534="","",IFERROR(VLOOKUP(E534,'[1]Mapping '!$I$2:$J$18,2,FALSE),C533))</f>
        <v/>
      </c>
      <c r="D534" s="1">
        <f t="shared" si="120"/>
        <v>0</v>
      </c>
      <c r="N534" s="6" t="str">
        <f t="shared" si="119"/>
        <v/>
      </c>
      <c r="O534" s="1" t="e">
        <f t="shared" si="118"/>
        <v>#VALUE!</v>
      </c>
      <c r="U534" s="1">
        <f>IF(ISNA(VLOOKUP(Z534,'Balance R'!$C$14:$E$181,3,FALSE))=FALSE,U533,U533+1)</f>
        <v>41</v>
      </c>
      <c r="W534" s="34" t="str">
        <f t="shared" si="123"/>
        <v/>
      </c>
      <c r="X534" s="34" t="str">
        <f t="shared" si="124"/>
        <v/>
      </c>
      <c r="Y534" s="34" t="str">
        <f t="shared" si="117"/>
        <v/>
      </c>
      <c r="Z534" s="34" t="str">
        <f t="shared" si="125"/>
        <v>_</v>
      </c>
      <c r="AA534" s="34">
        <f t="shared" si="126"/>
        <v>0</v>
      </c>
      <c r="AB534" s="35">
        <f t="shared" si="127"/>
        <v>0</v>
      </c>
      <c r="AC534" s="7" t="str">
        <f t="shared" si="128"/>
        <v/>
      </c>
      <c r="AD534" s="7" t="str">
        <f t="shared" si="129"/>
        <v/>
      </c>
    </row>
    <row r="535" spans="1:30" x14ac:dyDescent="0.25">
      <c r="A535" s="1" t="str">
        <f t="shared" si="122"/>
        <v/>
      </c>
      <c r="B535" s="1" t="str">
        <f t="shared" si="121"/>
        <v/>
      </c>
      <c r="C535" s="1" t="str">
        <f>IF(A535="","",IFERROR(VLOOKUP(E535,'[1]Mapping '!$I$2:$J$18,2,FALSE),C534))</f>
        <v/>
      </c>
      <c r="D535" s="1">
        <f t="shared" si="120"/>
        <v>0</v>
      </c>
      <c r="N535" s="6" t="str">
        <f t="shared" si="119"/>
        <v/>
      </c>
      <c r="O535" s="1" t="e">
        <f t="shared" si="118"/>
        <v>#VALUE!</v>
      </c>
      <c r="U535" s="1">
        <f>IF(ISNA(VLOOKUP(Z535,'Balance R'!$C$14:$E$181,3,FALSE))=FALSE,U534,U534+1)</f>
        <v>42</v>
      </c>
      <c r="W535" s="34" t="str">
        <f t="shared" si="123"/>
        <v/>
      </c>
      <c r="X535" s="34" t="str">
        <f t="shared" si="124"/>
        <v/>
      </c>
      <c r="Y535" s="34" t="str">
        <f t="shared" si="117"/>
        <v/>
      </c>
      <c r="Z535" s="34" t="str">
        <f t="shared" si="125"/>
        <v>_</v>
      </c>
      <c r="AA535" s="34">
        <f t="shared" si="126"/>
        <v>0</v>
      </c>
      <c r="AB535" s="35">
        <f t="shared" si="127"/>
        <v>0</v>
      </c>
      <c r="AC535" s="7" t="str">
        <f t="shared" si="128"/>
        <v/>
      </c>
      <c r="AD535" s="7" t="str">
        <f t="shared" si="129"/>
        <v/>
      </c>
    </row>
    <row r="536" spans="1:30" x14ac:dyDescent="0.25">
      <c r="A536" s="1" t="str">
        <f t="shared" si="122"/>
        <v/>
      </c>
      <c r="B536" s="1" t="str">
        <f t="shared" si="121"/>
        <v/>
      </c>
      <c r="C536" s="1" t="str">
        <f>IF(A536="","",IFERROR(VLOOKUP(E536,'[1]Mapping '!$I$2:$J$18,2,FALSE),C535))</f>
        <v/>
      </c>
      <c r="D536" s="1">
        <f t="shared" si="120"/>
        <v>0</v>
      </c>
      <c r="N536" s="6" t="str">
        <f t="shared" si="119"/>
        <v/>
      </c>
      <c r="O536" s="1" t="e">
        <f t="shared" si="118"/>
        <v>#VALUE!</v>
      </c>
      <c r="U536" s="1">
        <f>IF(ISNA(VLOOKUP(Z536,'Balance R'!$C$14:$E$181,3,FALSE))=FALSE,U535,U535+1)</f>
        <v>43</v>
      </c>
      <c r="W536" s="34" t="str">
        <f t="shared" si="123"/>
        <v/>
      </c>
      <c r="X536" s="34" t="str">
        <f t="shared" si="124"/>
        <v/>
      </c>
      <c r="Y536" s="34" t="str">
        <f t="shared" si="117"/>
        <v/>
      </c>
      <c r="Z536" s="34" t="str">
        <f t="shared" si="125"/>
        <v>_</v>
      </c>
      <c r="AA536" s="34">
        <f t="shared" si="126"/>
        <v>0</v>
      </c>
      <c r="AB536" s="35">
        <f t="shared" si="127"/>
        <v>0</v>
      </c>
      <c r="AC536" s="7" t="str">
        <f t="shared" si="128"/>
        <v/>
      </c>
      <c r="AD536" s="7" t="str">
        <f t="shared" si="129"/>
        <v/>
      </c>
    </row>
    <row r="537" spans="1:30" x14ac:dyDescent="0.25">
      <c r="A537" s="1" t="str">
        <f t="shared" si="122"/>
        <v/>
      </c>
      <c r="B537" s="1" t="str">
        <f t="shared" si="121"/>
        <v/>
      </c>
      <c r="C537" s="1" t="str">
        <f>IF(A537="","",IFERROR(VLOOKUP(E537,'[1]Mapping '!$I$2:$J$18,2,FALSE),C536))</f>
        <v/>
      </c>
      <c r="D537" s="1">
        <f t="shared" si="120"/>
        <v>0</v>
      </c>
      <c r="N537" s="6" t="str">
        <f t="shared" si="119"/>
        <v/>
      </c>
      <c r="O537" s="1" t="e">
        <f t="shared" si="118"/>
        <v>#VALUE!</v>
      </c>
      <c r="U537" s="1">
        <f>IF(ISNA(VLOOKUP(Z537,'Balance R'!$C$14:$E$181,3,FALSE))=FALSE,U536,U536+1)</f>
        <v>44</v>
      </c>
      <c r="W537" s="34" t="str">
        <f t="shared" si="123"/>
        <v/>
      </c>
      <c r="X537" s="34" t="str">
        <f t="shared" si="124"/>
        <v/>
      </c>
      <c r="Y537" s="34" t="str">
        <f t="shared" si="117"/>
        <v/>
      </c>
      <c r="Z537" s="34" t="str">
        <f t="shared" si="125"/>
        <v>_</v>
      </c>
      <c r="AA537" s="34">
        <f t="shared" si="126"/>
        <v>0</v>
      </c>
      <c r="AB537" s="35">
        <f t="shared" si="127"/>
        <v>0</v>
      </c>
      <c r="AC537" s="7" t="str">
        <f t="shared" si="128"/>
        <v/>
      </c>
      <c r="AD537" s="7" t="str">
        <f t="shared" si="129"/>
        <v/>
      </c>
    </row>
    <row r="538" spans="1:30" x14ac:dyDescent="0.25">
      <c r="A538" s="1" t="str">
        <f t="shared" si="122"/>
        <v/>
      </c>
      <c r="B538" s="1" t="str">
        <f t="shared" si="121"/>
        <v/>
      </c>
      <c r="C538" s="1" t="str">
        <f>IF(A538="","",IFERROR(VLOOKUP(E538,'[1]Mapping '!$I$2:$J$18,2,FALSE),C537))</f>
        <v/>
      </c>
      <c r="D538" s="1">
        <f t="shared" si="120"/>
        <v>0</v>
      </c>
      <c r="N538" s="6" t="str">
        <f t="shared" si="119"/>
        <v/>
      </c>
      <c r="O538" s="1" t="e">
        <f t="shared" si="118"/>
        <v>#VALUE!</v>
      </c>
      <c r="U538" s="1">
        <f>IF(ISNA(VLOOKUP(Z538,'Balance R'!$C$14:$E$181,3,FALSE))=FALSE,U537,U537+1)</f>
        <v>45</v>
      </c>
      <c r="W538" s="34" t="str">
        <f t="shared" si="123"/>
        <v/>
      </c>
      <c r="X538" s="34" t="str">
        <f t="shared" si="124"/>
        <v/>
      </c>
      <c r="Y538" s="34" t="str">
        <f t="shared" si="117"/>
        <v/>
      </c>
      <c r="Z538" s="34" t="str">
        <f t="shared" si="125"/>
        <v>_</v>
      </c>
      <c r="AA538" s="34">
        <f t="shared" si="126"/>
        <v>0</v>
      </c>
      <c r="AB538" s="35">
        <f t="shared" si="127"/>
        <v>0</v>
      </c>
      <c r="AC538" s="7" t="str">
        <f t="shared" si="128"/>
        <v/>
      </c>
      <c r="AD538" s="7" t="str">
        <f t="shared" si="129"/>
        <v/>
      </c>
    </row>
    <row r="539" spans="1:30" x14ac:dyDescent="0.25">
      <c r="A539" s="1" t="str">
        <f t="shared" si="122"/>
        <v/>
      </c>
      <c r="B539" s="1" t="str">
        <f t="shared" si="121"/>
        <v/>
      </c>
      <c r="C539" s="1" t="str">
        <f>IF(A539="","",IFERROR(VLOOKUP(E539,'[1]Mapping '!$I$2:$J$18,2,FALSE),C538))</f>
        <v/>
      </c>
      <c r="D539" s="1">
        <f t="shared" si="120"/>
        <v>0</v>
      </c>
      <c r="N539" s="6" t="str">
        <f t="shared" si="119"/>
        <v/>
      </c>
      <c r="O539" s="1" t="e">
        <f t="shared" si="118"/>
        <v>#VALUE!</v>
      </c>
      <c r="U539" s="1">
        <f>IF(ISNA(VLOOKUP(Z539,'Balance R'!$C$14:$E$181,3,FALSE))=FALSE,U538,U538+1)</f>
        <v>46</v>
      </c>
      <c r="W539" s="34" t="str">
        <f t="shared" si="123"/>
        <v/>
      </c>
      <c r="X539" s="34" t="str">
        <f t="shared" si="124"/>
        <v/>
      </c>
      <c r="Y539" s="34" t="str">
        <f t="shared" si="117"/>
        <v/>
      </c>
      <c r="Z539" s="34" t="str">
        <f t="shared" si="125"/>
        <v>_</v>
      </c>
      <c r="AA539" s="34">
        <f t="shared" si="126"/>
        <v>0</v>
      </c>
      <c r="AB539" s="35">
        <f t="shared" si="127"/>
        <v>0</v>
      </c>
      <c r="AC539" s="7" t="str">
        <f t="shared" si="128"/>
        <v/>
      </c>
      <c r="AD539" s="7" t="str">
        <f t="shared" si="129"/>
        <v/>
      </c>
    </row>
    <row r="540" spans="1:30" x14ac:dyDescent="0.25">
      <c r="A540" s="1" t="str">
        <f t="shared" si="122"/>
        <v/>
      </c>
      <c r="B540" s="1" t="str">
        <f t="shared" si="121"/>
        <v/>
      </c>
      <c r="C540" s="1" t="str">
        <f>IF(A540="","",IFERROR(VLOOKUP(E540,'[1]Mapping '!$I$2:$J$18,2,FALSE),C539))</f>
        <v/>
      </c>
      <c r="D540" s="1">
        <f t="shared" si="120"/>
        <v>0</v>
      </c>
      <c r="N540" s="6" t="str">
        <f t="shared" si="119"/>
        <v/>
      </c>
      <c r="O540" s="1" t="e">
        <f t="shared" si="118"/>
        <v>#VALUE!</v>
      </c>
      <c r="U540" s="1">
        <f>IF(ISNA(VLOOKUP(Z540,'Balance R'!$C$14:$E$181,3,FALSE))=FALSE,U539,U539+1)</f>
        <v>47</v>
      </c>
      <c r="W540" s="34" t="str">
        <f t="shared" si="123"/>
        <v/>
      </c>
      <c r="X540" s="34" t="str">
        <f t="shared" si="124"/>
        <v/>
      </c>
      <c r="Y540" s="34" t="str">
        <f t="shared" si="117"/>
        <v/>
      </c>
      <c r="Z540" s="34" t="str">
        <f t="shared" si="125"/>
        <v>_</v>
      </c>
      <c r="AA540" s="34">
        <f t="shared" si="126"/>
        <v>0</v>
      </c>
      <c r="AB540" s="35">
        <f t="shared" si="127"/>
        <v>0</v>
      </c>
      <c r="AC540" s="7" t="str">
        <f t="shared" si="128"/>
        <v/>
      </c>
      <c r="AD540" s="7" t="str">
        <f t="shared" si="129"/>
        <v/>
      </c>
    </row>
    <row r="541" spans="1:30" x14ac:dyDescent="0.25">
      <c r="A541" s="1" t="str">
        <f t="shared" si="122"/>
        <v/>
      </c>
      <c r="B541" s="1" t="str">
        <f t="shared" si="121"/>
        <v/>
      </c>
      <c r="C541" s="1" t="str">
        <f>IF(A541="","",IFERROR(VLOOKUP(E541,'[1]Mapping '!$I$2:$J$18,2,FALSE),C540))</f>
        <v/>
      </c>
      <c r="D541" s="1">
        <f t="shared" si="120"/>
        <v>0</v>
      </c>
      <c r="N541" s="6" t="str">
        <f t="shared" si="119"/>
        <v/>
      </c>
      <c r="O541" s="1" t="e">
        <f t="shared" si="118"/>
        <v>#VALUE!</v>
      </c>
      <c r="U541" s="1">
        <f>IF(ISNA(VLOOKUP(Z541,'Balance R'!$C$14:$E$181,3,FALSE))=FALSE,U540,U540+1)</f>
        <v>48</v>
      </c>
      <c r="W541" s="34" t="str">
        <f t="shared" si="123"/>
        <v/>
      </c>
      <c r="X541" s="34" t="str">
        <f t="shared" si="124"/>
        <v/>
      </c>
      <c r="Y541" s="34" t="str">
        <f t="shared" si="117"/>
        <v/>
      </c>
      <c r="Z541" s="34" t="str">
        <f t="shared" si="125"/>
        <v>_</v>
      </c>
      <c r="AA541" s="34">
        <f t="shared" si="126"/>
        <v>0</v>
      </c>
      <c r="AB541" s="35">
        <f t="shared" si="127"/>
        <v>0</v>
      </c>
      <c r="AC541" s="7" t="str">
        <f t="shared" si="128"/>
        <v/>
      </c>
      <c r="AD541" s="7" t="str">
        <f t="shared" si="129"/>
        <v/>
      </c>
    </row>
    <row r="542" spans="1:30" x14ac:dyDescent="0.25">
      <c r="A542" s="1" t="str">
        <f t="shared" si="122"/>
        <v/>
      </c>
      <c r="B542" s="1" t="str">
        <f t="shared" si="121"/>
        <v/>
      </c>
      <c r="C542" s="1" t="str">
        <f>IF(A542="","",IFERROR(VLOOKUP(E542,'[1]Mapping '!$I$2:$J$18,2,FALSE),C541))</f>
        <v/>
      </c>
      <c r="D542" s="1">
        <f t="shared" si="120"/>
        <v>0</v>
      </c>
      <c r="N542" s="6" t="str">
        <f t="shared" si="119"/>
        <v/>
      </c>
      <c r="O542" s="1" t="e">
        <f t="shared" si="118"/>
        <v>#VALUE!</v>
      </c>
      <c r="U542" s="1">
        <f>IF(ISNA(VLOOKUP(Z542,'Balance R'!$C$14:$E$181,3,FALSE))=FALSE,U541,U541+1)</f>
        <v>49</v>
      </c>
      <c r="W542" s="34" t="str">
        <f t="shared" si="123"/>
        <v/>
      </c>
      <c r="X542" s="34" t="str">
        <f t="shared" si="124"/>
        <v/>
      </c>
      <c r="Y542" s="34" t="str">
        <f t="shared" si="117"/>
        <v/>
      </c>
      <c r="Z542" s="34" t="str">
        <f t="shared" si="125"/>
        <v>_</v>
      </c>
      <c r="AA542" s="34">
        <f t="shared" si="126"/>
        <v>0</v>
      </c>
      <c r="AB542" s="35">
        <f t="shared" si="127"/>
        <v>0</v>
      </c>
      <c r="AC542" s="7" t="str">
        <f t="shared" si="128"/>
        <v/>
      </c>
      <c r="AD542" s="7" t="str">
        <f t="shared" si="129"/>
        <v/>
      </c>
    </row>
    <row r="543" spans="1:30" x14ac:dyDescent="0.25">
      <c r="A543" s="1" t="str">
        <f t="shared" si="122"/>
        <v/>
      </c>
      <c r="B543" s="1" t="str">
        <f t="shared" si="121"/>
        <v/>
      </c>
      <c r="C543" s="1" t="str">
        <f>IF(A543="","",IFERROR(VLOOKUP(E543,'[1]Mapping '!$I$2:$J$18,2,FALSE),C542))</f>
        <v/>
      </c>
      <c r="D543" s="1">
        <f t="shared" si="120"/>
        <v>0</v>
      </c>
      <c r="N543" s="6" t="str">
        <f t="shared" si="119"/>
        <v/>
      </c>
      <c r="O543" s="1" t="e">
        <f t="shared" si="118"/>
        <v>#VALUE!</v>
      </c>
      <c r="U543" s="1">
        <f>IF(ISNA(VLOOKUP(Z543,'Balance R'!$C$14:$E$181,3,FALSE))=FALSE,U542,U542+1)</f>
        <v>50</v>
      </c>
      <c r="W543" s="34" t="str">
        <f t="shared" si="123"/>
        <v/>
      </c>
      <c r="X543" s="34" t="str">
        <f t="shared" si="124"/>
        <v/>
      </c>
      <c r="Y543" s="34" t="str">
        <f t="shared" si="117"/>
        <v/>
      </c>
      <c r="Z543" s="34" t="str">
        <f t="shared" si="125"/>
        <v>_</v>
      </c>
      <c r="AA543" s="34">
        <f t="shared" si="126"/>
        <v>0</v>
      </c>
      <c r="AB543" s="35">
        <f t="shared" si="127"/>
        <v>0</v>
      </c>
      <c r="AC543" s="7" t="str">
        <f t="shared" si="128"/>
        <v/>
      </c>
      <c r="AD543" s="7" t="str">
        <f t="shared" si="129"/>
        <v/>
      </c>
    </row>
    <row r="544" spans="1:30" x14ac:dyDescent="0.25">
      <c r="A544" s="1" t="str">
        <f t="shared" si="122"/>
        <v/>
      </c>
      <c r="B544" s="1" t="str">
        <f t="shared" si="121"/>
        <v/>
      </c>
      <c r="C544" s="1" t="str">
        <f>IF(A544="","",IFERROR(VLOOKUP(E544,'[1]Mapping '!$I$2:$J$18,2,FALSE),C543))</f>
        <v/>
      </c>
      <c r="D544" s="1">
        <f t="shared" si="120"/>
        <v>0</v>
      </c>
      <c r="N544" s="6" t="str">
        <f t="shared" si="119"/>
        <v/>
      </c>
      <c r="O544" s="1" t="e">
        <f t="shared" si="118"/>
        <v>#VALUE!</v>
      </c>
      <c r="U544" s="1">
        <f>IF(ISNA(VLOOKUP(Z544,'Balance R'!$C$14:$E$181,3,FALSE))=FALSE,U543,U543+1)</f>
        <v>51</v>
      </c>
      <c r="W544" s="34" t="str">
        <f t="shared" si="123"/>
        <v/>
      </c>
      <c r="X544" s="34" t="str">
        <f t="shared" si="124"/>
        <v/>
      </c>
      <c r="Y544" s="34" t="str">
        <f t="shared" si="117"/>
        <v/>
      </c>
      <c r="Z544" s="34" t="str">
        <f t="shared" si="125"/>
        <v>_</v>
      </c>
      <c r="AA544" s="34">
        <f t="shared" si="126"/>
        <v>0</v>
      </c>
      <c r="AB544" s="35">
        <f t="shared" si="127"/>
        <v>0</v>
      </c>
      <c r="AC544" s="7" t="str">
        <f t="shared" si="128"/>
        <v/>
      </c>
      <c r="AD544" s="7" t="str">
        <f t="shared" si="129"/>
        <v/>
      </c>
    </row>
    <row r="545" spans="1:30" x14ac:dyDescent="0.25">
      <c r="A545" s="1" t="str">
        <f t="shared" si="122"/>
        <v/>
      </c>
      <c r="B545" s="1" t="str">
        <f t="shared" si="121"/>
        <v/>
      </c>
      <c r="C545" s="1" t="str">
        <f>IF(A545="","",IFERROR(VLOOKUP(E545,'[1]Mapping '!$I$2:$J$18,2,FALSE),C544))</f>
        <v/>
      </c>
      <c r="D545" s="1">
        <f t="shared" si="120"/>
        <v>0</v>
      </c>
      <c r="N545" s="6" t="str">
        <f t="shared" si="119"/>
        <v/>
      </c>
      <c r="O545" s="1" t="e">
        <f t="shared" si="118"/>
        <v>#VALUE!</v>
      </c>
      <c r="U545" s="1">
        <f>IF(ISNA(VLOOKUP(Z545,'Balance R'!$C$14:$E$181,3,FALSE))=FALSE,U544,U544+1)</f>
        <v>52</v>
      </c>
      <c r="W545" s="34" t="str">
        <f t="shared" si="123"/>
        <v/>
      </c>
      <c r="X545" s="34" t="str">
        <f t="shared" si="124"/>
        <v/>
      </c>
      <c r="Y545" s="34" t="str">
        <f t="shared" si="117"/>
        <v/>
      </c>
      <c r="Z545" s="34" t="str">
        <f t="shared" si="125"/>
        <v>_</v>
      </c>
      <c r="AA545" s="34">
        <f t="shared" si="126"/>
        <v>0</v>
      </c>
      <c r="AB545" s="35">
        <f t="shared" si="127"/>
        <v>0</v>
      </c>
      <c r="AC545" s="7" t="str">
        <f t="shared" si="128"/>
        <v/>
      </c>
      <c r="AD545" s="7" t="str">
        <f t="shared" si="129"/>
        <v/>
      </c>
    </row>
    <row r="546" spans="1:30" x14ac:dyDescent="0.25">
      <c r="A546" s="1" t="str">
        <f t="shared" si="122"/>
        <v/>
      </c>
      <c r="B546" s="1" t="str">
        <f t="shared" si="121"/>
        <v/>
      </c>
      <c r="C546" s="1" t="str">
        <f>IF(A546="","",IFERROR(VLOOKUP(E546,'[1]Mapping '!$I$2:$J$18,2,FALSE),C545))</f>
        <v/>
      </c>
      <c r="D546" s="1">
        <f t="shared" si="120"/>
        <v>0</v>
      </c>
      <c r="N546" s="6" t="str">
        <f t="shared" si="119"/>
        <v/>
      </c>
      <c r="O546" s="1" t="e">
        <f t="shared" si="118"/>
        <v>#VALUE!</v>
      </c>
      <c r="U546" s="1">
        <f>IF(ISNA(VLOOKUP(Z546,'Balance R'!$C$14:$E$181,3,FALSE))=FALSE,U545,U545+1)</f>
        <v>53</v>
      </c>
      <c r="W546" s="34" t="str">
        <f t="shared" si="123"/>
        <v/>
      </c>
      <c r="X546" s="34" t="str">
        <f t="shared" si="124"/>
        <v/>
      </c>
      <c r="Y546" s="34" t="str">
        <f t="shared" si="117"/>
        <v/>
      </c>
      <c r="Z546" s="34" t="str">
        <f t="shared" si="125"/>
        <v>_</v>
      </c>
      <c r="AA546" s="34">
        <f t="shared" si="126"/>
        <v>0</v>
      </c>
      <c r="AB546" s="35">
        <f t="shared" si="127"/>
        <v>0</v>
      </c>
      <c r="AC546" s="7" t="str">
        <f t="shared" si="128"/>
        <v/>
      </c>
      <c r="AD546" s="7" t="str">
        <f t="shared" si="129"/>
        <v/>
      </c>
    </row>
    <row r="547" spans="1:30" x14ac:dyDescent="0.25">
      <c r="A547" s="1" t="str">
        <f t="shared" si="122"/>
        <v/>
      </c>
      <c r="B547" s="1" t="str">
        <f t="shared" si="121"/>
        <v/>
      </c>
      <c r="C547" s="1" t="str">
        <f>IF(A547="","",IFERROR(VLOOKUP(E547,'[1]Mapping '!$I$2:$J$18,2,FALSE),C546))</f>
        <v/>
      </c>
      <c r="D547" s="1">
        <f t="shared" si="120"/>
        <v>0</v>
      </c>
      <c r="N547" s="6" t="str">
        <f t="shared" si="119"/>
        <v/>
      </c>
      <c r="O547" s="1" t="e">
        <f t="shared" si="118"/>
        <v>#VALUE!</v>
      </c>
      <c r="U547" s="1">
        <f>IF(ISNA(VLOOKUP(Z547,'Balance R'!$C$14:$E$181,3,FALSE))=FALSE,U546,U546+1)</f>
        <v>54</v>
      </c>
      <c r="W547" s="34" t="str">
        <f t="shared" si="123"/>
        <v/>
      </c>
      <c r="X547" s="34" t="str">
        <f t="shared" si="124"/>
        <v/>
      </c>
      <c r="Y547" s="34" t="str">
        <f t="shared" si="117"/>
        <v/>
      </c>
      <c r="Z547" s="34" t="str">
        <f t="shared" si="125"/>
        <v>_</v>
      </c>
      <c r="AA547" s="34">
        <f t="shared" si="126"/>
        <v>0</v>
      </c>
      <c r="AB547" s="35">
        <f t="shared" si="127"/>
        <v>0</v>
      </c>
      <c r="AC547" s="7" t="str">
        <f t="shared" si="128"/>
        <v/>
      </c>
      <c r="AD547" s="7" t="str">
        <f t="shared" si="129"/>
        <v/>
      </c>
    </row>
    <row r="548" spans="1:30" x14ac:dyDescent="0.25">
      <c r="A548" s="1" t="str">
        <f t="shared" si="122"/>
        <v/>
      </c>
      <c r="B548" s="1" t="str">
        <f t="shared" si="121"/>
        <v/>
      </c>
      <c r="C548" s="1" t="str">
        <f>IF(A548="","",IFERROR(VLOOKUP(E548,'[1]Mapping '!$I$2:$J$18,2,FALSE),C547))</f>
        <v/>
      </c>
      <c r="D548" s="1">
        <f t="shared" si="120"/>
        <v>0</v>
      </c>
      <c r="N548" s="6" t="str">
        <f t="shared" si="119"/>
        <v/>
      </c>
      <c r="O548" s="1" t="e">
        <f t="shared" si="118"/>
        <v>#VALUE!</v>
      </c>
      <c r="U548" s="1">
        <f>IF(ISNA(VLOOKUP(Z548,'Balance R'!$C$14:$E$181,3,FALSE))=FALSE,U547,U547+1)</f>
        <v>55</v>
      </c>
      <c r="W548" s="34" t="str">
        <f t="shared" si="123"/>
        <v/>
      </c>
      <c r="X548" s="34" t="str">
        <f t="shared" si="124"/>
        <v/>
      </c>
      <c r="Y548" s="34" t="str">
        <f t="shared" si="117"/>
        <v/>
      </c>
      <c r="Z548" s="34" t="str">
        <f t="shared" si="125"/>
        <v>_</v>
      </c>
      <c r="AA548" s="34">
        <f t="shared" si="126"/>
        <v>0</v>
      </c>
      <c r="AB548" s="35">
        <f t="shared" si="127"/>
        <v>0</v>
      </c>
      <c r="AC548" s="7" t="str">
        <f t="shared" si="128"/>
        <v/>
      </c>
      <c r="AD548" s="7" t="str">
        <f t="shared" si="129"/>
        <v/>
      </c>
    </row>
    <row r="549" spans="1:30" x14ac:dyDescent="0.25">
      <c r="A549" s="1" t="str">
        <f t="shared" si="122"/>
        <v/>
      </c>
      <c r="B549" s="1" t="str">
        <f t="shared" si="121"/>
        <v/>
      </c>
      <c r="C549" s="1" t="str">
        <f>IF(A549="","",IFERROR(VLOOKUP(E549,'[1]Mapping '!$I$2:$J$18,2,FALSE),C548))</f>
        <v/>
      </c>
      <c r="D549" s="1">
        <f t="shared" si="120"/>
        <v>0</v>
      </c>
      <c r="N549" s="6" t="str">
        <f t="shared" si="119"/>
        <v/>
      </c>
      <c r="O549" s="1" t="e">
        <f t="shared" si="118"/>
        <v>#VALUE!</v>
      </c>
      <c r="U549" s="1">
        <f>IF(ISNA(VLOOKUP(Z549,'Balance R'!$C$14:$E$181,3,FALSE))=FALSE,U548,U548+1)</f>
        <v>56</v>
      </c>
      <c r="W549" s="34" t="str">
        <f t="shared" si="123"/>
        <v/>
      </c>
      <c r="X549" s="34" t="str">
        <f t="shared" si="124"/>
        <v/>
      </c>
      <c r="Y549" s="34" t="str">
        <f t="shared" si="117"/>
        <v/>
      </c>
      <c r="Z549" s="34" t="str">
        <f t="shared" si="125"/>
        <v>_</v>
      </c>
      <c r="AA549" s="34">
        <f t="shared" si="126"/>
        <v>0</v>
      </c>
      <c r="AB549" s="35">
        <f t="shared" si="127"/>
        <v>0</v>
      </c>
      <c r="AC549" s="7" t="str">
        <f t="shared" si="128"/>
        <v/>
      </c>
      <c r="AD549" s="7" t="str">
        <f t="shared" si="129"/>
        <v/>
      </c>
    </row>
    <row r="550" spans="1:30" x14ac:dyDescent="0.25">
      <c r="A550" s="1" t="str">
        <f t="shared" si="122"/>
        <v/>
      </c>
      <c r="B550" s="1" t="str">
        <f t="shared" si="121"/>
        <v/>
      </c>
      <c r="C550" s="1" t="str">
        <f>IF(A550="","",IFERROR(VLOOKUP(E550,'[1]Mapping '!$I$2:$J$18,2,FALSE),C549))</f>
        <v/>
      </c>
      <c r="D550" s="1">
        <f t="shared" si="120"/>
        <v>0</v>
      </c>
      <c r="N550" s="6" t="str">
        <f t="shared" si="119"/>
        <v/>
      </c>
      <c r="O550" s="1" t="e">
        <f t="shared" si="118"/>
        <v>#VALUE!</v>
      </c>
      <c r="U550" s="1">
        <f>IF(ISNA(VLOOKUP(Z550,'Balance R'!$C$14:$E$181,3,FALSE))=FALSE,U549,U549+1)</f>
        <v>57</v>
      </c>
      <c r="W550" s="34" t="str">
        <f t="shared" si="123"/>
        <v/>
      </c>
      <c r="X550" s="34" t="str">
        <f t="shared" si="124"/>
        <v/>
      </c>
      <c r="Y550" s="34" t="str">
        <f t="shared" si="117"/>
        <v/>
      </c>
      <c r="Z550" s="34" t="str">
        <f t="shared" si="125"/>
        <v>_</v>
      </c>
      <c r="AA550" s="34">
        <f t="shared" si="126"/>
        <v>0</v>
      </c>
      <c r="AB550" s="35">
        <f t="shared" si="127"/>
        <v>0</v>
      </c>
      <c r="AC550" s="7" t="str">
        <f t="shared" si="128"/>
        <v/>
      </c>
      <c r="AD550" s="7" t="str">
        <f t="shared" si="129"/>
        <v/>
      </c>
    </row>
    <row r="551" spans="1:30" x14ac:dyDescent="0.25">
      <c r="A551" s="1" t="str">
        <f t="shared" si="122"/>
        <v/>
      </c>
      <c r="B551" s="1" t="str">
        <f t="shared" si="121"/>
        <v/>
      </c>
      <c r="C551" s="1" t="str">
        <f>IF(A551="","",IFERROR(VLOOKUP(E551,'[1]Mapping '!$I$2:$J$18,2,FALSE),C550))</f>
        <v/>
      </c>
      <c r="D551" s="1">
        <f t="shared" si="120"/>
        <v>0</v>
      </c>
      <c r="N551" s="6" t="str">
        <f t="shared" si="119"/>
        <v/>
      </c>
      <c r="O551" s="1" t="e">
        <f t="shared" si="118"/>
        <v>#VALUE!</v>
      </c>
      <c r="U551" s="1">
        <f>IF(ISNA(VLOOKUP(Z551,'Balance R'!$C$14:$E$181,3,FALSE))=FALSE,U550,U550+1)</f>
        <v>58</v>
      </c>
      <c r="W551" s="34" t="str">
        <f t="shared" si="123"/>
        <v/>
      </c>
      <c r="X551" s="34" t="str">
        <f t="shared" si="124"/>
        <v/>
      </c>
      <c r="Y551" s="34" t="str">
        <f t="shared" si="117"/>
        <v/>
      </c>
      <c r="Z551" s="34" t="str">
        <f t="shared" si="125"/>
        <v>_</v>
      </c>
      <c r="AA551" s="34">
        <f t="shared" si="126"/>
        <v>0</v>
      </c>
      <c r="AB551" s="35">
        <f t="shared" si="127"/>
        <v>0</v>
      </c>
      <c r="AC551" s="7" t="str">
        <f t="shared" si="128"/>
        <v/>
      </c>
      <c r="AD551" s="7" t="str">
        <f t="shared" si="129"/>
        <v/>
      </c>
    </row>
    <row r="552" spans="1:30" x14ac:dyDescent="0.25">
      <c r="A552" s="1" t="str">
        <f t="shared" si="122"/>
        <v/>
      </c>
      <c r="B552" s="1" t="str">
        <f t="shared" si="121"/>
        <v/>
      </c>
      <c r="C552" s="1" t="str">
        <f>IF(A552="","",IFERROR(VLOOKUP(E552,'[1]Mapping '!$I$2:$J$18,2,FALSE),C551))</f>
        <v/>
      </c>
      <c r="D552" s="1">
        <f t="shared" si="120"/>
        <v>0</v>
      </c>
      <c r="N552" s="6" t="str">
        <f t="shared" si="119"/>
        <v/>
      </c>
      <c r="O552" s="1" t="e">
        <f t="shared" si="118"/>
        <v>#VALUE!</v>
      </c>
      <c r="U552" s="1">
        <f>IF(ISNA(VLOOKUP(Z552,'Balance R'!$C$14:$E$181,3,FALSE))=FALSE,U551,U551+1)</f>
        <v>59</v>
      </c>
      <c r="W552" s="34" t="str">
        <f t="shared" si="123"/>
        <v/>
      </c>
      <c r="X552" s="34" t="str">
        <f t="shared" si="124"/>
        <v/>
      </c>
      <c r="Y552" s="34" t="str">
        <f t="shared" si="117"/>
        <v/>
      </c>
      <c r="Z552" s="34" t="str">
        <f t="shared" si="125"/>
        <v>_</v>
      </c>
      <c r="AA552" s="34">
        <f t="shared" si="126"/>
        <v>0</v>
      </c>
      <c r="AB552" s="35">
        <f t="shared" si="127"/>
        <v>0</v>
      </c>
      <c r="AC552" s="7" t="str">
        <f t="shared" si="128"/>
        <v/>
      </c>
      <c r="AD552" s="7" t="str">
        <f t="shared" si="129"/>
        <v/>
      </c>
    </row>
    <row r="553" spans="1:30" x14ac:dyDescent="0.25">
      <c r="A553" s="1" t="str">
        <f t="shared" si="122"/>
        <v/>
      </c>
      <c r="B553" s="1" t="str">
        <f t="shared" si="121"/>
        <v/>
      </c>
      <c r="C553" s="1" t="str">
        <f>IF(A553="","",IFERROR(VLOOKUP(E553,'[1]Mapping '!$I$2:$J$18,2,FALSE),C552))</f>
        <v/>
      </c>
      <c r="D553" s="1">
        <f t="shared" si="120"/>
        <v>0</v>
      </c>
      <c r="N553" s="6" t="str">
        <f t="shared" si="119"/>
        <v/>
      </c>
      <c r="O553" s="1" t="e">
        <f t="shared" si="118"/>
        <v>#VALUE!</v>
      </c>
      <c r="U553" s="1">
        <f>IF(ISNA(VLOOKUP(Z553,'Balance R'!$C$14:$E$181,3,FALSE))=FALSE,U552,U552+1)</f>
        <v>60</v>
      </c>
      <c r="W553" s="34" t="str">
        <f t="shared" si="123"/>
        <v/>
      </c>
      <c r="X553" s="34" t="str">
        <f t="shared" si="124"/>
        <v/>
      </c>
      <c r="Y553" s="34" t="str">
        <f t="shared" si="117"/>
        <v/>
      </c>
      <c r="Z553" s="34" t="str">
        <f t="shared" si="125"/>
        <v>_</v>
      </c>
      <c r="AA553" s="34">
        <f t="shared" si="126"/>
        <v>0</v>
      </c>
      <c r="AB553" s="35">
        <f t="shared" si="127"/>
        <v>0</v>
      </c>
      <c r="AC553" s="7" t="str">
        <f t="shared" si="128"/>
        <v/>
      </c>
      <c r="AD553" s="7" t="str">
        <f t="shared" si="129"/>
        <v/>
      </c>
    </row>
    <row r="554" spans="1:30" x14ac:dyDescent="0.25">
      <c r="A554" s="1" t="str">
        <f t="shared" si="122"/>
        <v/>
      </c>
      <c r="B554" s="1" t="str">
        <f t="shared" si="121"/>
        <v/>
      </c>
      <c r="C554" s="1" t="str">
        <f>IF(A554="","",IFERROR(VLOOKUP(E554,'[1]Mapping '!$I$2:$J$18,2,FALSE),C553))</f>
        <v/>
      </c>
      <c r="D554" s="1">
        <f t="shared" si="120"/>
        <v>0</v>
      </c>
      <c r="N554" s="6" t="str">
        <f t="shared" si="119"/>
        <v/>
      </c>
      <c r="O554" s="1" t="e">
        <f t="shared" si="118"/>
        <v>#VALUE!</v>
      </c>
      <c r="U554" s="1">
        <f>IF(ISNA(VLOOKUP(Z554,'Balance R'!$C$14:$E$181,3,FALSE))=FALSE,U553,U553+1)</f>
        <v>61</v>
      </c>
      <c r="W554" s="34" t="str">
        <f t="shared" si="123"/>
        <v/>
      </c>
      <c r="X554" s="34" t="str">
        <f t="shared" si="124"/>
        <v/>
      </c>
      <c r="Y554" s="34" t="str">
        <f t="shared" si="117"/>
        <v/>
      </c>
      <c r="Z554" s="34" t="str">
        <f t="shared" si="125"/>
        <v>_</v>
      </c>
      <c r="AA554" s="34">
        <f t="shared" si="126"/>
        <v>0</v>
      </c>
      <c r="AB554" s="35">
        <f t="shared" si="127"/>
        <v>0</v>
      </c>
      <c r="AC554" s="7" t="str">
        <f t="shared" si="128"/>
        <v/>
      </c>
      <c r="AD554" s="7" t="str">
        <f t="shared" si="129"/>
        <v/>
      </c>
    </row>
    <row r="555" spans="1:30" x14ac:dyDescent="0.25">
      <c r="A555" s="1" t="str">
        <f t="shared" si="122"/>
        <v/>
      </c>
      <c r="B555" s="1" t="str">
        <f t="shared" si="121"/>
        <v/>
      </c>
      <c r="C555" s="1" t="str">
        <f>IF(A555="","",IFERROR(VLOOKUP(E555,'[1]Mapping '!$I$2:$J$18,2,FALSE),C554))</f>
        <v/>
      </c>
      <c r="D555" s="1">
        <f t="shared" si="120"/>
        <v>0</v>
      </c>
      <c r="N555" s="6" t="str">
        <f t="shared" si="119"/>
        <v/>
      </c>
      <c r="O555" s="1" t="e">
        <f t="shared" si="118"/>
        <v>#VALUE!</v>
      </c>
      <c r="U555" s="1">
        <f>IF(ISNA(VLOOKUP(Z555,'Balance R'!$C$14:$E$181,3,FALSE))=FALSE,U554,U554+1)</f>
        <v>62</v>
      </c>
      <c r="W555" s="34" t="str">
        <f t="shared" si="123"/>
        <v/>
      </c>
      <c r="X555" s="34" t="str">
        <f t="shared" si="124"/>
        <v/>
      </c>
      <c r="Y555" s="34" t="str">
        <f t="shared" ref="Y555:Y618" si="130">IF(W555&lt;$AA$1,"",VLOOKUP(W555,A:C,3,FALSE))</f>
        <v/>
      </c>
      <c r="Z555" s="34" t="str">
        <f t="shared" si="125"/>
        <v>_</v>
      </c>
      <c r="AA555" s="34">
        <f t="shared" si="126"/>
        <v>0</v>
      </c>
      <c r="AB555" s="35">
        <f t="shared" si="127"/>
        <v>0</v>
      </c>
      <c r="AC555" s="7" t="str">
        <f t="shared" si="128"/>
        <v/>
      </c>
      <c r="AD555" s="7" t="str">
        <f t="shared" si="129"/>
        <v/>
      </c>
    </row>
    <row r="556" spans="1:30" x14ac:dyDescent="0.25">
      <c r="A556" s="1" t="str">
        <f t="shared" si="122"/>
        <v/>
      </c>
      <c r="B556" s="1" t="str">
        <f t="shared" si="121"/>
        <v/>
      </c>
      <c r="C556" s="1" t="str">
        <f>IF(A556="","",IFERROR(VLOOKUP(E556,'[1]Mapping '!$I$2:$J$18,2,FALSE),C555))</f>
        <v/>
      </c>
      <c r="D556" s="1">
        <f t="shared" si="120"/>
        <v>0</v>
      </c>
      <c r="N556" s="6" t="str">
        <f t="shared" si="119"/>
        <v/>
      </c>
      <c r="O556" s="1" t="e">
        <f t="shared" si="118"/>
        <v>#VALUE!</v>
      </c>
      <c r="U556" s="1">
        <f>IF(ISNA(VLOOKUP(Z556,'Balance R'!$C$14:$E$181,3,FALSE))=FALSE,U555,U555+1)</f>
        <v>63</v>
      </c>
      <c r="W556" s="34" t="str">
        <f t="shared" si="123"/>
        <v/>
      </c>
      <c r="X556" s="34" t="str">
        <f t="shared" si="124"/>
        <v/>
      </c>
      <c r="Y556" s="34" t="str">
        <f t="shared" si="130"/>
        <v/>
      </c>
      <c r="Z556" s="34" t="str">
        <f t="shared" si="125"/>
        <v>_</v>
      </c>
      <c r="AA556" s="34">
        <f t="shared" si="126"/>
        <v>0</v>
      </c>
      <c r="AB556" s="35">
        <f t="shared" si="127"/>
        <v>0</v>
      </c>
      <c r="AC556" s="7" t="str">
        <f t="shared" si="128"/>
        <v/>
      </c>
      <c r="AD556" s="7" t="str">
        <f t="shared" si="129"/>
        <v/>
      </c>
    </row>
    <row r="557" spans="1:30" x14ac:dyDescent="0.25">
      <c r="A557" s="1" t="str">
        <f t="shared" si="122"/>
        <v/>
      </c>
      <c r="B557" s="1" t="str">
        <f t="shared" si="121"/>
        <v/>
      </c>
      <c r="C557" s="1" t="str">
        <f>IF(A557="","",IFERROR(VLOOKUP(E557,'[1]Mapping '!$I$2:$J$18,2,FALSE),C556))</f>
        <v/>
      </c>
      <c r="D557" s="1">
        <f t="shared" si="120"/>
        <v>0</v>
      </c>
      <c r="N557" s="6" t="str">
        <f t="shared" si="119"/>
        <v/>
      </c>
      <c r="O557" s="1" t="e">
        <f t="shared" si="118"/>
        <v>#VALUE!</v>
      </c>
      <c r="U557" s="1">
        <f>IF(ISNA(VLOOKUP(Z557,'Balance R'!$C$14:$E$181,3,FALSE))=FALSE,U556,U556+1)</f>
        <v>64</v>
      </c>
      <c r="W557" s="34" t="str">
        <f t="shared" si="123"/>
        <v/>
      </c>
      <c r="X557" s="34" t="str">
        <f t="shared" si="124"/>
        <v/>
      </c>
      <c r="Y557" s="34" t="str">
        <f t="shared" si="130"/>
        <v/>
      </c>
      <c r="Z557" s="34" t="str">
        <f t="shared" si="125"/>
        <v>_</v>
      </c>
      <c r="AA557" s="34">
        <f t="shared" si="126"/>
        <v>0</v>
      </c>
      <c r="AB557" s="35">
        <f t="shared" si="127"/>
        <v>0</v>
      </c>
      <c r="AC557" s="7" t="str">
        <f t="shared" si="128"/>
        <v/>
      </c>
      <c r="AD557" s="7" t="str">
        <f t="shared" si="129"/>
        <v/>
      </c>
    </row>
    <row r="558" spans="1:30" x14ac:dyDescent="0.25">
      <c r="A558" s="1" t="str">
        <f t="shared" si="122"/>
        <v/>
      </c>
      <c r="B558" s="1" t="str">
        <f t="shared" si="121"/>
        <v/>
      </c>
      <c r="C558" s="1" t="str">
        <f>IF(A558="","",IFERROR(VLOOKUP(E558,'[1]Mapping '!$I$2:$J$18,2,FALSE),C557))</f>
        <v/>
      </c>
      <c r="D558" s="1">
        <f t="shared" si="120"/>
        <v>0</v>
      </c>
      <c r="N558" s="6" t="str">
        <f t="shared" si="119"/>
        <v/>
      </c>
      <c r="O558" s="1" t="e">
        <f t="shared" si="118"/>
        <v>#VALUE!</v>
      </c>
      <c r="U558" s="1">
        <f>IF(ISNA(VLOOKUP(Z558,'Balance R'!$C$14:$E$181,3,FALSE))=FALSE,U557,U557+1)</f>
        <v>65</v>
      </c>
      <c r="W558" s="34" t="str">
        <f t="shared" si="123"/>
        <v/>
      </c>
      <c r="X558" s="34" t="str">
        <f t="shared" si="124"/>
        <v/>
      </c>
      <c r="Y558" s="34" t="str">
        <f t="shared" si="130"/>
        <v/>
      </c>
      <c r="Z558" s="34" t="str">
        <f t="shared" si="125"/>
        <v>_</v>
      </c>
      <c r="AA558" s="34">
        <f t="shared" si="126"/>
        <v>0</v>
      </c>
      <c r="AB558" s="35">
        <f t="shared" si="127"/>
        <v>0</v>
      </c>
      <c r="AC558" s="7" t="str">
        <f t="shared" si="128"/>
        <v/>
      </c>
      <c r="AD558" s="7" t="str">
        <f t="shared" si="129"/>
        <v/>
      </c>
    </row>
    <row r="559" spans="1:30" x14ac:dyDescent="0.25">
      <c r="A559" s="1" t="str">
        <f t="shared" si="122"/>
        <v/>
      </c>
      <c r="B559" s="1" t="str">
        <f t="shared" si="121"/>
        <v/>
      </c>
      <c r="C559" s="1" t="str">
        <f>IF(A559="","",IFERROR(VLOOKUP(E559,'[1]Mapping '!$I$2:$J$18,2,FALSE),C558))</f>
        <v/>
      </c>
      <c r="D559" s="1">
        <f t="shared" si="120"/>
        <v>0</v>
      </c>
      <c r="N559" s="6" t="str">
        <f t="shared" si="119"/>
        <v/>
      </c>
      <c r="O559" s="1" t="e">
        <f t="shared" si="118"/>
        <v>#VALUE!</v>
      </c>
      <c r="U559" s="1">
        <f>IF(ISNA(VLOOKUP(Z559,'Balance R'!$C$14:$E$181,3,FALSE))=FALSE,U558,U558+1)</f>
        <v>66</v>
      </c>
      <c r="W559" s="34" t="str">
        <f t="shared" si="123"/>
        <v/>
      </c>
      <c r="X559" s="34" t="str">
        <f t="shared" si="124"/>
        <v/>
      </c>
      <c r="Y559" s="34" t="str">
        <f t="shared" si="130"/>
        <v/>
      </c>
      <c r="Z559" s="34" t="str">
        <f t="shared" si="125"/>
        <v>_</v>
      </c>
      <c r="AA559" s="34">
        <f t="shared" si="126"/>
        <v>0</v>
      </c>
      <c r="AB559" s="35">
        <f t="shared" si="127"/>
        <v>0</v>
      </c>
      <c r="AC559" s="7" t="str">
        <f t="shared" si="128"/>
        <v/>
      </c>
      <c r="AD559" s="7" t="str">
        <f t="shared" si="129"/>
        <v/>
      </c>
    </row>
    <row r="560" spans="1:30" x14ac:dyDescent="0.25">
      <c r="A560" s="1" t="str">
        <f t="shared" si="122"/>
        <v/>
      </c>
      <c r="B560" s="1" t="str">
        <f t="shared" si="121"/>
        <v/>
      </c>
      <c r="C560" s="1" t="str">
        <f>IF(A560="","",IFERROR(VLOOKUP(E560,'[1]Mapping '!$I$2:$J$18,2,FALSE),C559))</f>
        <v/>
      </c>
      <c r="D560" s="1">
        <f t="shared" si="120"/>
        <v>0</v>
      </c>
      <c r="N560" s="6" t="str">
        <f t="shared" si="119"/>
        <v/>
      </c>
      <c r="O560" s="1" t="e">
        <f t="shared" ref="O560:O623" si="131">IF(ROUND(N560,0)=0,+O559,+O559+1)</f>
        <v>#VALUE!</v>
      </c>
      <c r="U560" s="1">
        <f>IF(ISNA(VLOOKUP(Z560,'Balance R'!$C$14:$E$181,3,FALSE))=FALSE,U559,U559+1)</f>
        <v>67</v>
      </c>
      <c r="W560" s="34" t="str">
        <f>IFERROR(IF(W559+1&gt;MAX(A:A),"",IF(+W559+1&lt;=MAX(M:M),+W559+1,IF(W559=MAX(M:M),$AA$1,+W559+1))),"")</f>
        <v/>
      </c>
      <c r="X560" s="34" t="str">
        <f>IF(W560&lt;$AA$1,VLOOKUP(W560,M:P,4,FALSE),VLOOKUP(W560,A:B,2,FALSE))</f>
        <v/>
      </c>
      <c r="Y560" s="34" t="str">
        <f>IF(W560&lt;$AA$1,"",VLOOKUP(W560,A:C,3,FALSE))</f>
        <v/>
      </c>
      <c r="Z560" s="34" t="str">
        <f t="shared" si="125"/>
        <v>_</v>
      </c>
      <c r="AA560" s="34">
        <f>IF(W560&lt;$AA$1,VLOOKUP(W560,M:Q,5,FALSE),VLOOKUP(W560,A:F,6,FALSE))</f>
        <v>0</v>
      </c>
      <c r="AB560" s="35">
        <f>IF(W560&lt;$AA$1,SUMIF(P:P,$X560,R:R)-SUMIF(P:P,$X560,S:S)+SUMIF(P:P,$X560,T:T),SUMIF(A:A,$W560,D:D))</f>
        <v>0</v>
      </c>
      <c r="AC560" s="7" t="str">
        <f t="shared" si="128"/>
        <v/>
      </c>
      <c r="AD560" s="7" t="str">
        <f t="shared" si="129"/>
        <v/>
      </c>
    </row>
    <row r="561" spans="1:30" x14ac:dyDescent="0.25">
      <c r="A561" s="1" t="str">
        <f t="shared" si="122"/>
        <v/>
      </c>
      <c r="B561" s="1" t="str">
        <f t="shared" si="121"/>
        <v/>
      </c>
      <c r="C561" s="1" t="str">
        <f>IF(A561="","",IFERROR(VLOOKUP(E561,'[1]Mapping '!$I$2:$J$18,2,FALSE),C560))</f>
        <v/>
      </c>
      <c r="D561" s="1">
        <f t="shared" si="120"/>
        <v>0</v>
      </c>
      <c r="N561" s="6" t="str">
        <f t="shared" si="119"/>
        <v/>
      </c>
      <c r="O561" s="1" t="e">
        <f t="shared" si="131"/>
        <v>#VALUE!</v>
      </c>
      <c r="U561" s="1">
        <f>IF(ISNA(VLOOKUP(Z561,'Balance R'!$C$14:$E$181,3,FALSE))=FALSE,U560,U560+1)</f>
        <v>68</v>
      </c>
      <c r="W561" s="34" t="str">
        <f t="shared" si="123"/>
        <v/>
      </c>
      <c r="X561" s="34" t="str">
        <f t="shared" si="124"/>
        <v/>
      </c>
      <c r="Y561" s="34" t="str">
        <f t="shared" si="130"/>
        <v/>
      </c>
      <c r="Z561" s="34" t="str">
        <f t="shared" si="125"/>
        <v>_</v>
      </c>
      <c r="AA561" s="34">
        <f t="shared" si="126"/>
        <v>0</v>
      </c>
      <c r="AB561" s="35">
        <f t="shared" si="127"/>
        <v>0</v>
      </c>
      <c r="AC561" s="7" t="str">
        <f t="shared" si="128"/>
        <v/>
      </c>
      <c r="AD561" s="7" t="str">
        <f t="shared" si="129"/>
        <v/>
      </c>
    </row>
    <row r="562" spans="1:30" x14ac:dyDescent="0.25">
      <c r="A562" s="1" t="str">
        <f t="shared" si="122"/>
        <v/>
      </c>
      <c r="B562" s="1" t="str">
        <f t="shared" si="121"/>
        <v/>
      </c>
      <c r="C562" s="1" t="str">
        <f>IF(A562="","",IFERROR(VLOOKUP(E562,'[1]Mapping '!$I$2:$J$18,2,FALSE),C561))</f>
        <v/>
      </c>
      <c r="D562" s="1">
        <f t="shared" si="120"/>
        <v>0</v>
      </c>
      <c r="N562" s="6" t="str">
        <f t="shared" si="119"/>
        <v/>
      </c>
      <c r="O562" s="1" t="e">
        <f t="shared" si="131"/>
        <v>#VALUE!</v>
      </c>
      <c r="U562" s="1">
        <f>IF(ISNA(VLOOKUP(Z562,'Balance R'!$C$14:$E$181,3,FALSE))=FALSE,U561,U561+1)</f>
        <v>69</v>
      </c>
      <c r="W562" s="34" t="str">
        <f t="shared" si="123"/>
        <v/>
      </c>
      <c r="X562" s="34" t="str">
        <f t="shared" si="124"/>
        <v/>
      </c>
      <c r="Y562" s="34" t="str">
        <f t="shared" si="130"/>
        <v/>
      </c>
      <c r="Z562" s="34" t="str">
        <f t="shared" si="125"/>
        <v>_</v>
      </c>
      <c r="AA562" s="34">
        <f t="shared" si="126"/>
        <v>0</v>
      </c>
      <c r="AB562" s="35">
        <f t="shared" si="127"/>
        <v>0</v>
      </c>
      <c r="AC562" s="7" t="str">
        <f t="shared" si="128"/>
        <v/>
      </c>
      <c r="AD562" s="7" t="str">
        <f t="shared" si="129"/>
        <v/>
      </c>
    </row>
    <row r="563" spans="1:30" x14ac:dyDescent="0.25">
      <c r="A563" s="1" t="str">
        <f t="shared" si="122"/>
        <v/>
      </c>
      <c r="B563" s="1" t="str">
        <f t="shared" si="121"/>
        <v/>
      </c>
      <c r="C563" s="1" t="str">
        <f>IF(A563="","",IFERROR(VLOOKUP(E563,'[1]Mapping '!$I$2:$J$18,2,FALSE),C562))</f>
        <v/>
      </c>
      <c r="D563" s="1">
        <f t="shared" si="120"/>
        <v>0</v>
      </c>
      <c r="N563" s="6" t="str">
        <f t="shared" si="119"/>
        <v/>
      </c>
      <c r="O563" s="1" t="e">
        <f t="shared" si="131"/>
        <v>#VALUE!</v>
      </c>
      <c r="U563" s="1">
        <f>IF(ISNA(VLOOKUP(Z563,'Balance R'!$C$14:$E$181,3,FALSE))=FALSE,U562,U562+1)</f>
        <v>70</v>
      </c>
      <c r="W563" s="34" t="str">
        <f t="shared" si="123"/>
        <v/>
      </c>
      <c r="X563" s="34" t="str">
        <f t="shared" si="124"/>
        <v/>
      </c>
      <c r="Y563" s="34" t="str">
        <f t="shared" si="130"/>
        <v/>
      </c>
      <c r="Z563" s="34" t="str">
        <f t="shared" si="125"/>
        <v>_</v>
      </c>
      <c r="AA563" s="34">
        <f t="shared" si="126"/>
        <v>0</v>
      </c>
      <c r="AB563" s="35">
        <f t="shared" si="127"/>
        <v>0</v>
      </c>
      <c r="AC563" s="7" t="str">
        <f t="shared" si="128"/>
        <v/>
      </c>
      <c r="AD563" s="7" t="str">
        <f t="shared" si="129"/>
        <v/>
      </c>
    </row>
    <row r="564" spans="1:30" x14ac:dyDescent="0.25">
      <c r="A564" s="1" t="str">
        <f t="shared" si="122"/>
        <v/>
      </c>
      <c r="B564" s="1" t="str">
        <f t="shared" si="121"/>
        <v/>
      </c>
      <c r="C564" s="1" t="str">
        <f>IF(A564="","",IFERROR(VLOOKUP(E564,'[1]Mapping '!$I$2:$J$18,2,FALSE),C563))</f>
        <v/>
      </c>
      <c r="D564" s="1">
        <f t="shared" si="120"/>
        <v>0</v>
      </c>
      <c r="N564" s="6" t="str">
        <f t="shared" si="119"/>
        <v/>
      </c>
      <c r="O564" s="1" t="e">
        <f t="shared" si="131"/>
        <v>#VALUE!</v>
      </c>
      <c r="U564" s="1">
        <f>IF(ISNA(VLOOKUP(Z564,'Balance R'!$C$14:$E$181,3,FALSE))=FALSE,U563,U563+1)</f>
        <v>71</v>
      </c>
      <c r="W564" s="34" t="str">
        <f t="shared" si="123"/>
        <v/>
      </c>
      <c r="X564" s="34" t="str">
        <f t="shared" si="124"/>
        <v/>
      </c>
      <c r="Y564" s="34" t="str">
        <f t="shared" si="130"/>
        <v/>
      </c>
      <c r="Z564" s="34" t="str">
        <f t="shared" si="125"/>
        <v>_</v>
      </c>
      <c r="AA564" s="34">
        <f t="shared" si="126"/>
        <v>0</v>
      </c>
      <c r="AB564" s="35">
        <f t="shared" si="127"/>
        <v>0</v>
      </c>
      <c r="AC564" s="7" t="str">
        <f t="shared" si="128"/>
        <v/>
      </c>
      <c r="AD564" s="7" t="str">
        <f t="shared" si="129"/>
        <v/>
      </c>
    </row>
    <row r="565" spans="1:30" x14ac:dyDescent="0.25">
      <c r="A565" s="1" t="str">
        <f t="shared" si="122"/>
        <v/>
      </c>
      <c r="B565" s="1" t="str">
        <f t="shared" si="121"/>
        <v/>
      </c>
      <c r="C565" s="1" t="str">
        <f>IF(A565="","",IFERROR(VLOOKUP(E565,'[1]Mapping '!$I$2:$J$18,2,FALSE),C564))</f>
        <v/>
      </c>
      <c r="D565" s="1">
        <f t="shared" si="120"/>
        <v>0</v>
      </c>
      <c r="N565" s="6" t="str">
        <f t="shared" si="119"/>
        <v/>
      </c>
      <c r="O565" s="1" t="e">
        <f t="shared" si="131"/>
        <v>#VALUE!</v>
      </c>
      <c r="U565" s="1">
        <f>IF(ISNA(VLOOKUP(Z565,'Balance R'!$C$14:$E$181,3,FALSE))=FALSE,U564,U564+1)</f>
        <v>72</v>
      </c>
      <c r="W565" s="34" t="str">
        <f t="shared" si="123"/>
        <v/>
      </c>
      <c r="X565" s="34" t="str">
        <f t="shared" si="124"/>
        <v/>
      </c>
      <c r="Y565" s="34" t="str">
        <f t="shared" si="130"/>
        <v/>
      </c>
      <c r="Z565" s="34" t="str">
        <f t="shared" si="125"/>
        <v>_</v>
      </c>
      <c r="AA565" s="34">
        <f t="shared" si="126"/>
        <v>0</v>
      </c>
      <c r="AB565" s="35">
        <f t="shared" si="127"/>
        <v>0</v>
      </c>
      <c r="AC565" s="7" t="str">
        <f t="shared" si="128"/>
        <v/>
      </c>
      <c r="AD565" s="7" t="str">
        <f t="shared" si="129"/>
        <v/>
      </c>
    </row>
    <row r="566" spans="1:30" x14ac:dyDescent="0.25">
      <c r="A566" s="1" t="str">
        <f t="shared" si="122"/>
        <v/>
      </c>
      <c r="B566" s="1" t="str">
        <f t="shared" si="121"/>
        <v/>
      </c>
      <c r="C566" s="1" t="str">
        <f>IF(A566="","",IFERROR(VLOOKUP(E566,'[1]Mapping '!$I$2:$J$18,2,FALSE),C565))</f>
        <v/>
      </c>
      <c r="D566" s="1">
        <f t="shared" si="120"/>
        <v>0</v>
      </c>
      <c r="N566" s="6" t="str">
        <f t="shared" si="119"/>
        <v/>
      </c>
      <c r="O566" s="1" t="e">
        <f t="shared" si="131"/>
        <v>#VALUE!</v>
      </c>
      <c r="U566" s="1">
        <f>IF(ISNA(VLOOKUP(Z566,'Balance R'!$C$14:$E$181,3,FALSE))=FALSE,U565,U565+1)</f>
        <v>73</v>
      </c>
      <c r="W566" s="34" t="str">
        <f t="shared" si="123"/>
        <v/>
      </c>
      <c r="X566" s="34" t="str">
        <f t="shared" si="124"/>
        <v/>
      </c>
      <c r="Y566" s="34" t="str">
        <f t="shared" si="130"/>
        <v/>
      </c>
      <c r="Z566" s="34" t="str">
        <f t="shared" si="125"/>
        <v>_</v>
      </c>
      <c r="AA566" s="34">
        <f t="shared" si="126"/>
        <v>0</v>
      </c>
      <c r="AB566" s="35">
        <f t="shared" si="127"/>
        <v>0</v>
      </c>
      <c r="AC566" s="7" t="str">
        <f t="shared" si="128"/>
        <v/>
      </c>
      <c r="AD566" s="7" t="str">
        <f t="shared" si="129"/>
        <v/>
      </c>
    </row>
    <row r="567" spans="1:30" x14ac:dyDescent="0.25">
      <c r="A567" s="1" t="str">
        <f t="shared" si="122"/>
        <v/>
      </c>
      <c r="B567" s="1" t="str">
        <f t="shared" si="121"/>
        <v/>
      </c>
      <c r="C567" s="1" t="str">
        <f>IF(A567="","",IFERROR(VLOOKUP(E567,'[1]Mapping '!$I$2:$J$18,2,FALSE),C566))</f>
        <v/>
      </c>
      <c r="D567" s="1">
        <f t="shared" si="120"/>
        <v>0</v>
      </c>
      <c r="N567" s="6" t="str">
        <f t="shared" si="119"/>
        <v/>
      </c>
      <c r="O567" s="1" t="e">
        <f t="shared" si="131"/>
        <v>#VALUE!</v>
      </c>
      <c r="U567" s="1">
        <f>IF(ISNA(VLOOKUP(Z567,'Balance R'!$C$14:$E$181,3,FALSE))=FALSE,U566,U566+1)</f>
        <v>74</v>
      </c>
      <c r="W567" s="34" t="str">
        <f t="shared" si="123"/>
        <v/>
      </c>
      <c r="X567" s="34" t="str">
        <f t="shared" si="124"/>
        <v/>
      </c>
      <c r="Y567" s="34" t="str">
        <f t="shared" si="130"/>
        <v/>
      </c>
      <c r="Z567" s="34" t="str">
        <f t="shared" si="125"/>
        <v>_</v>
      </c>
      <c r="AA567" s="34">
        <f t="shared" si="126"/>
        <v>0</v>
      </c>
      <c r="AB567" s="35">
        <f t="shared" si="127"/>
        <v>0</v>
      </c>
      <c r="AC567" s="7" t="str">
        <f t="shared" si="128"/>
        <v/>
      </c>
      <c r="AD567" s="7" t="str">
        <f t="shared" si="129"/>
        <v/>
      </c>
    </row>
    <row r="568" spans="1:30" x14ac:dyDescent="0.25">
      <c r="A568" s="1" t="str">
        <f t="shared" si="122"/>
        <v/>
      </c>
      <c r="B568" s="1" t="str">
        <f t="shared" si="121"/>
        <v/>
      </c>
      <c r="C568" s="1" t="str">
        <f>IF(A568="","",IFERROR(VLOOKUP(E568,'[1]Mapping '!$I$2:$J$18,2,FALSE),C567))</f>
        <v/>
      </c>
      <c r="D568" s="1">
        <f t="shared" si="120"/>
        <v>0</v>
      </c>
      <c r="N568" s="6" t="str">
        <f t="shared" si="119"/>
        <v/>
      </c>
      <c r="O568" s="1" t="e">
        <f t="shared" si="131"/>
        <v>#VALUE!</v>
      </c>
      <c r="U568" s="1">
        <f>IF(ISNA(VLOOKUP(Z568,'Balance R'!$C$14:$E$181,3,FALSE))=FALSE,U567,U567+1)</f>
        <v>75</v>
      </c>
      <c r="W568" s="34" t="str">
        <f t="shared" si="123"/>
        <v/>
      </c>
      <c r="X568" s="34" t="str">
        <f t="shared" si="124"/>
        <v/>
      </c>
      <c r="Y568" s="34" t="str">
        <f t="shared" si="130"/>
        <v/>
      </c>
      <c r="Z568" s="34" t="str">
        <f t="shared" si="125"/>
        <v>_</v>
      </c>
      <c r="AA568" s="34">
        <f t="shared" si="126"/>
        <v>0</v>
      </c>
      <c r="AB568" s="35">
        <f t="shared" si="127"/>
        <v>0</v>
      </c>
      <c r="AC568" s="7" t="str">
        <f t="shared" si="128"/>
        <v/>
      </c>
      <c r="AD568" s="7" t="str">
        <f t="shared" si="129"/>
        <v/>
      </c>
    </row>
    <row r="569" spans="1:30" x14ac:dyDescent="0.25">
      <c r="A569" s="1" t="str">
        <f t="shared" si="122"/>
        <v/>
      </c>
      <c r="B569" s="1" t="str">
        <f t="shared" si="121"/>
        <v/>
      </c>
      <c r="C569" s="1" t="str">
        <f>IF(A569="","",IFERROR(VLOOKUP(E569,'[1]Mapping '!$I$2:$J$18,2,FALSE),C568))</f>
        <v/>
      </c>
      <c r="D569" s="1">
        <f t="shared" si="120"/>
        <v>0</v>
      </c>
      <c r="N569" s="6" t="str">
        <f t="shared" si="119"/>
        <v/>
      </c>
      <c r="O569" s="1" t="e">
        <f t="shared" si="131"/>
        <v>#VALUE!</v>
      </c>
      <c r="U569" s="1">
        <f>IF(ISNA(VLOOKUP(Z569,'Balance R'!$C$14:$E$181,3,FALSE))=FALSE,U568,U568+1)</f>
        <v>76</v>
      </c>
      <c r="W569" s="34" t="str">
        <f t="shared" si="123"/>
        <v/>
      </c>
      <c r="X569" s="34" t="str">
        <f t="shared" si="124"/>
        <v/>
      </c>
      <c r="Y569" s="34" t="str">
        <f t="shared" si="130"/>
        <v/>
      </c>
      <c r="Z569" s="34" t="str">
        <f t="shared" si="125"/>
        <v>_</v>
      </c>
      <c r="AA569" s="34">
        <f t="shared" si="126"/>
        <v>0</v>
      </c>
      <c r="AB569" s="35">
        <f t="shared" si="127"/>
        <v>0</v>
      </c>
      <c r="AC569" s="7" t="str">
        <f t="shared" si="128"/>
        <v/>
      </c>
      <c r="AD569" s="7" t="str">
        <f t="shared" si="129"/>
        <v/>
      </c>
    </row>
    <row r="570" spans="1:30" x14ac:dyDescent="0.25">
      <c r="A570" s="1" t="str">
        <f t="shared" si="122"/>
        <v/>
      </c>
      <c r="B570" s="1" t="str">
        <f t="shared" si="121"/>
        <v/>
      </c>
      <c r="C570" s="1" t="str">
        <f>IF(A570="","",IFERROR(VLOOKUP(E570,'[1]Mapping '!$I$2:$J$18,2,FALSE),C569))</f>
        <v/>
      </c>
      <c r="D570" s="1">
        <f t="shared" si="120"/>
        <v>0</v>
      </c>
      <c r="N570" s="6" t="str">
        <f t="shared" si="119"/>
        <v/>
      </c>
      <c r="O570" s="1" t="e">
        <f t="shared" si="131"/>
        <v>#VALUE!</v>
      </c>
      <c r="U570" s="1">
        <f>IF(ISNA(VLOOKUP(Z570,'Balance R'!$C$14:$E$181,3,FALSE))=FALSE,U569,U569+1)</f>
        <v>77</v>
      </c>
      <c r="W570" s="34" t="str">
        <f t="shared" si="123"/>
        <v/>
      </c>
      <c r="X570" s="34" t="str">
        <f t="shared" si="124"/>
        <v/>
      </c>
      <c r="Y570" s="34" t="str">
        <f t="shared" si="130"/>
        <v/>
      </c>
      <c r="Z570" s="34" t="str">
        <f t="shared" si="125"/>
        <v>_</v>
      </c>
      <c r="AA570" s="34">
        <f t="shared" si="126"/>
        <v>0</v>
      </c>
      <c r="AB570" s="35">
        <f t="shared" si="127"/>
        <v>0</v>
      </c>
      <c r="AC570" s="7" t="str">
        <f t="shared" si="128"/>
        <v/>
      </c>
      <c r="AD570" s="7" t="str">
        <f t="shared" si="129"/>
        <v/>
      </c>
    </row>
    <row r="571" spans="1:30" x14ac:dyDescent="0.25">
      <c r="A571" s="1" t="str">
        <f t="shared" si="122"/>
        <v/>
      </c>
      <c r="B571" s="1" t="str">
        <f t="shared" si="121"/>
        <v/>
      </c>
      <c r="C571" s="1" t="str">
        <f>IF(A571="","",IFERROR(VLOOKUP(E571,'[1]Mapping '!$I$2:$J$18,2,FALSE),C570))</f>
        <v/>
      </c>
      <c r="D571" s="1">
        <f t="shared" si="120"/>
        <v>0</v>
      </c>
      <c r="N571" s="6" t="str">
        <f t="shared" si="119"/>
        <v/>
      </c>
      <c r="O571" s="1" t="e">
        <f t="shared" si="131"/>
        <v>#VALUE!</v>
      </c>
      <c r="U571" s="1">
        <f>IF(ISNA(VLOOKUP(Z571,'Balance R'!$C$14:$E$181,3,FALSE))=FALSE,U570,U570+1)</f>
        <v>78</v>
      </c>
      <c r="W571" s="34" t="str">
        <f t="shared" si="123"/>
        <v/>
      </c>
      <c r="X571" s="34" t="str">
        <f t="shared" si="124"/>
        <v/>
      </c>
      <c r="Y571" s="34" t="str">
        <f t="shared" si="130"/>
        <v/>
      </c>
      <c r="Z571" s="34" t="str">
        <f t="shared" si="125"/>
        <v>_</v>
      </c>
      <c r="AA571" s="34">
        <f t="shared" si="126"/>
        <v>0</v>
      </c>
      <c r="AB571" s="35">
        <f t="shared" si="127"/>
        <v>0</v>
      </c>
      <c r="AC571" s="7" t="str">
        <f t="shared" si="128"/>
        <v/>
      </c>
      <c r="AD571" s="7" t="str">
        <f t="shared" si="129"/>
        <v/>
      </c>
    </row>
    <row r="572" spans="1:30" x14ac:dyDescent="0.25">
      <c r="A572" s="1" t="str">
        <f t="shared" si="122"/>
        <v/>
      </c>
      <c r="B572" s="1" t="str">
        <f t="shared" si="121"/>
        <v/>
      </c>
      <c r="C572" s="1" t="str">
        <f>IF(A572="","",IFERROR(VLOOKUP(E572,'[1]Mapping '!$I$2:$J$18,2,FALSE),C571))</f>
        <v/>
      </c>
      <c r="D572" s="1">
        <f t="shared" si="120"/>
        <v>0</v>
      </c>
      <c r="N572" s="6" t="str">
        <f t="shared" si="119"/>
        <v/>
      </c>
      <c r="O572" s="1" t="e">
        <f t="shared" si="131"/>
        <v>#VALUE!</v>
      </c>
      <c r="U572" s="1">
        <f>IF(ISNA(VLOOKUP(Z572,'Balance R'!$C$14:$E$181,3,FALSE))=FALSE,U571,U571+1)</f>
        <v>79</v>
      </c>
      <c r="W572" s="34" t="str">
        <f t="shared" si="123"/>
        <v/>
      </c>
      <c r="X572" s="34" t="str">
        <f t="shared" si="124"/>
        <v/>
      </c>
      <c r="Y572" s="34" t="str">
        <f t="shared" si="130"/>
        <v/>
      </c>
      <c r="Z572" s="34" t="str">
        <f t="shared" si="125"/>
        <v>_</v>
      </c>
      <c r="AA572" s="34">
        <f t="shared" si="126"/>
        <v>0</v>
      </c>
      <c r="AB572" s="35">
        <f t="shared" si="127"/>
        <v>0</v>
      </c>
      <c r="AC572" s="7" t="str">
        <f t="shared" si="128"/>
        <v/>
      </c>
      <c r="AD572" s="7" t="str">
        <f t="shared" si="129"/>
        <v/>
      </c>
    </row>
    <row r="573" spans="1:30" x14ac:dyDescent="0.25">
      <c r="A573" s="1" t="str">
        <f t="shared" si="122"/>
        <v/>
      </c>
      <c r="B573" s="1" t="str">
        <f t="shared" si="121"/>
        <v/>
      </c>
      <c r="C573" s="1" t="str">
        <f>IF(A573="","",IFERROR(VLOOKUP(E573,'[1]Mapping '!$I$2:$J$18,2,FALSE),C572))</f>
        <v/>
      </c>
      <c r="D573" s="1">
        <f t="shared" si="120"/>
        <v>0</v>
      </c>
      <c r="N573" s="6" t="str">
        <f t="shared" si="119"/>
        <v/>
      </c>
      <c r="O573" s="1" t="e">
        <f t="shared" si="131"/>
        <v>#VALUE!</v>
      </c>
      <c r="U573" s="1">
        <f>IF(ISNA(VLOOKUP(Z573,'Balance R'!$C$14:$E$181,3,FALSE))=FALSE,U572,U572+1)</f>
        <v>80</v>
      </c>
      <c r="W573" s="34" t="str">
        <f t="shared" si="123"/>
        <v/>
      </c>
      <c r="X573" s="34" t="str">
        <f t="shared" si="124"/>
        <v/>
      </c>
      <c r="Y573" s="34" t="str">
        <f t="shared" si="130"/>
        <v/>
      </c>
      <c r="Z573" s="34" t="str">
        <f t="shared" si="125"/>
        <v>_</v>
      </c>
      <c r="AA573" s="34">
        <f t="shared" si="126"/>
        <v>0</v>
      </c>
      <c r="AB573" s="35">
        <f t="shared" si="127"/>
        <v>0</v>
      </c>
      <c r="AC573" s="7" t="str">
        <f t="shared" si="128"/>
        <v/>
      </c>
      <c r="AD573" s="7" t="str">
        <f t="shared" si="129"/>
        <v/>
      </c>
    </row>
    <row r="574" spans="1:30" x14ac:dyDescent="0.25">
      <c r="A574" s="1" t="str">
        <f t="shared" si="122"/>
        <v/>
      </c>
      <c r="B574" s="1" t="str">
        <f t="shared" si="121"/>
        <v/>
      </c>
      <c r="C574" s="1" t="str">
        <f>IF(A574="","",IFERROR(VLOOKUP(E574,'[1]Mapping '!$I$2:$J$18,2,FALSE),C573))</f>
        <v/>
      </c>
      <c r="D574" s="1">
        <f t="shared" si="120"/>
        <v>0</v>
      </c>
      <c r="N574" s="6" t="str">
        <f t="shared" si="119"/>
        <v/>
      </c>
      <c r="O574" s="1" t="e">
        <f t="shared" si="131"/>
        <v>#VALUE!</v>
      </c>
      <c r="U574" s="1">
        <f>IF(ISNA(VLOOKUP(Z574,'Balance R'!$C$14:$E$181,3,FALSE))=FALSE,U573,U573+1)</f>
        <v>81</v>
      </c>
      <c r="W574" s="34" t="str">
        <f t="shared" si="123"/>
        <v/>
      </c>
      <c r="X574" s="34" t="str">
        <f t="shared" si="124"/>
        <v/>
      </c>
      <c r="Y574" s="34" t="str">
        <f t="shared" si="130"/>
        <v/>
      </c>
      <c r="Z574" s="34" t="str">
        <f t="shared" si="125"/>
        <v>_</v>
      </c>
      <c r="AA574" s="34">
        <f t="shared" si="126"/>
        <v>0</v>
      </c>
      <c r="AB574" s="35">
        <f t="shared" si="127"/>
        <v>0</v>
      </c>
      <c r="AC574" s="7" t="str">
        <f t="shared" si="128"/>
        <v/>
      </c>
      <c r="AD574" s="7" t="str">
        <f t="shared" si="129"/>
        <v/>
      </c>
    </row>
    <row r="575" spans="1:30" x14ac:dyDescent="0.25">
      <c r="A575" s="1" t="str">
        <f t="shared" si="122"/>
        <v/>
      </c>
      <c r="B575" s="1" t="str">
        <f t="shared" si="121"/>
        <v/>
      </c>
      <c r="C575" s="1" t="str">
        <f>IF(A575="","",IFERROR(VLOOKUP(E575,'[1]Mapping '!$I$2:$J$18,2,FALSE),C574))</f>
        <v/>
      </c>
      <c r="D575" s="1">
        <f t="shared" si="120"/>
        <v>0</v>
      </c>
      <c r="N575" s="6" t="str">
        <f t="shared" si="119"/>
        <v/>
      </c>
      <c r="O575" s="1" t="e">
        <f t="shared" si="131"/>
        <v>#VALUE!</v>
      </c>
      <c r="U575" s="1">
        <f>IF(ISNA(VLOOKUP(Z575,'Balance R'!$C$14:$E$181,3,FALSE))=FALSE,U574,U574+1)</f>
        <v>82</v>
      </c>
      <c r="W575" s="34" t="str">
        <f t="shared" si="123"/>
        <v/>
      </c>
      <c r="X575" s="34" t="str">
        <f t="shared" si="124"/>
        <v/>
      </c>
      <c r="Y575" s="34" t="str">
        <f t="shared" si="130"/>
        <v/>
      </c>
      <c r="Z575" s="34" t="str">
        <f t="shared" si="125"/>
        <v>_</v>
      </c>
      <c r="AA575" s="34">
        <f t="shared" si="126"/>
        <v>0</v>
      </c>
      <c r="AB575" s="35">
        <f t="shared" si="127"/>
        <v>0</v>
      </c>
      <c r="AC575" s="7" t="str">
        <f t="shared" si="128"/>
        <v/>
      </c>
      <c r="AD575" s="7" t="str">
        <f t="shared" si="129"/>
        <v/>
      </c>
    </row>
    <row r="576" spans="1:30" x14ac:dyDescent="0.25">
      <c r="A576" s="1" t="str">
        <f t="shared" si="122"/>
        <v/>
      </c>
      <c r="B576" s="1" t="str">
        <f t="shared" si="121"/>
        <v/>
      </c>
      <c r="C576" s="1" t="str">
        <f>IF(A576="","",IFERROR(VLOOKUP(E576,'[1]Mapping '!$I$2:$J$18,2,FALSE),C575))</f>
        <v/>
      </c>
      <c r="D576" s="1">
        <f t="shared" si="120"/>
        <v>0</v>
      </c>
      <c r="N576" s="6" t="str">
        <f t="shared" si="119"/>
        <v/>
      </c>
      <c r="O576" s="1" t="e">
        <f t="shared" si="131"/>
        <v>#VALUE!</v>
      </c>
      <c r="U576" s="1">
        <f>IF(ISNA(VLOOKUP(Z576,'Balance R'!$C$14:$E$181,3,FALSE))=FALSE,U575,U575+1)</f>
        <v>83</v>
      </c>
      <c r="W576" s="34" t="str">
        <f t="shared" si="123"/>
        <v/>
      </c>
      <c r="X576" s="34" t="str">
        <f t="shared" si="124"/>
        <v/>
      </c>
      <c r="Y576" s="34" t="str">
        <f t="shared" si="130"/>
        <v/>
      </c>
      <c r="Z576" s="34" t="str">
        <f t="shared" si="125"/>
        <v>_</v>
      </c>
      <c r="AA576" s="34">
        <f t="shared" si="126"/>
        <v>0</v>
      </c>
      <c r="AB576" s="35">
        <f t="shared" si="127"/>
        <v>0</v>
      </c>
      <c r="AC576" s="7" t="str">
        <f t="shared" si="128"/>
        <v/>
      </c>
      <c r="AD576" s="7" t="str">
        <f t="shared" si="129"/>
        <v/>
      </c>
    </row>
    <row r="577" spans="1:30" x14ac:dyDescent="0.25">
      <c r="A577" s="1" t="str">
        <f t="shared" si="122"/>
        <v/>
      </c>
      <c r="B577" s="1" t="str">
        <f t="shared" si="121"/>
        <v/>
      </c>
      <c r="C577" s="1" t="str">
        <f>IF(A577="","",IFERROR(VLOOKUP(E577,'[1]Mapping '!$I$2:$J$18,2,FALSE),C576))</f>
        <v/>
      </c>
      <c r="D577" s="1">
        <f t="shared" si="120"/>
        <v>0</v>
      </c>
      <c r="N577" s="6" t="str">
        <f t="shared" si="119"/>
        <v/>
      </c>
      <c r="O577" s="1" t="e">
        <f t="shared" si="131"/>
        <v>#VALUE!</v>
      </c>
      <c r="U577" s="1">
        <f>IF(ISNA(VLOOKUP(Z577,'Balance R'!$C$14:$E$181,3,FALSE))=FALSE,U576,U576+1)</f>
        <v>84</v>
      </c>
      <c r="W577" s="34" t="str">
        <f t="shared" si="123"/>
        <v/>
      </c>
      <c r="X577" s="34" t="str">
        <f t="shared" si="124"/>
        <v/>
      </c>
      <c r="Y577" s="34" t="str">
        <f t="shared" si="130"/>
        <v/>
      </c>
      <c r="Z577" s="34" t="str">
        <f t="shared" si="125"/>
        <v>_</v>
      </c>
      <c r="AA577" s="34">
        <f t="shared" si="126"/>
        <v>0</v>
      </c>
      <c r="AB577" s="35">
        <f t="shared" si="127"/>
        <v>0</v>
      </c>
      <c r="AC577" s="7" t="str">
        <f t="shared" si="128"/>
        <v/>
      </c>
      <c r="AD577" s="7" t="str">
        <f t="shared" si="129"/>
        <v/>
      </c>
    </row>
    <row r="578" spans="1:30" x14ac:dyDescent="0.25">
      <c r="A578" s="1" t="str">
        <f t="shared" si="122"/>
        <v/>
      </c>
      <c r="B578" s="1" t="str">
        <f t="shared" si="121"/>
        <v/>
      </c>
      <c r="C578" s="1" t="str">
        <f>IF(A578="","",IFERROR(VLOOKUP(E578,'[1]Mapping '!$I$2:$J$18,2,FALSE),C577))</f>
        <v/>
      </c>
      <c r="D578" s="1">
        <f t="shared" si="120"/>
        <v>0</v>
      </c>
      <c r="N578" s="6" t="str">
        <f t="shared" si="119"/>
        <v/>
      </c>
      <c r="O578" s="1" t="e">
        <f t="shared" si="131"/>
        <v>#VALUE!</v>
      </c>
      <c r="U578" s="1">
        <f>IF(ISNA(VLOOKUP(Z578,'Balance R'!$C$14:$E$181,3,FALSE))=FALSE,U577,U577+1)</f>
        <v>85</v>
      </c>
      <c r="W578" s="34" t="str">
        <f t="shared" si="123"/>
        <v/>
      </c>
      <c r="X578" s="34" t="str">
        <f t="shared" si="124"/>
        <v/>
      </c>
      <c r="Y578" s="34" t="str">
        <f t="shared" si="130"/>
        <v/>
      </c>
      <c r="Z578" s="34" t="str">
        <f t="shared" si="125"/>
        <v>_</v>
      </c>
      <c r="AA578" s="34">
        <f t="shared" si="126"/>
        <v>0</v>
      </c>
      <c r="AB578" s="35">
        <f t="shared" si="127"/>
        <v>0</v>
      </c>
      <c r="AC578" s="7" t="str">
        <f t="shared" si="128"/>
        <v/>
      </c>
      <c r="AD578" s="7" t="str">
        <f t="shared" si="129"/>
        <v/>
      </c>
    </row>
    <row r="579" spans="1:30" x14ac:dyDescent="0.25">
      <c r="A579" s="1" t="str">
        <f t="shared" si="122"/>
        <v/>
      </c>
      <c r="B579" s="1" t="str">
        <f t="shared" si="121"/>
        <v/>
      </c>
      <c r="C579" s="1" t="str">
        <f>IF(A579="","",IFERROR(VLOOKUP(E579,'[1]Mapping '!$I$2:$J$18,2,FALSE),C578))</f>
        <v/>
      </c>
      <c r="D579" s="1">
        <f t="shared" si="120"/>
        <v>0</v>
      </c>
      <c r="N579" s="6" t="str">
        <f t="shared" ref="N579:N642" si="132">IFERROR(IF(VALUE(LEFT(P579,1))&gt;=6,+R579-S579+T579-SUMIF(B:B,P579,D:D),0),"")</f>
        <v/>
      </c>
      <c r="O579" s="1" t="e">
        <f t="shared" si="131"/>
        <v>#VALUE!</v>
      </c>
      <c r="U579" s="1">
        <f>IF(ISNA(VLOOKUP(Z579,'Balance R'!$C$14:$E$181,3,FALSE))=FALSE,U578,U578+1)</f>
        <v>86</v>
      </c>
      <c r="W579" s="34" t="str">
        <f t="shared" si="123"/>
        <v/>
      </c>
      <c r="X579" s="34" t="str">
        <f t="shared" si="124"/>
        <v/>
      </c>
      <c r="Y579" s="34" t="str">
        <f t="shared" si="130"/>
        <v/>
      </c>
      <c r="Z579" s="34" t="str">
        <f t="shared" si="125"/>
        <v>_</v>
      </c>
      <c r="AA579" s="34">
        <f t="shared" si="126"/>
        <v>0</v>
      </c>
      <c r="AB579" s="35">
        <f t="shared" si="127"/>
        <v>0</v>
      </c>
      <c r="AC579" s="7" t="str">
        <f t="shared" si="128"/>
        <v/>
      </c>
      <c r="AD579" s="7" t="str">
        <f t="shared" si="129"/>
        <v/>
      </c>
    </row>
    <row r="580" spans="1:30" x14ac:dyDescent="0.25">
      <c r="A580" s="1" t="str">
        <f t="shared" si="122"/>
        <v/>
      </c>
      <c r="B580" s="1" t="str">
        <f t="shared" si="121"/>
        <v/>
      </c>
      <c r="C580" s="1" t="str">
        <f>IF(A580="","",IFERROR(VLOOKUP(E580,'[1]Mapping '!$I$2:$J$18,2,FALSE),C579))</f>
        <v/>
      </c>
      <c r="D580" s="1">
        <f t="shared" si="120"/>
        <v>0</v>
      </c>
      <c r="N580" s="6" t="str">
        <f t="shared" si="132"/>
        <v/>
      </c>
      <c r="O580" s="1" t="e">
        <f t="shared" si="131"/>
        <v>#VALUE!</v>
      </c>
      <c r="U580" s="1">
        <f>IF(ISNA(VLOOKUP(Z580,'Balance R'!$C$14:$E$181,3,FALSE))=FALSE,U579,U579+1)</f>
        <v>87</v>
      </c>
      <c r="W580" s="34" t="str">
        <f t="shared" si="123"/>
        <v/>
      </c>
      <c r="X580" s="34" t="str">
        <f t="shared" si="124"/>
        <v/>
      </c>
      <c r="Y580" s="34" t="str">
        <f t="shared" si="130"/>
        <v/>
      </c>
      <c r="Z580" s="34" t="str">
        <f t="shared" si="125"/>
        <v>_</v>
      </c>
      <c r="AA580" s="34">
        <f t="shared" si="126"/>
        <v>0</v>
      </c>
      <c r="AB580" s="35">
        <f t="shared" si="127"/>
        <v>0</v>
      </c>
      <c r="AC580" s="7" t="str">
        <f t="shared" si="128"/>
        <v/>
      </c>
      <c r="AD580" s="7" t="str">
        <f t="shared" si="129"/>
        <v/>
      </c>
    </row>
    <row r="581" spans="1:30" x14ac:dyDescent="0.25">
      <c r="A581" s="1" t="str">
        <f t="shared" si="122"/>
        <v/>
      </c>
      <c r="B581" s="1" t="str">
        <f t="shared" si="121"/>
        <v/>
      </c>
      <c r="C581" s="1" t="str">
        <f>IF(A581="","",IFERROR(VLOOKUP(E581,'[1]Mapping '!$I$2:$J$18,2,FALSE),C580))</f>
        <v/>
      </c>
      <c r="D581" s="1">
        <f t="shared" si="120"/>
        <v>0</v>
      </c>
      <c r="N581" s="6" t="str">
        <f t="shared" si="132"/>
        <v/>
      </c>
      <c r="O581" s="1" t="e">
        <f t="shared" si="131"/>
        <v>#VALUE!</v>
      </c>
      <c r="U581" s="1">
        <f>IF(ISNA(VLOOKUP(Z581,'Balance R'!$C$14:$E$181,3,FALSE))=FALSE,U580,U580+1)</f>
        <v>88</v>
      </c>
      <c r="W581" s="34" t="str">
        <f t="shared" si="123"/>
        <v/>
      </c>
      <c r="X581" s="34" t="str">
        <f t="shared" si="124"/>
        <v/>
      </c>
      <c r="Y581" s="34" t="str">
        <f t="shared" si="130"/>
        <v/>
      </c>
      <c r="Z581" s="34" t="str">
        <f t="shared" si="125"/>
        <v>_</v>
      </c>
      <c r="AA581" s="34">
        <f t="shared" si="126"/>
        <v>0</v>
      </c>
      <c r="AB581" s="35">
        <f t="shared" si="127"/>
        <v>0</v>
      </c>
      <c r="AC581" s="7" t="str">
        <f t="shared" si="128"/>
        <v/>
      </c>
      <c r="AD581" s="7" t="str">
        <f t="shared" si="129"/>
        <v/>
      </c>
    </row>
    <row r="582" spans="1:30" x14ac:dyDescent="0.25">
      <c r="A582" s="1" t="str">
        <f t="shared" si="122"/>
        <v/>
      </c>
      <c r="B582" s="1" t="str">
        <f t="shared" si="121"/>
        <v/>
      </c>
      <c r="C582" s="1" t="str">
        <f>IF(A582="","",IFERROR(VLOOKUP(E582,'[1]Mapping '!$I$2:$J$18,2,FALSE),C581))</f>
        <v/>
      </c>
      <c r="D582" s="1">
        <f t="shared" si="120"/>
        <v>0</v>
      </c>
      <c r="N582" s="6" t="str">
        <f t="shared" si="132"/>
        <v/>
      </c>
      <c r="O582" s="1" t="e">
        <f t="shared" si="131"/>
        <v>#VALUE!</v>
      </c>
      <c r="U582" s="1">
        <f>IF(ISNA(VLOOKUP(Z582,'Balance R'!$C$14:$E$181,3,FALSE))=FALSE,U581,U581+1)</f>
        <v>89</v>
      </c>
      <c r="W582" s="34" t="str">
        <f t="shared" si="123"/>
        <v/>
      </c>
      <c r="X582" s="34" t="str">
        <f t="shared" si="124"/>
        <v/>
      </c>
      <c r="Y582" s="34" t="str">
        <f t="shared" si="130"/>
        <v/>
      </c>
      <c r="Z582" s="34" t="str">
        <f t="shared" si="125"/>
        <v>_</v>
      </c>
      <c r="AA582" s="34">
        <f t="shared" si="126"/>
        <v>0</v>
      </c>
      <c r="AB582" s="35">
        <f t="shared" si="127"/>
        <v>0</v>
      </c>
      <c r="AC582" s="7" t="str">
        <f t="shared" si="128"/>
        <v/>
      </c>
      <c r="AD582" s="7" t="str">
        <f t="shared" si="129"/>
        <v/>
      </c>
    </row>
    <row r="583" spans="1:30" x14ac:dyDescent="0.25">
      <c r="A583" s="1" t="str">
        <f t="shared" si="122"/>
        <v/>
      </c>
      <c r="B583" s="1" t="str">
        <f t="shared" si="121"/>
        <v/>
      </c>
      <c r="C583" s="1" t="str">
        <f>IF(A583="","",IFERROR(VLOOKUP(E583,'[1]Mapping '!$I$2:$J$18,2,FALSE),C582))</f>
        <v/>
      </c>
      <c r="D583" s="1">
        <f t="shared" ref="D583:D646" si="133">IF(B583="",0,+K583-L583)</f>
        <v>0</v>
      </c>
      <c r="N583" s="6" t="str">
        <f t="shared" si="132"/>
        <v/>
      </c>
      <c r="O583" s="1" t="e">
        <f t="shared" si="131"/>
        <v>#VALUE!</v>
      </c>
      <c r="U583" s="1">
        <f>IF(ISNA(VLOOKUP(Z583,'Balance R'!$C$14:$E$181,3,FALSE))=FALSE,U582,U582+1)</f>
        <v>90</v>
      </c>
      <c r="W583" s="34" t="str">
        <f t="shared" si="123"/>
        <v/>
      </c>
      <c r="X583" s="34" t="str">
        <f t="shared" si="124"/>
        <v/>
      </c>
      <c r="Y583" s="34" t="str">
        <f t="shared" si="130"/>
        <v/>
      </c>
      <c r="Z583" s="34" t="str">
        <f t="shared" si="125"/>
        <v>_</v>
      </c>
      <c r="AA583" s="34">
        <f t="shared" si="126"/>
        <v>0</v>
      </c>
      <c r="AB583" s="35">
        <f t="shared" si="127"/>
        <v>0</v>
      </c>
      <c r="AC583" s="7" t="str">
        <f t="shared" si="128"/>
        <v/>
      </c>
      <c r="AD583" s="7" t="str">
        <f t="shared" si="129"/>
        <v/>
      </c>
    </row>
    <row r="584" spans="1:30" x14ac:dyDescent="0.25">
      <c r="A584" s="1" t="str">
        <f t="shared" si="122"/>
        <v/>
      </c>
      <c r="B584" s="1" t="str">
        <f t="shared" ref="B584:B647" si="134">IF(A584=A583,"",IF(LEFT(E584,1)="-",IF(+VALUE(RIGHT(LEFT(E584,3),1))&lt;6,"",VALUE(RIGHT(E584,LEN(E584)-2))),""))</f>
        <v/>
      </c>
      <c r="C584" s="1" t="str">
        <f>IF(A584="","",IFERROR(VLOOKUP(E584,'[1]Mapping '!$I$2:$J$18,2,FALSE),C583))</f>
        <v/>
      </c>
      <c r="D584" s="1">
        <f t="shared" si="133"/>
        <v>0</v>
      </c>
      <c r="N584" s="6" t="str">
        <f t="shared" si="132"/>
        <v/>
      </c>
      <c r="O584" s="1" t="e">
        <f t="shared" si="131"/>
        <v>#VALUE!</v>
      </c>
      <c r="U584" s="1">
        <f>IF(ISNA(VLOOKUP(Z584,'Balance R'!$C$14:$E$181,3,FALSE))=FALSE,U583,U583+1)</f>
        <v>91</v>
      </c>
      <c r="W584" s="34" t="str">
        <f t="shared" si="123"/>
        <v/>
      </c>
      <c r="X584" s="34" t="str">
        <f t="shared" si="124"/>
        <v/>
      </c>
      <c r="Y584" s="34" t="str">
        <f t="shared" si="130"/>
        <v/>
      </c>
      <c r="Z584" s="34" t="str">
        <f t="shared" si="125"/>
        <v>_</v>
      </c>
      <c r="AA584" s="34">
        <f t="shared" si="126"/>
        <v>0</v>
      </c>
      <c r="AB584" s="35">
        <f t="shared" si="127"/>
        <v>0</v>
      </c>
      <c r="AC584" s="7" t="str">
        <f t="shared" si="128"/>
        <v/>
      </c>
      <c r="AD584" s="7" t="str">
        <f t="shared" si="129"/>
        <v/>
      </c>
    </row>
    <row r="585" spans="1:30" x14ac:dyDescent="0.25">
      <c r="A585" s="1" t="str">
        <f t="shared" si="122"/>
        <v/>
      </c>
      <c r="B585" s="1" t="str">
        <f t="shared" si="134"/>
        <v/>
      </c>
      <c r="C585" s="1" t="str">
        <f>IF(A585="","",IFERROR(VLOOKUP(E585,'[1]Mapping '!$I$2:$J$18,2,FALSE),C584))</f>
        <v/>
      </c>
      <c r="D585" s="1">
        <f t="shared" si="133"/>
        <v>0</v>
      </c>
      <c r="N585" s="6" t="str">
        <f t="shared" si="132"/>
        <v/>
      </c>
      <c r="O585" s="1" t="e">
        <f t="shared" si="131"/>
        <v>#VALUE!</v>
      </c>
      <c r="U585" s="1">
        <f>IF(ISNA(VLOOKUP(Z585,'Balance R'!$C$14:$E$181,3,FALSE))=FALSE,U584,U584+1)</f>
        <v>92</v>
      </c>
      <c r="W585" s="34" t="str">
        <f t="shared" si="123"/>
        <v/>
      </c>
      <c r="X585" s="34" t="str">
        <f t="shared" si="124"/>
        <v/>
      </c>
      <c r="Y585" s="34" t="str">
        <f t="shared" si="130"/>
        <v/>
      </c>
      <c r="Z585" s="34" t="str">
        <f t="shared" si="125"/>
        <v>_</v>
      </c>
      <c r="AA585" s="34">
        <f t="shared" si="126"/>
        <v>0</v>
      </c>
      <c r="AB585" s="35">
        <f t="shared" si="127"/>
        <v>0</v>
      </c>
      <c r="AC585" s="7" t="str">
        <f t="shared" si="128"/>
        <v/>
      </c>
      <c r="AD585" s="7" t="str">
        <f t="shared" si="129"/>
        <v/>
      </c>
    </row>
    <row r="586" spans="1:30" x14ac:dyDescent="0.25">
      <c r="A586" s="1" t="str">
        <f t="shared" ref="A586:A649" si="135">IF(E586="","",IF(LEFT(E586,1)="-",IF(+VALUE(RIGHT(LEFT(E586,3),1))&lt;6,+A585,+A585+1),+A585))</f>
        <v/>
      </c>
      <c r="B586" s="1" t="str">
        <f t="shared" si="134"/>
        <v/>
      </c>
      <c r="C586" s="1" t="str">
        <f>IF(A586="","",IFERROR(VLOOKUP(E586,'[1]Mapping '!$I$2:$J$18,2,FALSE),C585))</f>
        <v/>
      </c>
      <c r="D586" s="1">
        <f t="shared" si="133"/>
        <v>0</v>
      </c>
      <c r="N586" s="6" t="str">
        <f t="shared" si="132"/>
        <v/>
      </c>
      <c r="O586" s="1" t="e">
        <f t="shared" si="131"/>
        <v>#VALUE!</v>
      </c>
      <c r="U586" s="1">
        <f>IF(ISNA(VLOOKUP(Z586,'Balance R'!$C$14:$E$181,3,FALSE))=FALSE,U585,U585+1)</f>
        <v>93</v>
      </c>
      <c r="W586" s="34" t="str">
        <f t="shared" si="123"/>
        <v/>
      </c>
      <c r="X586" s="34" t="str">
        <f t="shared" si="124"/>
        <v/>
      </c>
      <c r="Y586" s="34" t="str">
        <f t="shared" si="130"/>
        <v/>
      </c>
      <c r="Z586" s="34" t="str">
        <f t="shared" si="125"/>
        <v>_</v>
      </c>
      <c r="AA586" s="34">
        <f t="shared" si="126"/>
        <v>0</v>
      </c>
      <c r="AB586" s="35">
        <f t="shared" si="127"/>
        <v>0</v>
      </c>
      <c r="AC586" s="7" t="str">
        <f t="shared" si="128"/>
        <v/>
      </c>
      <c r="AD586" s="7" t="str">
        <f t="shared" si="129"/>
        <v/>
      </c>
    </row>
    <row r="587" spans="1:30" x14ac:dyDescent="0.25">
      <c r="A587" s="1" t="str">
        <f t="shared" si="135"/>
        <v/>
      </c>
      <c r="B587" s="1" t="str">
        <f t="shared" si="134"/>
        <v/>
      </c>
      <c r="C587" s="1" t="str">
        <f>IF(A587="","",IFERROR(VLOOKUP(E587,'[1]Mapping '!$I$2:$J$18,2,FALSE),C586))</f>
        <v/>
      </c>
      <c r="D587" s="1">
        <f t="shared" si="133"/>
        <v>0</v>
      </c>
      <c r="N587" s="6" t="str">
        <f t="shared" si="132"/>
        <v/>
      </c>
      <c r="O587" s="1" t="e">
        <f t="shared" si="131"/>
        <v>#VALUE!</v>
      </c>
      <c r="U587" s="1">
        <f>IF(ISNA(VLOOKUP(Z587,'Balance R'!$C$14:$E$181,3,FALSE))=FALSE,U586,U586+1)</f>
        <v>94</v>
      </c>
      <c r="W587" s="34" t="str">
        <f t="shared" si="123"/>
        <v/>
      </c>
      <c r="X587" s="34" t="str">
        <f t="shared" si="124"/>
        <v/>
      </c>
      <c r="Y587" s="34" t="str">
        <f t="shared" si="130"/>
        <v/>
      </c>
      <c r="Z587" s="34" t="str">
        <f t="shared" si="125"/>
        <v>_</v>
      </c>
      <c r="AA587" s="34">
        <f t="shared" si="126"/>
        <v>0</v>
      </c>
      <c r="AB587" s="35">
        <f t="shared" si="127"/>
        <v>0</v>
      </c>
      <c r="AC587" s="7" t="str">
        <f t="shared" si="128"/>
        <v/>
      </c>
      <c r="AD587" s="7" t="str">
        <f t="shared" si="129"/>
        <v/>
      </c>
    </row>
    <row r="588" spans="1:30" x14ac:dyDescent="0.25">
      <c r="A588" s="1" t="str">
        <f t="shared" si="135"/>
        <v/>
      </c>
      <c r="B588" s="1" t="str">
        <f t="shared" si="134"/>
        <v/>
      </c>
      <c r="C588" s="1" t="str">
        <f>IF(A588="","",IFERROR(VLOOKUP(E588,'[1]Mapping '!$I$2:$J$18,2,FALSE),C587))</f>
        <v/>
      </c>
      <c r="D588" s="1">
        <f t="shared" si="133"/>
        <v>0</v>
      </c>
      <c r="N588" s="6" t="str">
        <f t="shared" si="132"/>
        <v/>
      </c>
      <c r="O588" s="1" t="e">
        <f t="shared" si="131"/>
        <v>#VALUE!</v>
      </c>
      <c r="U588" s="1">
        <f>IF(ISNA(VLOOKUP(Z588,'Balance R'!$C$14:$E$181,3,FALSE))=FALSE,U587,U587+1)</f>
        <v>95</v>
      </c>
      <c r="W588" s="34" t="str">
        <f t="shared" si="123"/>
        <v/>
      </c>
      <c r="X588" s="34" t="str">
        <f t="shared" si="124"/>
        <v/>
      </c>
      <c r="Y588" s="34" t="str">
        <f t="shared" si="130"/>
        <v/>
      </c>
      <c r="Z588" s="34" t="str">
        <f t="shared" si="125"/>
        <v>_</v>
      </c>
      <c r="AA588" s="34">
        <f t="shared" si="126"/>
        <v>0</v>
      </c>
      <c r="AB588" s="35">
        <f t="shared" si="127"/>
        <v>0</v>
      </c>
      <c r="AC588" s="7" t="str">
        <f t="shared" si="128"/>
        <v/>
      </c>
      <c r="AD588" s="7" t="str">
        <f t="shared" si="129"/>
        <v/>
      </c>
    </row>
    <row r="589" spans="1:30" x14ac:dyDescent="0.25">
      <c r="A589" s="1" t="str">
        <f t="shared" si="135"/>
        <v/>
      </c>
      <c r="B589" s="1" t="str">
        <f t="shared" si="134"/>
        <v/>
      </c>
      <c r="C589" s="1" t="str">
        <f>IF(A589="","",IFERROR(VLOOKUP(E589,'[1]Mapping '!$I$2:$J$18,2,FALSE),C588))</f>
        <v/>
      </c>
      <c r="D589" s="1">
        <f t="shared" si="133"/>
        <v>0</v>
      </c>
      <c r="N589" s="6" t="str">
        <f t="shared" si="132"/>
        <v/>
      </c>
      <c r="O589" s="1" t="e">
        <f t="shared" si="131"/>
        <v>#VALUE!</v>
      </c>
      <c r="U589" s="1">
        <f>IF(ISNA(VLOOKUP(Z589,'Balance R'!$C$14:$E$181,3,FALSE))=FALSE,U588,U588+1)</f>
        <v>96</v>
      </c>
      <c r="W589" s="34" t="str">
        <f t="shared" si="123"/>
        <v/>
      </c>
      <c r="X589" s="34" t="str">
        <f t="shared" si="124"/>
        <v/>
      </c>
      <c r="Y589" s="34" t="str">
        <f t="shared" si="130"/>
        <v/>
      </c>
      <c r="Z589" s="34" t="str">
        <f t="shared" si="125"/>
        <v>_</v>
      </c>
      <c r="AA589" s="34">
        <f t="shared" si="126"/>
        <v>0</v>
      </c>
      <c r="AB589" s="35">
        <f t="shared" si="127"/>
        <v>0</v>
      </c>
      <c r="AC589" s="7" t="str">
        <f t="shared" si="128"/>
        <v/>
      </c>
      <c r="AD589" s="7" t="str">
        <f t="shared" si="129"/>
        <v/>
      </c>
    </row>
    <row r="590" spans="1:30" x14ac:dyDescent="0.25">
      <c r="A590" s="1" t="str">
        <f t="shared" si="135"/>
        <v/>
      </c>
      <c r="B590" s="1" t="str">
        <f t="shared" si="134"/>
        <v/>
      </c>
      <c r="C590" s="1" t="str">
        <f>IF(A590="","",IFERROR(VLOOKUP(E590,'[1]Mapping '!$I$2:$J$18,2,FALSE),C589))</f>
        <v/>
      </c>
      <c r="D590" s="1">
        <f t="shared" si="133"/>
        <v>0</v>
      </c>
      <c r="N590" s="6" t="str">
        <f t="shared" si="132"/>
        <v/>
      </c>
      <c r="O590" s="1" t="e">
        <f t="shared" si="131"/>
        <v>#VALUE!</v>
      </c>
      <c r="U590" s="1">
        <f>IF(ISNA(VLOOKUP(Z590,'Balance R'!$C$14:$E$181,3,FALSE))=FALSE,U589,U589+1)</f>
        <v>97</v>
      </c>
      <c r="W590" s="34" t="str">
        <f t="shared" si="123"/>
        <v/>
      </c>
      <c r="X590" s="34" t="str">
        <f t="shared" si="124"/>
        <v/>
      </c>
      <c r="Y590" s="34" t="str">
        <f t="shared" si="130"/>
        <v/>
      </c>
      <c r="Z590" s="34" t="str">
        <f t="shared" si="125"/>
        <v>_</v>
      </c>
      <c r="AA590" s="34">
        <f t="shared" si="126"/>
        <v>0</v>
      </c>
      <c r="AB590" s="35">
        <f t="shared" si="127"/>
        <v>0</v>
      </c>
      <c r="AC590" s="7" t="str">
        <f t="shared" si="128"/>
        <v/>
      </c>
      <c r="AD590" s="7" t="str">
        <f t="shared" si="129"/>
        <v/>
      </c>
    </row>
    <row r="591" spans="1:30" x14ac:dyDescent="0.25">
      <c r="A591" s="1" t="str">
        <f t="shared" si="135"/>
        <v/>
      </c>
      <c r="B591" s="1" t="str">
        <f t="shared" si="134"/>
        <v/>
      </c>
      <c r="C591" s="1" t="str">
        <f>IF(A591="","",IFERROR(VLOOKUP(E591,'[1]Mapping '!$I$2:$J$18,2,FALSE),C590))</f>
        <v/>
      </c>
      <c r="D591" s="1">
        <f t="shared" si="133"/>
        <v>0</v>
      </c>
      <c r="N591" s="6" t="str">
        <f t="shared" si="132"/>
        <v/>
      </c>
      <c r="O591" s="1" t="e">
        <f t="shared" si="131"/>
        <v>#VALUE!</v>
      </c>
      <c r="U591" s="1">
        <f>IF(ISNA(VLOOKUP(Z591,'Balance R'!$C$14:$E$181,3,FALSE))=FALSE,U590,U590+1)</f>
        <v>98</v>
      </c>
      <c r="W591" s="34" t="str">
        <f t="shared" si="123"/>
        <v/>
      </c>
      <c r="X591" s="34" t="str">
        <f t="shared" si="124"/>
        <v/>
      </c>
      <c r="Y591" s="34" t="str">
        <f t="shared" si="130"/>
        <v/>
      </c>
      <c r="Z591" s="34" t="str">
        <f t="shared" si="125"/>
        <v>_</v>
      </c>
      <c r="AA591" s="34">
        <f t="shared" si="126"/>
        <v>0</v>
      </c>
      <c r="AB591" s="35">
        <f t="shared" si="127"/>
        <v>0</v>
      </c>
      <c r="AC591" s="7" t="str">
        <f t="shared" si="128"/>
        <v/>
      </c>
      <c r="AD591" s="7" t="str">
        <f t="shared" si="129"/>
        <v/>
      </c>
    </row>
    <row r="592" spans="1:30" x14ac:dyDescent="0.25">
      <c r="A592" s="1" t="str">
        <f t="shared" si="135"/>
        <v/>
      </c>
      <c r="B592" s="1" t="str">
        <f t="shared" si="134"/>
        <v/>
      </c>
      <c r="C592" s="1" t="str">
        <f>IF(A592="","",IFERROR(VLOOKUP(E592,'[1]Mapping '!$I$2:$J$18,2,FALSE),C591))</f>
        <v/>
      </c>
      <c r="D592" s="1">
        <f t="shared" si="133"/>
        <v>0</v>
      </c>
      <c r="N592" s="6" t="str">
        <f t="shared" si="132"/>
        <v/>
      </c>
      <c r="O592" s="1" t="e">
        <f t="shared" si="131"/>
        <v>#VALUE!</v>
      </c>
      <c r="U592" s="1">
        <f>IF(ISNA(VLOOKUP(Z592,'Balance R'!$C$14:$E$181,3,FALSE))=FALSE,U591,U591+1)</f>
        <v>99</v>
      </c>
      <c r="W592" s="34" t="str">
        <f t="shared" si="123"/>
        <v/>
      </c>
      <c r="X592" s="34" t="str">
        <f t="shared" si="124"/>
        <v/>
      </c>
      <c r="Y592" s="34" t="str">
        <f t="shared" si="130"/>
        <v/>
      </c>
      <c r="Z592" s="34" t="str">
        <f t="shared" si="125"/>
        <v>_</v>
      </c>
      <c r="AA592" s="34">
        <f t="shared" si="126"/>
        <v>0</v>
      </c>
      <c r="AB592" s="35">
        <f t="shared" si="127"/>
        <v>0</v>
      </c>
      <c r="AC592" s="7" t="str">
        <f t="shared" si="128"/>
        <v/>
      </c>
      <c r="AD592" s="7" t="str">
        <f t="shared" si="129"/>
        <v/>
      </c>
    </row>
    <row r="593" spans="1:30" x14ac:dyDescent="0.25">
      <c r="A593" s="1" t="str">
        <f t="shared" si="135"/>
        <v/>
      </c>
      <c r="B593" s="1" t="str">
        <f t="shared" si="134"/>
        <v/>
      </c>
      <c r="C593" s="1" t="str">
        <f>IF(A593="","",IFERROR(VLOOKUP(E593,'[1]Mapping '!$I$2:$J$18,2,FALSE),C592))</f>
        <v/>
      </c>
      <c r="D593" s="1">
        <f t="shared" si="133"/>
        <v>0</v>
      </c>
      <c r="N593" s="6" t="str">
        <f t="shared" si="132"/>
        <v/>
      </c>
      <c r="O593" s="1" t="e">
        <f t="shared" si="131"/>
        <v>#VALUE!</v>
      </c>
      <c r="U593" s="1">
        <f>IF(ISNA(VLOOKUP(Z593,'Balance R'!$C$14:$E$181,3,FALSE))=FALSE,U592,U592+1)</f>
        <v>100</v>
      </c>
      <c r="W593" s="34" t="str">
        <f t="shared" ref="W593:W652" si="136">IFERROR(IF(W592+1&gt;MAX(A:A),"",IF(+W592+1&lt;=MAX(M:M),+W592+1,IF(W592=MAX(M:M),$AA$1,+W592+1))),"")</f>
        <v/>
      </c>
      <c r="X593" s="34" t="str">
        <f t="shared" ref="X593:X653" si="137">IF(W593&lt;$AA$1,VLOOKUP(W593,M:P,4,FALSE),VLOOKUP(W593,A:B,2,FALSE))</f>
        <v/>
      </c>
      <c r="Y593" s="34" t="str">
        <f t="shared" si="130"/>
        <v/>
      </c>
      <c r="Z593" s="34" t="str">
        <f t="shared" ref="Z593:Z652" si="138">CONCATENATE(X593,"_",Y593)</f>
        <v>_</v>
      </c>
      <c r="AA593" s="34">
        <f t="shared" ref="AA593:AA653" si="139">IF(W593&lt;$AA$1,VLOOKUP(W593,M:Q,5,FALSE),VLOOKUP(W593,A:F,6,FALSE))</f>
        <v>0</v>
      </c>
      <c r="AB593" s="35">
        <f t="shared" ref="AB593:AB653" si="140">IF(W593&lt;$AA$1,SUMIF(P:P,$X593,R:R)-SUMIF(P:P,$X593,S:S)+SUMIF(P:P,$X593,T:T),SUMIF(A:A,$W593,D:D))</f>
        <v>0</v>
      </c>
      <c r="AC593" s="7" t="str">
        <f t="shared" ref="AC593:AC652" si="141">LEFT(X593,1)</f>
        <v/>
      </c>
      <c r="AD593" s="7" t="str">
        <f t="shared" ref="AD593:AD652" si="142">LEFT(Y593,2)</f>
        <v/>
      </c>
    </row>
    <row r="594" spans="1:30" x14ac:dyDescent="0.25">
      <c r="A594" s="1" t="str">
        <f t="shared" si="135"/>
        <v/>
      </c>
      <c r="B594" s="1" t="str">
        <f t="shared" si="134"/>
        <v/>
      </c>
      <c r="C594" s="1" t="str">
        <f>IF(A594="","",IFERROR(VLOOKUP(E594,'[1]Mapping '!$I$2:$J$18,2,FALSE),C593))</f>
        <v/>
      </c>
      <c r="D594" s="1">
        <f t="shared" si="133"/>
        <v>0</v>
      </c>
      <c r="N594" s="6" t="str">
        <f t="shared" si="132"/>
        <v/>
      </c>
      <c r="O594" s="1" t="e">
        <f t="shared" si="131"/>
        <v>#VALUE!</v>
      </c>
      <c r="U594" s="1">
        <f>IF(ISNA(VLOOKUP(Z594,'Balance R'!$C$14:$E$181,3,FALSE))=FALSE,U593,U593+1)</f>
        <v>101</v>
      </c>
      <c r="W594" s="34" t="str">
        <f t="shared" si="136"/>
        <v/>
      </c>
      <c r="X594" s="34" t="str">
        <f t="shared" si="137"/>
        <v/>
      </c>
      <c r="Y594" s="34" t="str">
        <f t="shared" si="130"/>
        <v/>
      </c>
      <c r="Z594" s="34" t="str">
        <f t="shared" si="138"/>
        <v>_</v>
      </c>
      <c r="AA594" s="34">
        <f t="shared" si="139"/>
        <v>0</v>
      </c>
      <c r="AB594" s="35">
        <f t="shared" si="140"/>
        <v>0</v>
      </c>
      <c r="AC594" s="7" t="str">
        <f t="shared" si="141"/>
        <v/>
      </c>
      <c r="AD594" s="7" t="str">
        <f t="shared" si="142"/>
        <v/>
      </c>
    </row>
    <row r="595" spans="1:30" x14ac:dyDescent="0.25">
      <c r="A595" s="1" t="str">
        <f t="shared" si="135"/>
        <v/>
      </c>
      <c r="B595" s="1" t="str">
        <f t="shared" si="134"/>
        <v/>
      </c>
      <c r="C595" s="1" t="str">
        <f>IF(A595="","",IFERROR(VLOOKUP(E595,'[1]Mapping '!$I$2:$J$18,2,FALSE),C594))</f>
        <v/>
      </c>
      <c r="D595" s="1">
        <f t="shared" si="133"/>
        <v>0</v>
      </c>
      <c r="N595" s="6" t="str">
        <f t="shared" si="132"/>
        <v/>
      </c>
      <c r="O595" s="1" t="e">
        <f t="shared" si="131"/>
        <v>#VALUE!</v>
      </c>
      <c r="U595" s="1">
        <f>IF(ISNA(VLOOKUP(Z595,'Balance R'!$C$14:$E$181,3,FALSE))=FALSE,U594,U594+1)</f>
        <v>102</v>
      </c>
      <c r="W595" s="34" t="str">
        <f t="shared" si="136"/>
        <v/>
      </c>
      <c r="X595" s="34" t="str">
        <f t="shared" si="137"/>
        <v/>
      </c>
      <c r="Y595" s="34" t="str">
        <f t="shared" si="130"/>
        <v/>
      </c>
      <c r="Z595" s="34" t="str">
        <f t="shared" si="138"/>
        <v>_</v>
      </c>
      <c r="AA595" s="34">
        <f t="shared" si="139"/>
        <v>0</v>
      </c>
      <c r="AB595" s="35">
        <f t="shared" si="140"/>
        <v>0</v>
      </c>
      <c r="AC595" s="7" t="str">
        <f t="shared" si="141"/>
        <v/>
      </c>
      <c r="AD595" s="7" t="str">
        <f t="shared" si="142"/>
        <v/>
      </c>
    </row>
    <row r="596" spans="1:30" x14ac:dyDescent="0.25">
      <c r="A596" s="1" t="str">
        <f t="shared" si="135"/>
        <v/>
      </c>
      <c r="B596" s="1" t="str">
        <f t="shared" si="134"/>
        <v/>
      </c>
      <c r="C596" s="1" t="str">
        <f>IF(A596="","",IFERROR(VLOOKUP(E596,'[1]Mapping '!$I$2:$J$18,2,FALSE),C595))</f>
        <v/>
      </c>
      <c r="D596" s="1">
        <f t="shared" si="133"/>
        <v>0</v>
      </c>
      <c r="N596" s="6" t="str">
        <f t="shared" si="132"/>
        <v/>
      </c>
      <c r="O596" s="1" t="e">
        <f t="shared" si="131"/>
        <v>#VALUE!</v>
      </c>
      <c r="U596" s="1">
        <f>IF(ISNA(VLOOKUP(Z596,'Balance R'!$C$14:$E$181,3,FALSE))=FALSE,U595,U595+1)</f>
        <v>103</v>
      </c>
      <c r="W596" s="34" t="str">
        <f t="shared" si="136"/>
        <v/>
      </c>
      <c r="X596" s="34" t="str">
        <f t="shared" si="137"/>
        <v/>
      </c>
      <c r="Y596" s="34" t="str">
        <f t="shared" si="130"/>
        <v/>
      </c>
      <c r="Z596" s="34" t="str">
        <f t="shared" si="138"/>
        <v>_</v>
      </c>
      <c r="AA596" s="34">
        <f t="shared" si="139"/>
        <v>0</v>
      </c>
      <c r="AB596" s="35">
        <f t="shared" si="140"/>
        <v>0</v>
      </c>
      <c r="AC596" s="7" t="str">
        <f t="shared" si="141"/>
        <v/>
      </c>
      <c r="AD596" s="7" t="str">
        <f t="shared" si="142"/>
        <v/>
      </c>
    </row>
    <row r="597" spans="1:30" x14ac:dyDescent="0.25">
      <c r="A597" s="1" t="str">
        <f t="shared" si="135"/>
        <v/>
      </c>
      <c r="B597" s="1" t="str">
        <f t="shared" si="134"/>
        <v/>
      </c>
      <c r="C597" s="1" t="str">
        <f>IF(A597="","",IFERROR(VLOOKUP(E597,'[1]Mapping '!$I$2:$J$18,2,FALSE),C596))</f>
        <v/>
      </c>
      <c r="D597" s="1">
        <f t="shared" si="133"/>
        <v>0</v>
      </c>
      <c r="N597" s="6" t="str">
        <f t="shared" si="132"/>
        <v/>
      </c>
      <c r="O597" s="1" t="e">
        <f t="shared" si="131"/>
        <v>#VALUE!</v>
      </c>
      <c r="U597" s="1">
        <f>IF(ISNA(VLOOKUP(Z597,'Balance R'!$C$14:$E$181,3,FALSE))=FALSE,U596,U596+1)</f>
        <v>104</v>
      </c>
      <c r="W597" s="34" t="str">
        <f t="shared" si="136"/>
        <v/>
      </c>
      <c r="X597" s="34" t="str">
        <f t="shared" si="137"/>
        <v/>
      </c>
      <c r="Y597" s="34" t="str">
        <f t="shared" si="130"/>
        <v/>
      </c>
      <c r="Z597" s="34" t="str">
        <f t="shared" si="138"/>
        <v>_</v>
      </c>
      <c r="AA597" s="34">
        <f t="shared" si="139"/>
        <v>0</v>
      </c>
      <c r="AB597" s="35">
        <f t="shared" si="140"/>
        <v>0</v>
      </c>
      <c r="AC597" s="7" t="str">
        <f t="shared" si="141"/>
        <v/>
      </c>
      <c r="AD597" s="7" t="str">
        <f t="shared" si="142"/>
        <v/>
      </c>
    </row>
    <row r="598" spans="1:30" x14ac:dyDescent="0.25">
      <c r="A598" s="1" t="str">
        <f t="shared" si="135"/>
        <v/>
      </c>
      <c r="B598" s="1" t="str">
        <f t="shared" si="134"/>
        <v/>
      </c>
      <c r="C598" s="1" t="str">
        <f>IF(A598="","",IFERROR(VLOOKUP(E598,'[1]Mapping '!$I$2:$J$18,2,FALSE),C597))</f>
        <v/>
      </c>
      <c r="D598" s="1">
        <f t="shared" si="133"/>
        <v>0</v>
      </c>
      <c r="N598" s="6" t="str">
        <f t="shared" si="132"/>
        <v/>
      </c>
      <c r="O598" s="1" t="e">
        <f t="shared" si="131"/>
        <v>#VALUE!</v>
      </c>
      <c r="U598" s="1">
        <f>IF(ISNA(VLOOKUP(Z598,'Balance R'!$C$14:$E$181,3,FALSE))=FALSE,U597,U597+1)</f>
        <v>105</v>
      </c>
      <c r="W598" s="34" t="str">
        <f t="shared" si="136"/>
        <v/>
      </c>
      <c r="X598" s="34" t="str">
        <f t="shared" si="137"/>
        <v/>
      </c>
      <c r="Y598" s="34" t="str">
        <f t="shared" si="130"/>
        <v/>
      </c>
      <c r="Z598" s="34" t="str">
        <f t="shared" si="138"/>
        <v>_</v>
      </c>
      <c r="AA598" s="34">
        <f t="shared" si="139"/>
        <v>0</v>
      </c>
      <c r="AB598" s="35">
        <f t="shared" si="140"/>
        <v>0</v>
      </c>
      <c r="AC598" s="7" t="str">
        <f t="shared" si="141"/>
        <v/>
      </c>
      <c r="AD598" s="7" t="str">
        <f t="shared" si="142"/>
        <v/>
      </c>
    </row>
    <row r="599" spans="1:30" x14ac:dyDescent="0.25">
      <c r="A599" s="1" t="str">
        <f t="shared" si="135"/>
        <v/>
      </c>
      <c r="B599" s="1" t="str">
        <f t="shared" si="134"/>
        <v/>
      </c>
      <c r="C599" s="1" t="str">
        <f>IF(A599="","",IFERROR(VLOOKUP(E599,'[1]Mapping '!$I$2:$J$18,2,FALSE),C598))</f>
        <v/>
      </c>
      <c r="D599" s="1">
        <f t="shared" si="133"/>
        <v>0</v>
      </c>
      <c r="N599" s="6" t="str">
        <f t="shared" si="132"/>
        <v/>
      </c>
      <c r="O599" s="1" t="e">
        <f t="shared" si="131"/>
        <v>#VALUE!</v>
      </c>
      <c r="U599" s="1">
        <f>IF(ISNA(VLOOKUP(Z599,'Balance R'!$C$14:$E$181,3,FALSE))=FALSE,U598,U598+1)</f>
        <v>106</v>
      </c>
      <c r="W599" s="34" t="str">
        <f t="shared" si="136"/>
        <v/>
      </c>
      <c r="X599" s="34" t="str">
        <f t="shared" si="137"/>
        <v/>
      </c>
      <c r="Y599" s="34" t="str">
        <f t="shared" si="130"/>
        <v/>
      </c>
      <c r="Z599" s="34" t="str">
        <f t="shared" si="138"/>
        <v>_</v>
      </c>
      <c r="AA599" s="34">
        <f t="shared" si="139"/>
        <v>0</v>
      </c>
      <c r="AB599" s="35">
        <f t="shared" si="140"/>
        <v>0</v>
      </c>
      <c r="AC599" s="7" t="str">
        <f t="shared" si="141"/>
        <v/>
      </c>
      <c r="AD599" s="7" t="str">
        <f t="shared" si="142"/>
        <v/>
      </c>
    </row>
    <row r="600" spans="1:30" x14ac:dyDescent="0.25">
      <c r="A600" s="1" t="str">
        <f t="shared" si="135"/>
        <v/>
      </c>
      <c r="B600" s="1" t="str">
        <f t="shared" si="134"/>
        <v/>
      </c>
      <c r="C600" s="1" t="str">
        <f>IF(A600="","",IFERROR(VLOOKUP(E600,'[1]Mapping '!$I$2:$J$18,2,FALSE),C599))</f>
        <v/>
      </c>
      <c r="D600" s="1">
        <f t="shared" si="133"/>
        <v>0</v>
      </c>
      <c r="N600" s="6" t="str">
        <f t="shared" si="132"/>
        <v/>
      </c>
      <c r="O600" s="1" t="e">
        <f t="shared" si="131"/>
        <v>#VALUE!</v>
      </c>
      <c r="U600" s="1">
        <f>IF(ISNA(VLOOKUP(Z600,'Balance R'!$C$14:$E$181,3,FALSE))=FALSE,U599,U599+1)</f>
        <v>107</v>
      </c>
      <c r="W600" s="34" t="str">
        <f t="shared" si="136"/>
        <v/>
      </c>
      <c r="X600" s="34" t="str">
        <f t="shared" si="137"/>
        <v/>
      </c>
      <c r="Y600" s="34" t="str">
        <f t="shared" si="130"/>
        <v/>
      </c>
      <c r="Z600" s="34" t="str">
        <f t="shared" si="138"/>
        <v>_</v>
      </c>
      <c r="AA600" s="34">
        <f t="shared" si="139"/>
        <v>0</v>
      </c>
      <c r="AB600" s="35">
        <f t="shared" si="140"/>
        <v>0</v>
      </c>
      <c r="AC600" s="7" t="str">
        <f t="shared" si="141"/>
        <v/>
      </c>
      <c r="AD600" s="7" t="str">
        <f t="shared" si="142"/>
        <v/>
      </c>
    </row>
    <row r="601" spans="1:30" x14ac:dyDescent="0.25">
      <c r="A601" s="1" t="str">
        <f t="shared" si="135"/>
        <v/>
      </c>
      <c r="B601" s="1" t="str">
        <f t="shared" si="134"/>
        <v/>
      </c>
      <c r="C601" s="1" t="str">
        <f>IF(A601="","",IFERROR(VLOOKUP(E601,'[1]Mapping '!$I$2:$J$18,2,FALSE),C600))</f>
        <v/>
      </c>
      <c r="D601" s="1">
        <f t="shared" si="133"/>
        <v>0</v>
      </c>
      <c r="N601" s="6" t="str">
        <f t="shared" si="132"/>
        <v/>
      </c>
      <c r="O601" s="1" t="e">
        <f t="shared" si="131"/>
        <v>#VALUE!</v>
      </c>
      <c r="U601" s="1">
        <f>IF(ISNA(VLOOKUP(Z601,'Balance R'!$C$14:$E$181,3,FALSE))=FALSE,U600,U600+1)</f>
        <v>108</v>
      </c>
      <c r="W601" s="34" t="str">
        <f t="shared" si="136"/>
        <v/>
      </c>
      <c r="X601" s="34" t="str">
        <f t="shared" si="137"/>
        <v/>
      </c>
      <c r="Y601" s="34" t="str">
        <f t="shared" si="130"/>
        <v/>
      </c>
      <c r="Z601" s="34" t="str">
        <f t="shared" si="138"/>
        <v>_</v>
      </c>
      <c r="AA601" s="34">
        <f t="shared" si="139"/>
        <v>0</v>
      </c>
      <c r="AB601" s="35">
        <f t="shared" si="140"/>
        <v>0</v>
      </c>
      <c r="AC601" s="7" t="str">
        <f t="shared" si="141"/>
        <v/>
      </c>
      <c r="AD601" s="7" t="str">
        <f t="shared" si="142"/>
        <v/>
      </c>
    </row>
    <row r="602" spans="1:30" x14ac:dyDescent="0.25">
      <c r="A602" s="1" t="str">
        <f t="shared" si="135"/>
        <v/>
      </c>
      <c r="B602" s="1" t="str">
        <f t="shared" si="134"/>
        <v/>
      </c>
      <c r="C602" s="1" t="str">
        <f>IF(A602="","",IFERROR(VLOOKUP(E602,'[1]Mapping '!$I$2:$J$18,2,FALSE),C601))</f>
        <v/>
      </c>
      <c r="D602" s="1">
        <f t="shared" si="133"/>
        <v>0</v>
      </c>
      <c r="N602" s="6" t="str">
        <f t="shared" si="132"/>
        <v/>
      </c>
      <c r="O602" s="1" t="e">
        <f t="shared" si="131"/>
        <v>#VALUE!</v>
      </c>
      <c r="U602" s="1">
        <f>IF(ISNA(VLOOKUP(Z602,'Balance R'!$C$14:$E$181,3,FALSE))=FALSE,U601,U601+1)</f>
        <v>109</v>
      </c>
      <c r="W602" s="34" t="str">
        <f t="shared" si="136"/>
        <v/>
      </c>
      <c r="X602" s="34" t="str">
        <f t="shared" si="137"/>
        <v/>
      </c>
      <c r="Y602" s="34" t="str">
        <f t="shared" si="130"/>
        <v/>
      </c>
      <c r="Z602" s="34" t="str">
        <f t="shared" si="138"/>
        <v>_</v>
      </c>
      <c r="AA602" s="34">
        <f t="shared" si="139"/>
        <v>0</v>
      </c>
      <c r="AB602" s="35">
        <f t="shared" si="140"/>
        <v>0</v>
      </c>
      <c r="AC602" s="7" t="str">
        <f t="shared" si="141"/>
        <v/>
      </c>
      <c r="AD602" s="7" t="str">
        <f t="shared" si="142"/>
        <v/>
      </c>
    </row>
    <row r="603" spans="1:30" x14ac:dyDescent="0.25">
      <c r="A603" s="1" t="str">
        <f t="shared" si="135"/>
        <v/>
      </c>
      <c r="B603" s="1" t="str">
        <f t="shared" si="134"/>
        <v/>
      </c>
      <c r="C603" s="1" t="str">
        <f>IF(A603="","",IFERROR(VLOOKUP(E603,'[1]Mapping '!$I$2:$J$18,2,FALSE),C602))</f>
        <v/>
      </c>
      <c r="D603" s="1">
        <f t="shared" si="133"/>
        <v>0</v>
      </c>
      <c r="N603" s="6" t="str">
        <f t="shared" si="132"/>
        <v/>
      </c>
      <c r="O603" s="1" t="e">
        <f t="shared" si="131"/>
        <v>#VALUE!</v>
      </c>
      <c r="U603" s="1">
        <f>IF(ISNA(VLOOKUP(Z603,'Balance R'!$C$14:$E$181,3,FALSE))=FALSE,U602,U602+1)</f>
        <v>110</v>
      </c>
      <c r="W603" s="34" t="str">
        <f t="shared" si="136"/>
        <v/>
      </c>
      <c r="X603" s="34" t="str">
        <f t="shared" si="137"/>
        <v/>
      </c>
      <c r="Y603" s="34" t="str">
        <f t="shared" si="130"/>
        <v/>
      </c>
      <c r="Z603" s="34" t="str">
        <f t="shared" si="138"/>
        <v>_</v>
      </c>
      <c r="AA603" s="34">
        <f t="shared" si="139"/>
        <v>0</v>
      </c>
      <c r="AB603" s="35">
        <f t="shared" si="140"/>
        <v>0</v>
      </c>
      <c r="AC603" s="7" t="str">
        <f t="shared" si="141"/>
        <v/>
      </c>
      <c r="AD603" s="7" t="str">
        <f t="shared" si="142"/>
        <v/>
      </c>
    </row>
    <row r="604" spans="1:30" x14ac:dyDescent="0.25">
      <c r="A604" s="1" t="str">
        <f t="shared" si="135"/>
        <v/>
      </c>
      <c r="B604" s="1" t="str">
        <f t="shared" si="134"/>
        <v/>
      </c>
      <c r="C604" s="1" t="str">
        <f>IF(A604="","",IFERROR(VLOOKUP(E604,'[1]Mapping '!$I$2:$J$18,2,FALSE),C603))</f>
        <v/>
      </c>
      <c r="D604" s="1">
        <f t="shared" si="133"/>
        <v>0</v>
      </c>
      <c r="N604" s="6" t="str">
        <f t="shared" si="132"/>
        <v/>
      </c>
      <c r="O604" s="1" t="e">
        <f t="shared" si="131"/>
        <v>#VALUE!</v>
      </c>
      <c r="U604" s="1">
        <f>IF(ISNA(VLOOKUP(Z604,'Balance R'!$C$14:$E$181,3,FALSE))=FALSE,U603,U603+1)</f>
        <v>111</v>
      </c>
      <c r="W604" s="34" t="str">
        <f t="shared" si="136"/>
        <v/>
      </c>
      <c r="X604" s="34" t="str">
        <f t="shared" si="137"/>
        <v/>
      </c>
      <c r="Y604" s="34" t="str">
        <f t="shared" si="130"/>
        <v/>
      </c>
      <c r="Z604" s="34" t="str">
        <f t="shared" si="138"/>
        <v>_</v>
      </c>
      <c r="AA604" s="34">
        <f t="shared" si="139"/>
        <v>0</v>
      </c>
      <c r="AB604" s="35">
        <f t="shared" si="140"/>
        <v>0</v>
      </c>
      <c r="AC604" s="7" t="str">
        <f t="shared" si="141"/>
        <v/>
      </c>
      <c r="AD604" s="7" t="str">
        <f t="shared" si="142"/>
        <v/>
      </c>
    </row>
    <row r="605" spans="1:30" x14ac:dyDescent="0.25">
      <c r="A605" s="1" t="str">
        <f t="shared" si="135"/>
        <v/>
      </c>
      <c r="B605" s="1" t="str">
        <f t="shared" si="134"/>
        <v/>
      </c>
      <c r="C605" s="1" t="str">
        <f>IF(A605="","",IFERROR(VLOOKUP(E605,'[1]Mapping '!$I$2:$J$18,2,FALSE),C604))</f>
        <v/>
      </c>
      <c r="D605" s="1">
        <f t="shared" si="133"/>
        <v>0</v>
      </c>
      <c r="N605" s="6" t="str">
        <f t="shared" si="132"/>
        <v/>
      </c>
      <c r="O605" s="1" t="e">
        <f t="shared" si="131"/>
        <v>#VALUE!</v>
      </c>
      <c r="U605" s="1">
        <f>IF(ISNA(VLOOKUP(Z605,'Balance R'!$C$14:$E$181,3,FALSE))=FALSE,U604,U604+1)</f>
        <v>112</v>
      </c>
      <c r="W605" s="34" t="str">
        <f t="shared" si="136"/>
        <v/>
      </c>
      <c r="X605" s="34" t="str">
        <f t="shared" si="137"/>
        <v/>
      </c>
      <c r="Y605" s="34" t="str">
        <f t="shared" si="130"/>
        <v/>
      </c>
      <c r="Z605" s="34" t="str">
        <f t="shared" si="138"/>
        <v>_</v>
      </c>
      <c r="AA605" s="34">
        <f t="shared" si="139"/>
        <v>0</v>
      </c>
      <c r="AB605" s="35">
        <f t="shared" si="140"/>
        <v>0</v>
      </c>
      <c r="AC605" s="7" t="str">
        <f t="shared" si="141"/>
        <v/>
      </c>
      <c r="AD605" s="7" t="str">
        <f t="shared" si="142"/>
        <v/>
      </c>
    </row>
    <row r="606" spans="1:30" x14ac:dyDescent="0.25">
      <c r="A606" s="1" t="str">
        <f t="shared" si="135"/>
        <v/>
      </c>
      <c r="B606" s="1" t="str">
        <f t="shared" si="134"/>
        <v/>
      </c>
      <c r="C606" s="1" t="str">
        <f>IF(A606="","",IFERROR(VLOOKUP(E606,'[1]Mapping '!$I$2:$J$18,2,FALSE),C605))</f>
        <v/>
      </c>
      <c r="D606" s="1">
        <f t="shared" si="133"/>
        <v>0</v>
      </c>
      <c r="N606" s="6" t="str">
        <f t="shared" si="132"/>
        <v/>
      </c>
      <c r="O606" s="1" t="e">
        <f t="shared" si="131"/>
        <v>#VALUE!</v>
      </c>
      <c r="U606" s="1">
        <f>IF(ISNA(VLOOKUP(Z606,'Balance R'!$C$14:$E$181,3,FALSE))=FALSE,U605,U605+1)</f>
        <v>113</v>
      </c>
      <c r="W606" s="34" t="str">
        <f t="shared" si="136"/>
        <v/>
      </c>
      <c r="X606" s="34" t="str">
        <f t="shared" si="137"/>
        <v/>
      </c>
      <c r="Y606" s="34" t="str">
        <f t="shared" si="130"/>
        <v/>
      </c>
      <c r="Z606" s="34" t="str">
        <f t="shared" si="138"/>
        <v>_</v>
      </c>
      <c r="AA606" s="34">
        <f t="shared" si="139"/>
        <v>0</v>
      </c>
      <c r="AB606" s="35">
        <f t="shared" si="140"/>
        <v>0</v>
      </c>
      <c r="AC606" s="7" t="str">
        <f t="shared" si="141"/>
        <v/>
      </c>
      <c r="AD606" s="7" t="str">
        <f t="shared" si="142"/>
        <v/>
      </c>
    </row>
    <row r="607" spans="1:30" x14ac:dyDescent="0.25">
      <c r="A607" s="1" t="str">
        <f t="shared" si="135"/>
        <v/>
      </c>
      <c r="B607" s="1" t="str">
        <f t="shared" si="134"/>
        <v/>
      </c>
      <c r="C607" s="1" t="str">
        <f>IF(A607="","",IFERROR(VLOOKUP(E607,'[1]Mapping '!$I$2:$J$18,2,FALSE),C606))</f>
        <v/>
      </c>
      <c r="D607" s="1">
        <f t="shared" si="133"/>
        <v>0</v>
      </c>
      <c r="N607" s="6" t="str">
        <f t="shared" si="132"/>
        <v/>
      </c>
      <c r="O607" s="1" t="e">
        <f t="shared" si="131"/>
        <v>#VALUE!</v>
      </c>
      <c r="U607" s="1">
        <f>IF(ISNA(VLOOKUP(Z607,'Balance R'!$C$14:$E$181,3,FALSE))=FALSE,U606,U606+1)</f>
        <v>114</v>
      </c>
      <c r="W607" s="34" t="str">
        <f t="shared" si="136"/>
        <v/>
      </c>
      <c r="X607" s="34" t="str">
        <f t="shared" si="137"/>
        <v/>
      </c>
      <c r="Y607" s="34" t="str">
        <f t="shared" si="130"/>
        <v/>
      </c>
      <c r="Z607" s="34" t="str">
        <f t="shared" si="138"/>
        <v>_</v>
      </c>
      <c r="AA607" s="34">
        <f t="shared" si="139"/>
        <v>0</v>
      </c>
      <c r="AB607" s="35">
        <f t="shared" si="140"/>
        <v>0</v>
      </c>
      <c r="AC607" s="7" t="str">
        <f t="shared" si="141"/>
        <v/>
      </c>
      <c r="AD607" s="7" t="str">
        <f t="shared" si="142"/>
        <v/>
      </c>
    </row>
    <row r="608" spans="1:30" x14ac:dyDescent="0.25">
      <c r="A608" s="1" t="str">
        <f t="shared" si="135"/>
        <v/>
      </c>
      <c r="B608" s="1" t="str">
        <f t="shared" si="134"/>
        <v/>
      </c>
      <c r="C608" s="1" t="str">
        <f>IF(A608="","",IFERROR(VLOOKUP(E608,'[1]Mapping '!$I$2:$J$18,2,FALSE),C607))</f>
        <v/>
      </c>
      <c r="D608" s="1">
        <f t="shared" si="133"/>
        <v>0</v>
      </c>
      <c r="N608" s="6" t="str">
        <f t="shared" si="132"/>
        <v/>
      </c>
      <c r="O608" s="1" t="e">
        <f t="shared" si="131"/>
        <v>#VALUE!</v>
      </c>
      <c r="U608" s="1">
        <f>IF(ISNA(VLOOKUP(Z608,'Balance R'!$C$14:$E$181,3,FALSE))=FALSE,U607,U607+1)</f>
        <v>115</v>
      </c>
      <c r="W608" s="34" t="str">
        <f t="shared" si="136"/>
        <v/>
      </c>
      <c r="X608" s="34" t="str">
        <f t="shared" si="137"/>
        <v/>
      </c>
      <c r="Y608" s="34" t="str">
        <f t="shared" si="130"/>
        <v/>
      </c>
      <c r="Z608" s="34" t="str">
        <f t="shared" si="138"/>
        <v>_</v>
      </c>
      <c r="AA608" s="34">
        <f t="shared" si="139"/>
        <v>0</v>
      </c>
      <c r="AB608" s="35">
        <f t="shared" si="140"/>
        <v>0</v>
      </c>
      <c r="AC608" s="7" t="str">
        <f t="shared" si="141"/>
        <v/>
      </c>
      <c r="AD608" s="7" t="str">
        <f t="shared" si="142"/>
        <v/>
      </c>
    </row>
    <row r="609" spans="1:30" x14ac:dyDescent="0.25">
      <c r="A609" s="1" t="str">
        <f t="shared" si="135"/>
        <v/>
      </c>
      <c r="B609" s="1" t="str">
        <f t="shared" si="134"/>
        <v/>
      </c>
      <c r="C609" s="1" t="str">
        <f>IF(A609="","",IFERROR(VLOOKUP(E609,'[1]Mapping '!$I$2:$J$18,2,FALSE),C608))</f>
        <v/>
      </c>
      <c r="D609" s="1">
        <f t="shared" si="133"/>
        <v>0</v>
      </c>
      <c r="N609" s="6" t="str">
        <f t="shared" si="132"/>
        <v/>
      </c>
      <c r="O609" s="1" t="e">
        <f t="shared" si="131"/>
        <v>#VALUE!</v>
      </c>
      <c r="U609" s="1">
        <f>IF(ISNA(VLOOKUP(Z609,'Balance R'!$C$14:$E$181,3,FALSE))=FALSE,U608,U608+1)</f>
        <v>116</v>
      </c>
      <c r="W609" s="34" t="str">
        <f t="shared" si="136"/>
        <v/>
      </c>
      <c r="X609" s="34" t="str">
        <f t="shared" si="137"/>
        <v/>
      </c>
      <c r="Y609" s="34" t="str">
        <f t="shared" si="130"/>
        <v/>
      </c>
      <c r="Z609" s="34" t="str">
        <f t="shared" si="138"/>
        <v>_</v>
      </c>
      <c r="AA609" s="34">
        <f t="shared" si="139"/>
        <v>0</v>
      </c>
      <c r="AB609" s="35">
        <f t="shared" si="140"/>
        <v>0</v>
      </c>
      <c r="AC609" s="7" t="str">
        <f t="shared" si="141"/>
        <v/>
      </c>
      <c r="AD609" s="7" t="str">
        <f t="shared" si="142"/>
        <v/>
      </c>
    </row>
    <row r="610" spans="1:30" x14ac:dyDescent="0.25">
      <c r="A610" s="1" t="str">
        <f t="shared" si="135"/>
        <v/>
      </c>
      <c r="B610" s="1" t="str">
        <f t="shared" si="134"/>
        <v/>
      </c>
      <c r="C610" s="1" t="str">
        <f>IF(A610="","",IFERROR(VLOOKUP(E610,'[1]Mapping '!$I$2:$J$18,2,FALSE),C609))</f>
        <v/>
      </c>
      <c r="D610" s="1">
        <f t="shared" si="133"/>
        <v>0</v>
      </c>
      <c r="N610" s="6" t="str">
        <f t="shared" si="132"/>
        <v/>
      </c>
      <c r="O610" s="1" t="e">
        <f t="shared" si="131"/>
        <v>#VALUE!</v>
      </c>
      <c r="U610" s="1">
        <f>IF(ISNA(VLOOKUP(Z610,'Balance R'!$C$14:$E$181,3,FALSE))=FALSE,U609,U609+1)</f>
        <v>117</v>
      </c>
      <c r="W610" s="34" t="str">
        <f t="shared" si="136"/>
        <v/>
      </c>
      <c r="X610" s="34" t="str">
        <f t="shared" si="137"/>
        <v/>
      </c>
      <c r="Y610" s="34" t="str">
        <f t="shared" si="130"/>
        <v/>
      </c>
      <c r="Z610" s="34" t="str">
        <f t="shared" si="138"/>
        <v>_</v>
      </c>
      <c r="AA610" s="34">
        <f t="shared" si="139"/>
        <v>0</v>
      </c>
      <c r="AB610" s="35">
        <f t="shared" si="140"/>
        <v>0</v>
      </c>
      <c r="AC610" s="7" t="str">
        <f t="shared" si="141"/>
        <v/>
      </c>
      <c r="AD610" s="7" t="str">
        <f t="shared" si="142"/>
        <v/>
      </c>
    </row>
    <row r="611" spans="1:30" x14ac:dyDescent="0.25">
      <c r="A611" s="1" t="str">
        <f t="shared" si="135"/>
        <v/>
      </c>
      <c r="B611" s="1" t="str">
        <f t="shared" si="134"/>
        <v/>
      </c>
      <c r="C611" s="1" t="str">
        <f>IF(A611="","",IFERROR(VLOOKUP(E611,'[1]Mapping '!$I$2:$J$18,2,FALSE),C610))</f>
        <v/>
      </c>
      <c r="D611" s="1">
        <f t="shared" si="133"/>
        <v>0</v>
      </c>
      <c r="N611" s="6" t="str">
        <f t="shared" si="132"/>
        <v/>
      </c>
      <c r="O611" s="1" t="e">
        <f t="shared" si="131"/>
        <v>#VALUE!</v>
      </c>
      <c r="U611" s="1">
        <f>IF(ISNA(VLOOKUP(Z611,'Balance R'!$C$14:$E$181,3,FALSE))=FALSE,U610,U610+1)</f>
        <v>118</v>
      </c>
      <c r="W611" s="34" t="str">
        <f t="shared" si="136"/>
        <v/>
      </c>
      <c r="X611" s="34" t="str">
        <f t="shared" si="137"/>
        <v/>
      </c>
      <c r="Y611" s="34" t="str">
        <f t="shared" si="130"/>
        <v/>
      </c>
      <c r="Z611" s="34" t="str">
        <f t="shared" si="138"/>
        <v>_</v>
      </c>
      <c r="AA611" s="34">
        <f t="shared" si="139"/>
        <v>0</v>
      </c>
      <c r="AB611" s="35">
        <f t="shared" si="140"/>
        <v>0</v>
      </c>
      <c r="AC611" s="7" t="str">
        <f t="shared" si="141"/>
        <v/>
      </c>
      <c r="AD611" s="7" t="str">
        <f t="shared" si="142"/>
        <v/>
      </c>
    </row>
    <row r="612" spans="1:30" x14ac:dyDescent="0.25">
      <c r="A612" s="1" t="str">
        <f t="shared" si="135"/>
        <v/>
      </c>
      <c r="B612" s="1" t="str">
        <f t="shared" si="134"/>
        <v/>
      </c>
      <c r="C612" s="1" t="str">
        <f>IF(A612="","",IFERROR(VLOOKUP(E612,'[1]Mapping '!$I$2:$J$18,2,FALSE),C611))</f>
        <v/>
      </c>
      <c r="D612" s="1">
        <f t="shared" si="133"/>
        <v>0</v>
      </c>
      <c r="N612" s="6" t="str">
        <f t="shared" si="132"/>
        <v/>
      </c>
      <c r="O612" s="1" t="e">
        <f t="shared" si="131"/>
        <v>#VALUE!</v>
      </c>
      <c r="U612" s="1">
        <f>IF(ISNA(VLOOKUP(Z612,'Balance R'!$C$14:$E$181,3,FALSE))=FALSE,U611,U611+1)</f>
        <v>119</v>
      </c>
      <c r="W612" s="34" t="str">
        <f t="shared" si="136"/>
        <v/>
      </c>
      <c r="X612" s="34" t="str">
        <f t="shared" si="137"/>
        <v/>
      </c>
      <c r="Y612" s="34" t="str">
        <f t="shared" si="130"/>
        <v/>
      </c>
      <c r="Z612" s="34" t="str">
        <f t="shared" si="138"/>
        <v>_</v>
      </c>
      <c r="AA612" s="34">
        <f t="shared" si="139"/>
        <v>0</v>
      </c>
      <c r="AB612" s="35">
        <f t="shared" si="140"/>
        <v>0</v>
      </c>
      <c r="AC612" s="7" t="str">
        <f t="shared" si="141"/>
        <v/>
      </c>
      <c r="AD612" s="7" t="str">
        <f t="shared" si="142"/>
        <v/>
      </c>
    </row>
    <row r="613" spans="1:30" x14ac:dyDescent="0.25">
      <c r="A613" s="1" t="str">
        <f t="shared" si="135"/>
        <v/>
      </c>
      <c r="B613" s="1" t="str">
        <f t="shared" si="134"/>
        <v/>
      </c>
      <c r="C613" s="1" t="str">
        <f>IF(A613="","",IFERROR(VLOOKUP(E613,'[1]Mapping '!$I$2:$J$18,2,FALSE),C612))</f>
        <v/>
      </c>
      <c r="D613" s="1">
        <f t="shared" si="133"/>
        <v>0</v>
      </c>
      <c r="N613" s="6" t="str">
        <f t="shared" si="132"/>
        <v/>
      </c>
      <c r="O613" s="1" t="e">
        <f t="shared" si="131"/>
        <v>#VALUE!</v>
      </c>
      <c r="U613" s="1">
        <f>IF(ISNA(VLOOKUP(Z613,'Balance R'!$C$14:$E$181,3,FALSE))=FALSE,U612,U612+1)</f>
        <v>120</v>
      </c>
      <c r="W613" s="34" t="str">
        <f t="shared" si="136"/>
        <v/>
      </c>
      <c r="X613" s="34" t="str">
        <f t="shared" si="137"/>
        <v/>
      </c>
      <c r="Y613" s="34" t="str">
        <f t="shared" si="130"/>
        <v/>
      </c>
      <c r="Z613" s="34" t="str">
        <f t="shared" si="138"/>
        <v>_</v>
      </c>
      <c r="AA613" s="34">
        <f t="shared" si="139"/>
        <v>0</v>
      </c>
      <c r="AB613" s="35">
        <f t="shared" si="140"/>
        <v>0</v>
      </c>
      <c r="AC613" s="7" t="str">
        <f t="shared" si="141"/>
        <v/>
      </c>
      <c r="AD613" s="7" t="str">
        <f t="shared" si="142"/>
        <v/>
      </c>
    </row>
    <row r="614" spans="1:30" x14ac:dyDescent="0.25">
      <c r="A614" s="1" t="str">
        <f t="shared" si="135"/>
        <v/>
      </c>
      <c r="B614" s="1" t="str">
        <f t="shared" si="134"/>
        <v/>
      </c>
      <c r="C614" s="1" t="str">
        <f>IF(A614="","",IFERROR(VLOOKUP(E614,'[1]Mapping '!$I$2:$J$18,2,FALSE),C613))</f>
        <v/>
      </c>
      <c r="D614" s="1">
        <f t="shared" si="133"/>
        <v>0</v>
      </c>
      <c r="N614" s="6" t="str">
        <f t="shared" si="132"/>
        <v/>
      </c>
      <c r="O614" s="1" t="e">
        <f t="shared" si="131"/>
        <v>#VALUE!</v>
      </c>
      <c r="U614" s="1">
        <f>IF(ISNA(VLOOKUP(Z614,'Balance R'!$C$14:$E$181,3,FALSE))=FALSE,U613,U613+1)</f>
        <v>121</v>
      </c>
      <c r="W614" s="34" t="str">
        <f t="shared" si="136"/>
        <v/>
      </c>
      <c r="X614" s="34" t="str">
        <f t="shared" si="137"/>
        <v/>
      </c>
      <c r="Y614" s="34" t="str">
        <f t="shared" si="130"/>
        <v/>
      </c>
      <c r="Z614" s="34" t="str">
        <f t="shared" si="138"/>
        <v>_</v>
      </c>
      <c r="AA614" s="34">
        <f t="shared" si="139"/>
        <v>0</v>
      </c>
      <c r="AB614" s="35">
        <f t="shared" si="140"/>
        <v>0</v>
      </c>
      <c r="AC614" s="7" t="str">
        <f t="shared" si="141"/>
        <v/>
      </c>
      <c r="AD614" s="7" t="str">
        <f t="shared" si="142"/>
        <v/>
      </c>
    </row>
    <row r="615" spans="1:30" x14ac:dyDescent="0.25">
      <c r="A615" s="1" t="str">
        <f t="shared" si="135"/>
        <v/>
      </c>
      <c r="B615" s="1" t="str">
        <f t="shared" si="134"/>
        <v/>
      </c>
      <c r="C615" s="1" t="str">
        <f>IF(A615="","",IFERROR(VLOOKUP(E615,'[1]Mapping '!$I$2:$J$18,2,FALSE),C614))</f>
        <v/>
      </c>
      <c r="D615" s="1">
        <f t="shared" si="133"/>
        <v>0</v>
      </c>
      <c r="N615" s="6" t="str">
        <f t="shared" si="132"/>
        <v/>
      </c>
      <c r="O615" s="1" t="e">
        <f t="shared" si="131"/>
        <v>#VALUE!</v>
      </c>
      <c r="U615" s="1">
        <f>IF(ISNA(VLOOKUP(Z615,'Balance R'!$C$14:$E$181,3,FALSE))=FALSE,U614,U614+1)</f>
        <v>122</v>
      </c>
      <c r="W615" s="34" t="str">
        <f t="shared" si="136"/>
        <v/>
      </c>
      <c r="X615" s="34" t="str">
        <f t="shared" si="137"/>
        <v/>
      </c>
      <c r="Y615" s="34" t="str">
        <f t="shared" si="130"/>
        <v/>
      </c>
      <c r="Z615" s="34" t="str">
        <f t="shared" si="138"/>
        <v>_</v>
      </c>
      <c r="AA615" s="34">
        <f t="shared" si="139"/>
        <v>0</v>
      </c>
      <c r="AB615" s="35">
        <f t="shared" si="140"/>
        <v>0</v>
      </c>
      <c r="AC615" s="7" t="str">
        <f t="shared" si="141"/>
        <v/>
      </c>
      <c r="AD615" s="7" t="str">
        <f t="shared" si="142"/>
        <v/>
      </c>
    </row>
    <row r="616" spans="1:30" x14ac:dyDescent="0.25">
      <c r="A616" s="1" t="str">
        <f t="shared" si="135"/>
        <v/>
      </c>
      <c r="B616" s="1" t="str">
        <f t="shared" si="134"/>
        <v/>
      </c>
      <c r="C616" s="1" t="str">
        <f>IF(A616="","",IFERROR(VLOOKUP(E616,'[1]Mapping '!$I$2:$J$18,2,FALSE),C615))</f>
        <v/>
      </c>
      <c r="D616" s="1">
        <f t="shared" si="133"/>
        <v>0</v>
      </c>
      <c r="N616" s="6" t="str">
        <f t="shared" si="132"/>
        <v/>
      </c>
      <c r="O616" s="1" t="e">
        <f t="shared" si="131"/>
        <v>#VALUE!</v>
      </c>
      <c r="U616" s="1">
        <f>IF(ISNA(VLOOKUP(Z616,'Balance R'!$C$14:$E$181,3,FALSE))=FALSE,U615,U615+1)</f>
        <v>123</v>
      </c>
      <c r="W616" s="34" t="str">
        <f t="shared" si="136"/>
        <v/>
      </c>
      <c r="X616" s="34" t="str">
        <f t="shared" si="137"/>
        <v/>
      </c>
      <c r="Y616" s="34" t="str">
        <f t="shared" si="130"/>
        <v/>
      </c>
      <c r="Z616" s="34" t="str">
        <f t="shared" si="138"/>
        <v>_</v>
      </c>
      <c r="AA616" s="34">
        <f t="shared" si="139"/>
        <v>0</v>
      </c>
      <c r="AB616" s="35">
        <f t="shared" si="140"/>
        <v>0</v>
      </c>
      <c r="AC616" s="7" t="str">
        <f t="shared" si="141"/>
        <v/>
      </c>
      <c r="AD616" s="7" t="str">
        <f t="shared" si="142"/>
        <v/>
      </c>
    </row>
    <row r="617" spans="1:30" x14ac:dyDescent="0.25">
      <c r="A617" s="1" t="str">
        <f t="shared" si="135"/>
        <v/>
      </c>
      <c r="B617" s="1" t="str">
        <f t="shared" si="134"/>
        <v/>
      </c>
      <c r="C617" s="1" t="str">
        <f>IF(A617="","",IFERROR(VLOOKUP(E617,'[1]Mapping '!$I$2:$J$18,2,FALSE),C616))</f>
        <v/>
      </c>
      <c r="D617" s="1">
        <f t="shared" si="133"/>
        <v>0</v>
      </c>
      <c r="N617" s="6" t="str">
        <f t="shared" si="132"/>
        <v/>
      </c>
      <c r="O617" s="1" t="e">
        <f t="shared" si="131"/>
        <v>#VALUE!</v>
      </c>
      <c r="U617" s="1">
        <f>IF(ISNA(VLOOKUP(Z617,'Balance R'!$C$14:$E$181,3,FALSE))=FALSE,U616,U616+1)</f>
        <v>124</v>
      </c>
      <c r="W617" s="34" t="str">
        <f t="shared" si="136"/>
        <v/>
      </c>
      <c r="X617" s="34" t="str">
        <f t="shared" si="137"/>
        <v/>
      </c>
      <c r="Y617" s="34" t="str">
        <f t="shared" si="130"/>
        <v/>
      </c>
      <c r="Z617" s="34" t="str">
        <f t="shared" si="138"/>
        <v>_</v>
      </c>
      <c r="AA617" s="34">
        <f t="shared" si="139"/>
        <v>0</v>
      </c>
      <c r="AB617" s="35">
        <f t="shared" si="140"/>
        <v>0</v>
      </c>
      <c r="AC617" s="7" t="str">
        <f t="shared" si="141"/>
        <v/>
      </c>
      <c r="AD617" s="7" t="str">
        <f t="shared" si="142"/>
        <v/>
      </c>
    </row>
    <row r="618" spans="1:30" x14ac:dyDescent="0.25">
      <c r="A618" s="1" t="str">
        <f t="shared" si="135"/>
        <v/>
      </c>
      <c r="B618" s="1" t="str">
        <f t="shared" si="134"/>
        <v/>
      </c>
      <c r="C618" s="1" t="str">
        <f>IF(A618="","",IFERROR(VLOOKUP(E618,'[1]Mapping '!$I$2:$J$18,2,FALSE),C617))</f>
        <v/>
      </c>
      <c r="D618" s="1">
        <f t="shared" si="133"/>
        <v>0</v>
      </c>
      <c r="N618" s="6" t="str">
        <f t="shared" si="132"/>
        <v/>
      </c>
      <c r="O618" s="1" t="e">
        <f t="shared" si="131"/>
        <v>#VALUE!</v>
      </c>
      <c r="U618" s="1">
        <f>IF(ISNA(VLOOKUP(Z618,'Balance R'!$C$14:$E$181,3,FALSE))=FALSE,U617,U617+1)</f>
        <v>125</v>
      </c>
      <c r="W618" s="34" t="str">
        <f t="shared" si="136"/>
        <v/>
      </c>
      <c r="X618" s="34" t="str">
        <f t="shared" si="137"/>
        <v/>
      </c>
      <c r="Y618" s="34" t="str">
        <f t="shared" si="130"/>
        <v/>
      </c>
      <c r="Z618" s="34" t="str">
        <f t="shared" si="138"/>
        <v>_</v>
      </c>
      <c r="AA618" s="34">
        <f t="shared" si="139"/>
        <v>0</v>
      </c>
      <c r="AB618" s="35">
        <f t="shared" si="140"/>
        <v>0</v>
      </c>
      <c r="AC618" s="7" t="str">
        <f t="shared" si="141"/>
        <v/>
      </c>
      <c r="AD618" s="7" t="str">
        <f t="shared" si="142"/>
        <v/>
      </c>
    </row>
    <row r="619" spans="1:30" x14ac:dyDescent="0.25">
      <c r="A619" s="1" t="str">
        <f t="shared" si="135"/>
        <v/>
      </c>
      <c r="B619" s="1" t="str">
        <f t="shared" si="134"/>
        <v/>
      </c>
      <c r="C619" s="1" t="str">
        <f>IF(A619="","",IFERROR(VLOOKUP(E619,'[1]Mapping '!$I$2:$J$18,2,FALSE),C618))</f>
        <v/>
      </c>
      <c r="D619" s="1">
        <f t="shared" si="133"/>
        <v>0</v>
      </c>
      <c r="N619" s="6" t="str">
        <f t="shared" si="132"/>
        <v/>
      </c>
      <c r="O619" s="1" t="e">
        <f t="shared" si="131"/>
        <v>#VALUE!</v>
      </c>
      <c r="U619" s="1">
        <f>IF(ISNA(VLOOKUP(Z619,'Balance R'!$C$14:$E$181,3,FALSE))=FALSE,U618,U618+1)</f>
        <v>126</v>
      </c>
      <c r="W619" s="34" t="str">
        <f t="shared" si="136"/>
        <v/>
      </c>
      <c r="X619" s="34" t="str">
        <f t="shared" si="137"/>
        <v/>
      </c>
      <c r="Y619" s="34" t="str">
        <f t="shared" ref="Y619:Y678" si="143">IF(W619&lt;$AA$1,"",VLOOKUP(W619,A:C,3,FALSE))</f>
        <v/>
      </c>
      <c r="Z619" s="34" t="str">
        <f t="shared" si="138"/>
        <v>_</v>
      </c>
      <c r="AA619" s="34">
        <f t="shared" si="139"/>
        <v>0</v>
      </c>
      <c r="AB619" s="35">
        <f t="shared" si="140"/>
        <v>0</v>
      </c>
      <c r="AC619" s="7" t="str">
        <f t="shared" si="141"/>
        <v/>
      </c>
      <c r="AD619" s="7" t="str">
        <f t="shared" si="142"/>
        <v/>
      </c>
    </row>
    <row r="620" spans="1:30" x14ac:dyDescent="0.25">
      <c r="A620" s="1" t="str">
        <f t="shared" si="135"/>
        <v/>
      </c>
      <c r="B620" s="1" t="str">
        <f t="shared" si="134"/>
        <v/>
      </c>
      <c r="C620" s="1" t="str">
        <f>IF(A620="","",IFERROR(VLOOKUP(E620,'[1]Mapping '!$I$2:$J$18,2,FALSE),C619))</f>
        <v/>
      </c>
      <c r="D620" s="1">
        <f t="shared" si="133"/>
        <v>0</v>
      </c>
      <c r="N620" s="6" t="str">
        <f t="shared" si="132"/>
        <v/>
      </c>
      <c r="O620" s="1" t="e">
        <f t="shared" si="131"/>
        <v>#VALUE!</v>
      </c>
      <c r="U620" s="1">
        <f>IF(ISNA(VLOOKUP(Z620,'Balance R'!$C$14:$E$181,3,FALSE))=FALSE,U619,U619+1)</f>
        <v>127</v>
      </c>
      <c r="W620" s="34" t="str">
        <f t="shared" si="136"/>
        <v/>
      </c>
      <c r="X620" s="34" t="str">
        <f t="shared" si="137"/>
        <v/>
      </c>
      <c r="Y620" s="34" t="str">
        <f t="shared" si="143"/>
        <v/>
      </c>
      <c r="Z620" s="34" t="str">
        <f t="shared" si="138"/>
        <v>_</v>
      </c>
      <c r="AA620" s="34">
        <f t="shared" si="139"/>
        <v>0</v>
      </c>
      <c r="AB620" s="35">
        <f t="shared" si="140"/>
        <v>0</v>
      </c>
      <c r="AC620" s="7" t="str">
        <f t="shared" si="141"/>
        <v/>
      </c>
      <c r="AD620" s="7" t="str">
        <f t="shared" si="142"/>
        <v/>
      </c>
    </row>
    <row r="621" spans="1:30" x14ac:dyDescent="0.25">
      <c r="A621" s="1" t="str">
        <f t="shared" si="135"/>
        <v/>
      </c>
      <c r="B621" s="1" t="str">
        <f t="shared" si="134"/>
        <v/>
      </c>
      <c r="C621" s="1" t="str">
        <f>IF(A621="","",IFERROR(VLOOKUP(E621,'[1]Mapping '!$I$2:$J$18,2,FALSE),C620))</f>
        <v/>
      </c>
      <c r="D621" s="1">
        <f t="shared" si="133"/>
        <v>0</v>
      </c>
      <c r="N621" s="6" t="str">
        <f t="shared" si="132"/>
        <v/>
      </c>
      <c r="O621" s="1" t="e">
        <f t="shared" si="131"/>
        <v>#VALUE!</v>
      </c>
      <c r="U621" s="1">
        <f>IF(ISNA(VLOOKUP(Z621,'Balance R'!$C$14:$E$181,3,FALSE))=FALSE,U620,U620+1)</f>
        <v>128</v>
      </c>
      <c r="W621" s="34" t="str">
        <f t="shared" si="136"/>
        <v/>
      </c>
      <c r="X621" s="34" t="str">
        <f t="shared" si="137"/>
        <v/>
      </c>
      <c r="Y621" s="34" t="str">
        <f t="shared" si="143"/>
        <v/>
      </c>
      <c r="Z621" s="34" t="str">
        <f t="shared" si="138"/>
        <v>_</v>
      </c>
      <c r="AA621" s="34">
        <f t="shared" si="139"/>
        <v>0</v>
      </c>
      <c r="AB621" s="35">
        <f t="shared" si="140"/>
        <v>0</v>
      </c>
      <c r="AC621" s="7" t="str">
        <f t="shared" si="141"/>
        <v/>
      </c>
      <c r="AD621" s="7" t="str">
        <f t="shared" si="142"/>
        <v/>
      </c>
    </row>
    <row r="622" spans="1:30" x14ac:dyDescent="0.25">
      <c r="A622" s="1" t="str">
        <f t="shared" si="135"/>
        <v/>
      </c>
      <c r="B622" s="1" t="str">
        <f t="shared" si="134"/>
        <v/>
      </c>
      <c r="C622" s="1" t="str">
        <f>IF(A622="","",IFERROR(VLOOKUP(E622,'[1]Mapping '!$I$2:$J$18,2,FALSE),C621))</f>
        <v/>
      </c>
      <c r="D622" s="1">
        <f t="shared" si="133"/>
        <v>0</v>
      </c>
      <c r="N622" s="6" t="str">
        <f t="shared" si="132"/>
        <v/>
      </c>
      <c r="O622" s="1" t="e">
        <f t="shared" si="131"/>
        <v>#VALUE!</v>
      </c>
      <c r="U622" s="1">
        <f>IF(ISNA(VLOOKUP(Z622,'Balance R'!$C$14:$E$181,3,FALSE))=FALSE,U621,U621+1)</f>
        <v>129</v>
      </c>
      <c r="W622" s="34" t="str">
        <f t="shared" si="136"/>
        <v/>
      </c>
      <c r="X622" s="34" t="str">
        <f t="shared" si="137"/>
        <v/>
      </c>
      <c r="Y622" s="34" t="str">
        <f t="shared" si="143"/>
        <v/>
      </c>
      <c r="Z622" s="34" t="str">
        <f t="shared" si="138"/>
        <v>_</v>
      </c>
      <c r="AA622" s="34">
        <f t="shared" si="139"/>
        <v>0</v>
      </c>
      <c r="AB622" s="35">
        <f t="shared" si="140"/>
        <v>0</v>
      </c>
      <c r="AC622" s="7" t="str">
        <f t="shared" si="141"/>
        <v/>
      </c>
      <c r="AD622" s="7" t="str">
        <f t="shared" si="142"/>
        <v/>
      </c>
    </row>
    <row r="623" spans="1:30" x14ac:dyDescent="0.25">
      <c r="A623" s="1" t="str">
        <f t="shared" si="135"/>
        <v/>
      </c>
      <c r="B623" s="1" t="str">
        <f t="shared" si="134"/>
        <v/>
      </c>
      <c r="C623" s="1" t="str">
        <f>IF(A623="","",IFERROR(VLOOKUP(E623,'[1]Mapping '!$I$2:$J$18,2,FALSE),C622))</f>
        <v/>
      </c>
      <c r="D623" s="1">
        <f t="shared" si="133"/>
        <v>0</v>
      </c>
      <c r="N623" s="6" t="str">
        <f t="shared" si="132"/>
        <v/>
      </c>
      <c r="O623" s="1" t="e">
        <f t="shared" si="131"/>
        <v>#VALUE!</v>
      </c>
      <c r="U623" s="1">
        <f>IF(ISNA(VLOOKUP(Z623,'Balance R'!$C$14:$E$181,3,FALSE))=FALSE,U622,U622+1)</f>
        <v>130</v>
      </c>
      <c r="W623" s="34" t="str">
        <f t="shared" si="136"/>
        <v/>
      </c>
      <c r="X623" s="34" t="str">
        <f t="shared" si="137"/>
        <v/>
      </c>
      <c r="Y623" s="34" t="str">
        <f t="shared" si="143"/>
        <v/>
      </c>
      <c r="Z623" s="34" t="str">
        <f t="shared" si="138"/>
        <v>_</v>
      </c>
      <c r="AA623" s="34">
        <f t="shared" si="139"/>
        <v>0</v>
      </c>
      <c r="AB623" s="35">
        <f t="shared" si="140"/>
        <v>0</v>
      </c>
      <c r="AC623" s="7" t="str">
        <f t="shared" si="141"/>
        <v/>
      </c>
      <c r="AD623" s="7" t="str">
        <f t="shared" si="142"/>
        <v/>
      </c>
    </row>
    <row r="624" spans="1:30" x14ac:dyDescent="0.25">
      <c r="A624" s="1" t="str">
        <f t="shared" si="135"/>
        <v/>
      </c>
      <c r="B624" s="1" t="str">
        <f t="shared" si="134"/>
        <v/>
      </c>
      <c r="C624" s="1" t="str">
        <f>IF(A624="","",IFERROR(VLOOKUP(E624,'[1]Mapping '!$I$2:$J$18,2,FALSE),C623))</f>
        <v/>
      </c>
      <c r="D624" s="1">
        <f t="shared" si="133"/>
        <v>0</v>
      </c>
      <c r="N624" s="6" t="str">
        <f t="shared" si="132"/>
        <v/>
      </c>
      <c r="O624" s="1" t="e">
        <f t="shared" ref="O624:O650" si="144">IF(ROUND(N624,0)=0,+O623,+O623+1)</f>
        <v>#VALUE!</v>
      </c>
      <c r="U624" s="1">
        <f>IF(ISNA(VLOOKUP(Z624,'Balance R'!$C$14:$E$181,3,FALSE))=FALSE,U623,U623+1)</f>
        <v>131</v>
      </c>
      <c r="W624" s="34" t="str">
        <f t="shared" si="136"/>
        <v/>
      </c>
      <c r="X624" s="34" t="str">
        <f t="shared" si="137"/>
        <v/>
      </c>
      <c r="Y624" s="34" t="str">
        <f t="shared" si="143"/>
        <v/>
      </c>
      <c r="Z624" s="34" t="str">
        <f t="shared" si="138"/>
        <v>_</v>
      </c>
      <c r="AA624" s="34">
        <f t="shared" si="139"/>
        <v>0</v>
      </c>
      <c r="AB624" s="35">
        <f t="shared" si="140"/>
        <v>0</v>
      </c>
      <c r="AC624" s="7" t="str">
        <f t="shared" si="141"/>
        <v/>
      </c>
      <c r="AD624" s="7" t="str">
        <f t="shared" si="142"/>
        <v/>
      </c>
    </row>
    <row r="625" spans="1:30" x14ac:dyDescent="0.25">
      <c r="A625" s="1" t="str">
        <f t="shared" si="135"/>
        <v/>
      </c>
      <c r="B625" s="1" t="str">
        <f t="shared" si="134"/>
        <v/>
      </c>
      <c r="C625" s="1" t="str">
        <f>IF(A625="","",IFERROR(VLOOKUP(E625,'[1]Mapping '!$I$2:$J$18,2,FALSE),C624))</f>
        <v/>
      </c>
      <c r="D625" s="1">
        <f t="shared" si="133"/>
        <v>0</v>
      </c>
      <c r="N625" s="6" t="str">
        <f t="shared" si="132"/>
        <v/>
      </c>
      <c r="O625" s="1" t="e">
        <f t="shared" si="144"/>
        <v>#VALUE!</v>
      </c>
      <c r="U625" s="1">
        <f>IF(ISNA(VLOOKUP(Z625,'Balance R'!$C$14:$E$181,3,FALSE))=FALSE,U624,U624+1)</f>
        <v>132</v>
      </c>
      <c r="W625" s="34" t="str">
        <f t="shared" si="136"/>
        <v/>
      </c>
      <c r="X625" s="34" t="str">
        <f t="shared" si="137"/>
        <v/>
      </c>
      <c r="Y625" s="34" t="str">
        <f t="shared" si="143"/>
        <v/>
      </c>
      <c r="Z625" s="34" t="str">
        <f t="shared" si="138"/>
        <v>_</v>
      </c>
      <c r="AA625" s="34">
        <f t="shared" si="139"/>
        <v>0</v>
      </c>
      <c r="AB625" s="35">
        <f t="shared" si="140"/>
        <v>0</v>
      </c>
      <c r="AC625" s="7" t="str">
        <f t="shared" si="141"/>
        <v/>
      </c>
      <c r="AD625" s="7" t="str">
        <f t="shared" si="142"/>
        <v/>
      </c>
    </row>
    <row r="626" spans="1:30" x14ac:dyDescent="0.25">
      <c r="A626" s="1" t="str">
        <f t="shared" si="135"/>
        <v/>
      </c>
      <c r="B626" s="1" t="str">
        <f t="shared" si="134"/>
        <v/>
      </c>
      <c r="C626" s="1" t="str">
        <f>IF(A626="","",IFERROR(VLOOKUP(E626,'[1]Mapping '!$I$2:$J$18,2,FALSE),C625))</f>
        <v/>
      </c>
      <c r="D626" s="1">
        <f t="shared" si="133"/>
        <v>0</v>
      </c>
      <c r="N626" s="6" t="str">
        <f t="shared" si="132"/>
        <v/>
      </c>
      <c r="O626" s="1" t="e">
        <f t="shared" si="144"/>
        <v>#VALUE!</v>
      </c>
      <c r="U626" s="1">
        <f>IF(ISNA(VLOOKUP(Z626,'Balance R'!$C$14:$E$181,3,FALSE))=FALSE,U625,U625+1)</f>
        <v>133</v>
      </c>
      <c r="W626" s="34" t="str">
        <f t="shared" si="136"/>
        <v/>
      </c>
      <c r="X626" s="34" t="str">
        <f t="shared" si="137"/>
        <v/>
      </c>
      <c r="Y626" s="34" t="str">
        <f t="shared" si="143"/>
        <v/>
      </c>
      <c r="Z626" s="34" t="str">
        <f t="shared" si="138"/>
        <v>_</v>
      </c>
      <c r="AA626" s="34">
        <f t="shared" si="139"/>
        <v>0</v>
      </c>
      <c r="AB626" s="35">
        <f t="shared" si="140"/>
        <v>0</v>
      </c>
      <c r="AC626" s="7" t="str">
        <f t="shared" si="141"/>
        <v/>
      </c>
      <c r="AD626" s="7" t="str">
        <f t="shared" si="142"/>
        <v/>
      </c>
    </row>
    <row r="627" spans="1:30" x14ac:dyDescent="0.25">
      <c r="A627" s="1" t="str">
        <f t="shared" si="135"/>
        <v/>
      </c>
      <c r="B627" s="1" t="str">
        <f t="shared" si="134"/>
        <v/>
      </c>
      <c r="C627" s="1" t="str">
        <f>IF(A627="","",IFERROR(VLOOKUP(E627,'[1]Mapping '!$I$2:$J$18,2,FALSE),C626))</f>
        <v/>
      </c>
      <c r="D627" s="1">
        <f t="shared" si="133"/>
        <v>0</v>
      </c>
      <c r="N627" s="6" t="str">
        <f t="shared" si="132"/>
        <v/>
      </c>
      <c r="O627" s="1" t="e">
        <f t="shared" si="144"/>
        <v>#VALUE!</v>
      </c>
      <c r="U627" s="1">
        <f>IF(ISNA(VLOOKUP(Z627,'Balance R'!$C$14:$E$181,3,FALSE))=FALSE,U626,U626+1)</f>
        <v>134</v>
      </c>
      <c r="W627" s="34" t="str">
        <f t="shared" si="136"/>
        <v/>
      </c>
      <c r="X627" s="34" t="str">
        <f t="shared" si="137"/>
        <v/>
      </c>
      <c r="Y627" s="34" t="str">
        <f t="shared" si="143"/>
        <v/>
      </c>
      <c r="Z627" s="34" t="str">
        <f t="shared" si="138"/>
        <v>_</v>
      </c>
      <c r="AA627" s="34">
        <f t="shared" si="139"/>
        <v>0</v>
      </c>
      <c r="AB627" s="35">
        <f t="shared" si="140"/>
        <v>0</v>
      </c>
      <c r="AC627" s="7" t="str">
        <f t="shared" si="141"/>
        <v/>
      </c>
      <c r="AD627" s="7" t="str">
        <f t="shared" si="142"/>
        <v/>
      </c>
    </row>
    <row r="628" spans="1:30" x14ac:dyDescent="0.25">
      <c r="A628" s="1" t="str">
        <f t="shared" si="135"/>
        <v/>
      </c>
      <c r="B628" s="1" t="str">
        <f t="shared" si="134"/>
        <v/>
      </c>
      <c r="C628" s="1" t="str">
        <f>IF(A628="","",IFERROR(VLOOKUP(E628,'[1]Mapping '!$I$2:$J$18,2,FALSE),C627))</f>
        <v/>
      </c>
      <c r="D628" s="1">
        <f t="shared" si="133"/>
        <v>0</v>
      </c>
      <c r="N628" s="6" t="str">
        <f t="shared" si="132"/>
        <v/>
      </c>
      <c r="O628" s="1" t="e">
        <f t="shared" si="144"/>
        <v>#VALUE!</v>
      </c>
      <c r="U628" s="1">
        <f>IF(ISNA(VLOOKUP(Z628,'Balance R'!$C$14:$E$181,3,FALSE))=FALSE,U627,U627+1)</f>
        <v>135</v>
      </c>
      <c r="W628" s="34" t="str">
        <f t="shared" si="136"/>
        <v/>
      </c>
      <c r="X628" s="34" t="str">
        <f t="shared" si="137"/>
        <v/>
      </c>
      <c r="Y628" s="34" t="str">
        <f t="shared" si="143"/>
        <v/>
      </c>
      <c r="Z628" s="34" t="str">
        <f t="shared" si="138"/>
        <v>_</v>
      </c>
      <c r="AA628" s="34">
        <f t="shared" si="139"/>
        <v>0</v>
      </c>
      <c r="AB628" s="35">
        <f t="shared" si="140"/>
        <v>0</v>
      </c>
      <c r="AC628" s="7" t="str">
        <f t="shared" si="141"/>
        <v/>
      </c>
      <c r="AD628" s="7" t="str">
        <f t="shared" si="142"/>
        <v/>
      </c>
    </row>
    <row r="629" spans="1:30" x14ac:dyDescent="0.25">
      <c r="A629" s="1" t="str">
        <f t="shared" si="135"/>
        <v/>
      </c>
      <c r="B629" s="1" t="str">
        <f t="shared" si="134"/>
        <v/>
      </c>
      <c r="C629" s="1" t="str">
        <f>IF(A629="","",IFERROR(VLOOKUP(E629,'[1]Mapping '!$I$2:$J$18,2,FALSE),C628))</f>
        <v/>
      </c>
      <c r="D629" s="1">
        <f t="shared" si="133"/>
        <v>0</v>
      </c>
      <c r="N629" s="6" t="str">
        <f t="shared" si="132"/>
        <v/>
      </c>
      <c r="O629" s="1" t="e">
        <f t="shared" si="144"/>
        <v>#VALUE!</v>
      </c>
      <c r="U629" s="1">
        <f>IF(ISNA(VLOOKUP(Z629,'Balance R'!$C$14:$E$181,3,FALSE))=FALSE,U628,U628+1)</f>
        <v>136</v>
      </c>
      <c r="W629" s="34" t="str">
        <f t="shared" si="136"/>
        <v/>
      </c>
      <c r="X629" s="34" t="str">
        <f t="shared" si="137"/>
        <v/>
      </c>
      <c r="Y629" s="34" t="str">
        <f t="shared" si="143"/>
        <v/>
      </c>
      <c r="Z629" s="34" t="str">
        <f t="shared" si="138"/>
        <v>_</v>
      </c>
      <c r="AA629" s="34">
        <f t="shared" si="139"/>
        <v>0</v>
      </c>
      <c r="AB629" s="35">
        <f t="shared" si="140"/>
        <v>0</v>
      </c>
      <c r="AC629" s="7" t="str">
        <f t="shared" si="141"/>
        <v/>
      </c>
      <c r="AD629" s="7" t="str">
        <f t="shared" si="142"/>
        <v/>
      </c>
    </row>
    <row r="630" spans="1:30" x14ac:dyDescent="0.25">
      <c r="A630" s="1" t="str">
        <f t="shared" si="135"/>
        <v/>
      </c>
      <c r="B630" s="1" t="str">
        <f t="shared" si="134"/>
        <v/>
      </c>
      <c r="C630" s="1" t="str">
        <f>IF(A630="","",IFERROR(VLOOKUP(E630,'[1]Mapping '!$I$2:$J$18,2,FALSE),C629))</f>
        <v/>
      </c>
      <c r="D630" s="1">
        <f t="shared" si="133"/>
        <v>0</v>
      </c>
      <c r="N630" s="6" t="str">
        <f t="shared" si="132"/>
        <v/>
      </c>
      <c r="O630" s="1" t="e">
        <f t="shared" si="144"/>
        <v>#VALUE!</v>
      </c>
      <c r="U630" s="1">
        <f>IF(ISNA(VLOOKUP(Z630,'Balance R'!$C$14:$E$181,3,FALSE))=FALSE,U629,U629+1)</f>
        <v>137</v>
      </c>
      <c r="W630" s="34" t="str">
        <f t="shared" si="136"/>
        <v/>
      </c>
      <c r="X630" s="34" t="str">
        <f t="shared" si="137"/>
        <v/>
      </c>
      <c r="Y630" s="34" t="str">
        <f t="shared" si="143"/>
        <v/>
      </c>
      <c r="Z630" s="34" t="str">
        <f t="shared" si="138"/>
        <v>_</v>
      </c>
      <c r="AA630" s="34">
        <f t="shared" si="139"/>
        <v>0</v>
      </c>
      <c r="AB630" s="35">
        <f t="shared" si="140"/>
        <v>0</v>
      </c>
      <c r="AC630" s="7" t="str">
        <f t="shared" si="141"/>
        <v/>
      </c>
      <c r="AD630" s="7" t="str">
        <f t="shared" si="142"/>
        <v/>
      </c>
    </row>
    <row r="631" spans="1:30" x14ac:dyDescent="0.25">
      <c r="A631" s="1" t="str">
        <f t="shared" si="135"/>
        <v/>
      </c>
      <c r="B631" s="1" t="str">
        <f t="shared" si="134"/>
        <v/>
      </c>
      <c r="C631" s="1" t="str">
        <f>IF(A631="","",IFERROR(VLOOKUP(E631,'[1]Mapping '!$I$2:$J$18,2,FALSE),C630))</f>
        <v/>
      </c>
      <c r="D631" s="1">
        <f t="shared" si="133"/>
        <v>0</v>
      </c>
      <c r="N631" s="6" t="str">
        <f t="shared" si="132"/>
        <v/>
      </c>
      <c r="O631" s="1" t="e">
        <f t="shared" si="144"/>
        <v>#VALUE!</v>
      </c>
      <c r="U631" s="1">
        <f>IF(ISNA(VLOOKUP(Z631,'Balance R'!$C$14:$E$181,3,FALSE))=FALSE,U630,U630+1)</f>
        <v>138</v>
      </c>
      <c r="W631" s="34" t="str">
        <f t="shared" si="136"/>
        <v/>
      </c>
      <c r="X631" s="34" t="str">
        <f t="shared" si="137"/>
        <v/>
      </c>
      <c r="Y631" s="34" t="str">
        <f t="shared" si="143"/>
        <v/>
      </c>
      <c r="Z631" s="34" t="str">
        <f t="shared" si="138"/>
        <v>_</v>
      </c>
      <c r="AA631" s="34">
        <f t="shared" si="139"/>
        <v>0</v>
      </c>
      <c r="AB631" s="35">
        <f t="shared" si="140"/>
        <v>0</v>
      </c>
      <c r="AC631" s="7" t="str">
        <f t="shared" si="141"/>
        <v/>
      </c>
      <c r="AD631" s="7" t="str">
        <f t="shared" si="142"/>
        <v/>
      </c>
    </row>
    <row r="632" spans="1:30" x14ac:dyDescent="0.25">
      <c r="A632" s="1" t="str">
        <f t="shared" si="135"/>
        <v/>
      </c>
      <c r="B632" s="1" t="str">
        <f t="shared" si="134"/>
        <v/>
      </c>
      <c r="C632" s="1" t="str">
        <f>IF(A632="","",IFERROR(VLOOKUP(E632,'[1]Mapping '!$I$2:$J$18,2,FALSE),C631))</f>
        <v/>
      </c>
      <c r="D632" s="1">
        <f t="shared" si="133"/>
        <v>0</v>
      </c>
      <c r="N632" s="6" t="str">
        <f t="shared" si="132"/>
        <v/>
      </c>
      <c r="O632" s="1" t="e">
        <f t="shared" si="144"/>
        <v>#VALUE!</v>
      </c>
      <c r="U632" s="1">
        <f>IF(ISNA(VLOOKUP(Z632,'Balance R'!$C$14:$E$181,3,FALSE))=FALSE,U631,U631+1)</f>
        <v>139</v>
      </c>
      <c r="W632" s="34" t="str">
        <f t="shared" si="136"/>
        <v/>
      </c>
      <c r="X632" s="34" t="str">
        <f t="shared" si="137"/>
        <v/>
      </c>
      <c r="Y632" s="34" t="str">
        <f t="shared" si="143"/>
        <v/>
      </c>
      <c r="Z632" s="34" t="str">
        <f t="shared" si="138"/>
        <v>_</v>
      </c>
      <c r="AA632" s="34">
        <f t="shared" si="139"/>
        <v>0</v>
      </c>
      <c r="AB632" s="35">
        <f t="shared" si="140"/>
        <v>0</v>
      </c>
      <c r="AC632" s="7" t="str">
        <f t="shared" si="141"/>
        <v/>
      </c>
      <c r="AD632" s="7" t="str">
        <f t="shared" si="142"/>
        <v/>
      </c>
    </row>
    <row r="633" spans="1:30" x14ac:dyDescent="0.25">
      <c r="A633" s="1" t="str">
        <f t="shared" si="135"/>
        <v/>
      </c>
      <c r="B633" s="1" t="str">
        <f t="shared" si="134"/>
        <v/>
      </c>
      <c r="C633" s="1" t="str">
        <f>IF(A633="","",IFERROR(VLOOKUP(E633,'[1]Mapping '!$I$2:$J$18,2,FALSE),C632))</f>
        <v/>
      </c>
      <c r="D633" s="1">
        <f t="shared" si="133"/>
        <v>0</v>
      </c>
      <c r="N633" s="6" t="str">
        <f t="shared" si="132"/>
        <v/>
      </c>
      <c r="O633" s="1" t="e">
        <f t="shared" si="144"/>
        <v>#VALUE!</v>
      </c>
      <c r="U633" s="1">
        <f>IF(ISNA(VLOOKUP(Z633,'Balance R'!$C$14:$E$181,3,FALSE))=FALSE,U632,U632+1)</f>
        <v>140</v>
      </c>
      <c r="W633" s="34" t="str">
        <f t="shared" si="136"/>
        <v/>
      </c>
      <c r="X633" s="34" t="str">
        <f t="shared" si="137"/>
        <v/>
      </c>
      <c r="Y633" s="34" t="str">
        <f t="shared" si="143"/>
        <v/>
      </c>
      <c r="Z633" s="34" t="str">
        <f t="shared" si="138"/>
        <v>_</v>
      </c>
      <c r="AA633" s="34">
        <f t="shared" si="139"/>
        <v>0</v>
      </c>
      <c r="AB633" s="35">
        <f t="shared" si="140"/>
        <v>0</v>
      </c>
      <c r="AC633" s="7" t="str">
        <f t="shared" si="141"/>
        <v/>
      </c>
      <c r="AD633" s="7" t="str">
        <f t="shared" si="142"/>
        <v/>
      </c>
    </row>
    <row r="634" spans="1:30" x14ac:dyDescent="0.25">
      <c r="A634" s="1" t="str">
        <f t="shared" si="135"/>
        <v/>
      </c>
      <c r="B634" s="1" t="str">
        <f t="shared" si="134"/>
        <v/>
      </c>
      <c r="C634" s="1" t="str">
        <f>IF(A634="","",IFERROR(VLOOKUP(E634,'[1]Mapping '!$I$2:$J$18,2,FALSE),C633))</f>
        <v/>
      </c>
      <c r="D634" s="1">
        <f t="shared" si="133"/>
        <v>0</v>
      </c>
      <c r="N634" s="6" t="str">
        <f t="shared" si="132"/>
        <v/>
      </c>
      <c r="O634" s="1" t="e">
        <f t="shared" si="144"/>
        <v>#VALUE!</v>
      </c>
      <c r="U634" s="1">
        <f>IF(ISNA(VLOOKUP(Z634,'Balance R'!$C$14:$E$181,3,FALSE))=FALSE,U633,U633+1)</f>
        <v>141</v>
      </c>
      <c r="W634" s="34" t="str">
        <f t="shared" si="136"/>
        <v/>
      </c>
      <c r="X634" s="34" t="str">
        <f t="shared" si="137"/>
        <v/>
      </c>
      <c r="Y634" s="34" t="str">
        <f t="shared" si="143"/>
        <v/>
      </c>
      <c r="Z634" s="34" t="str">
        <f t="shared" si="138"/>
        <v>_</v>
      </c>
      <c r="AA634" s="34">
        <f t="shared" si="139"/>
        <v>0</v>
      </c>
      <c r="AB634" s="35">
        <f t="shared" si="140"/>
        <v>0</v>
      </c>
      <c r="AC634" s="7" t="str">
        <f t="shared" si="141"/>
        <v/>
      </c>
      <c r="AD634" s="7" t="str">
        <f t="shared" si="142"/>
        <v/>
      </c>
    </row>
    <row r="635" spans="1:30" x14ac:dyDescent="0.25">
      <c r="A635" s="1" t="str">
        <f t="shared" si="135"/>
        <v/>
      </c>
      <c r="B635" s="1" t="str">
        <f t="shared" si="134"/>
        <v/>
      </c>
      <c r="C635" s="1" t="str">
        <f>IF(A635="","",IFERROR(VLOOKUP(E635,'[1]Mapping '!$I$2:$J$18,2,FALSE),C634))</f>
        <v/>
      </c>
      <c r="D635" s="1">
        <f t="shared" si="133"/>
        <v>0</v>
      </c>
      <c r="N635" s="6" t="str">
        <f t="shared" si="132"/>
        <v/>
      </c>
      <c r="O635" s="1" t="e">
        <f t="shared" si="144"/>
        <v>#VALUE!</v>
      </c>
      <c r="U635" s="1">
        <f>IF(ISNA(VLOOKUP(Z635,'Balance R'!$C$14:$E$181,3,FALSE))=FALSE,U634,U634+1)</f>
        <v>142</v>
      </c>
      <c r="W635" s="34" t="str">
        <f t="shared" si="136"/>
        <v/>
      </c>
      <c r="X635" s="34" t="str">
        <f t="shared" si="137"/>
        <v/>
      </c>
      <c r="Y635" s="34" t="str">
        <f t="shared" si="143"/>
        <v/>
      </c>
      <c r="Z635" s="34" t="str">
        <f t="shared" si="138"/>
        <v>_</v>
      </c>
      <c r="AA635" s="34">
        <f t="shared" si="139"/>
        <v>0</v>
      </c>
      <c r="AB635" s="35">
        <f t="shared" si="140"/>
        <v>0</v>
      </c>
      <c r="AC635" s="7" t="str">
        <f t="shared" si="141"/>
        <v/>
      </c>
      <c r="AD635" s="7" t="str">
        <f t="shared" si="142"/>
        <v/>
      </c>
    </row>
    <row r="636" spans="1:30" x14ac:dyDescent="0.25">
      <c r="A636" s="1" t="str">
        <f t="shared" si="135"/>
        <v/>
      </c>
      <c r="B636" s="1" t="str">
        <f t="shared" si="134"/>
        <v/>
      </c>
      <c r="C636" s="1" t="str">
        <f>IF(A636="","",IFERROR(VLOOKUP(E636,'[1]Mapping '!$I$2:$J$18,2,FALSE),C635))</f>
        <v/>
      </c>
      <c r="D636" s="1">
        <f t="shared" si="133"/>
        <v>0</v>
      </c>
      <c r="N636" s="6" t="str">
        <f t="shared" si="132"/>
        <v/>
      </c>
      <c r="O636" s="1" t="e">
        <f t="shared" si="144"/>
        <v>#VALUE!</v>
      </c>
      <c r="U636" s="1">
        <f>IF(ISNA(VLOOKUP(Z636,'Balance R'!$C$14:$E$181,3,FALSE))=FALSE,U635,U635+1)</f>
        <v>143</v>
      </c>
      <c r="W636" s="34" t="str">
        <f t="shared" si="136"/>
        <v/>
      </c>
      <c r="X636" s="34" t="str">
        <f t="shared" si="137"/>
        <v/>
      </c>
      <c r="Y636" s="34" t="str">
        <f t="shared" si="143"/>
        <v/>
      </c>
      <c r="Z636" s="34" t="str">
        <f t="shared" si="138"/>
        <v>_</v>
      </c>
      <c r="AA636" s="34">
        <f t="shared" si="139"/>
        <v>0</v>
      </c>
      <c r="AB636" s="35">
        <f t="shared" si="140"/>
        <v>0</v>
      </c>
      <c r="AC636" s="7" t="str">
        <f t="shared" si="141"/>
        <v/>
      </c>
      <c r="AD636" s="7" t="str">
        <f t="shared" si="142"/>
        <v/>
      </c>
    </row>
    <row r="637" spans="1:30" x14ac:dyDescent="0.25">
      <c r="A637" s="1" t="str">
        <f t="shared" si="135"/>
        <v/>
      </c>
      <c r="B637" s="1" t="str">
        <f t="shared" si="134"/>
        <v/>
      </c>
      <c r="C637" s="1" t="str">
        <f>IF(A637="","",IFERROR(VLOOKUP(E637,'[1]Mapping '!$I$2:$J$18,2,FALSE),C636))</f>
        <v/>
      </c>
      <c r="D637" s="1">
        <f t="shared" si="133"/>
        <v>0</v>
      </c>
      <c r="N637" s="6" t="str">
        <f t="shared" si="132"/>
        <v/>
      </c>
      <c r="O637" s="1" t="e">
        <f t="shared" si="144"/>
        <v>#VALUE!</v>
      </c>
      <c r="U637" s="1">
        <f>IF(ISNA(VLOOKUP(Z637,'Balance R'!$C$14:$E$181,3,FALSE))=FALSE,U636,U636+1)</f>
        <v>144</v>
      </c>
      <c r="W637" s="34" t="str">
        <f t="shared" si="136"/>
        <v/>
      </c>
      <c r="X637" s="34" t="str">
        <f t="shared" si="137"/>
        <v/>
      </c>
      <c r="Y637" s="34" t="str">
        <f t="shared" si="143"/>
        <v/>
      </c>
      <c r="Z637" s="34" t="str">
        <f t="shared" si="138"/>
        <v>_</v>
      </c>
      <c r="AA637" s="34">
        <f t="shared" si="139"/>
        <v>0</v>
      </c>
      <c r="AB637" s="35">
        <f t="shared" si="140"/>
        <v>0</v>
      </c>
      <c r="AC637" s="7" t="str">
        <f t="shared" si="141"/>
        <v/>
      </c>
      <c r="AD637" s="7" t="str">
        <f t="shared" si="142"/>
        <v/>
      </c>
    </row>
    <row r="638" spans="1:30" x14ac:dyDescent="0.25">
      <c r="A638" s="1" t="str">
        <f t="shared" si="135"/>
        <v/>
      </c>
      <c r="B638" s="1" t="str">
        <f t="shared" si="134"/>
        <v/>
      </c>
      <c r="C638" s="1" t="str">
        <f>IF(A638="","",IFERROR(VLOOKUP(E638,'[1]Mapping '!$I$2:$J$18,2,FALSE),C637))</f>
        <v/>
      </c>
      <c r="D638" s="1">
        <f t="shared" si="133"/>
        <v>0</v>
      </c>
      <c r="N638" s="6" t="str">
        <f t="shared" si="132"/>
        <v/>
      </c>
      <c r="O638" s="1" t="e">
        <f t="shared" si="144"/>
        <v>#VALUE!</v>
      </c>
      <c r="U638" s="1">
        <f>IF(ISNA(VLOOKUP(Z638,'Balance R'!$C$14:$E$181,3,FALSE))=FALSE,U637,U637+1)</f>
        <v>145</v>
      </c>
      <c r="W638" s="34" t="str">
        <f t="shared" si="136"/>
        <v/>
      </c>
      <c r="X638" s="34" t="str">
        <f t="shared" si="137"/>
        <v/>
      </c>
      <c r="Y638" s="34" t="str">
        <f t="shared" si="143"/>
        <v/>
      </c>
      <c r="Z638" s="34" t="str">
        <f t="shared" si="138"/>
        <v>_</v>
      </c>
      <c r="AA638" s="34">
        <f t="shared" si="139"/>
        <v>0</v>
      </c>
      <c r="AB638" s="35">
        <f t="shared" si="140"/>
        <v>0</v>
      </c>
      <c r="AC638" s="7" t="str">
        <f t="shared" si="141"/>
        <v/>
      </c>
      <c r="AD638" s="7" t="str">
        <f t="shared" si="142"/>
        <v/>
      </c>
    </row>
    <row r="639" spans="1:30" x14ac:dyDescent="0.25">
      <c r="A639" s="1" t="str">
        <f t="shared" si="135"/>
        <v/>
      </c>
      <c r="B639" s="1" t="str">
        <f t="shared" si="134"/>
        <v/>
      </c>
      <c r="C639" s="1" t="str">
        <f>IF(A639="","",IFERROR(VLOOKUP(E639,'[1]Mapping '!$I$2:$J$18,2,FALSE),C638))</f>
        <v/>
      </c>
      <c r="D639" s="1">
        <f t="shared" si="133"/>
        <v>0</v>
      </c>
      <c r="N639" s="6" t="str">
        <f t="shared" si="132"/>
        <v/>
      </c>
      <c r="O639" s="1" t="e">
        <f t="shared" si="144"/>
        <v>#VALUE!</v>
      </c>
      <c r="U639" s="1">
        <f>IF(ISNA(VLOOKUP(Z639,'Balance R'!$C$14:$E$181,3,FALSE))=FALSE,U638,U638+1)</f>
        <v>146</v>
      </c>
      <c r="W639" s="34" t="str">
        <f t="shared" si="136"/>
        <v/>
      </c>
      <c r="X639" s="34" t="str">
        <f t="shared" si="137"/>
        <v/>
      </c>
      <c r="Y639" s="34" t="str">
        <f t="shared" si="143"/>
        <v/>
      </c>
      <c r="Z639" s="34" t="str">
        <f t="shared" si="138"/>
        <v>_</v>
      </c>
      <c r="AA639" s="34">
        <f t="shared" si="139"/>
        <v>0</v>
      </c>
      <c r="AB639" s="35">
        <f t="shared" si="140"/>
        <v>0</v>
      </c>
      <c r="AC639" s="7" t="str">
        <f t="shared" si="141"/>
        <v/>
      </c>
      <c r="AD639" s="7" t="str">
        <f t="shared" si="142"/>
        <v/>
      </c>
    </row>
    <row r="640" spans="1:30" x14ac:dyDescent="0.25">
      <c r="A640" s="1" t="str">
        <f t="shared" si="135"/>
        <v/>
      </c>
      <c r="B640" s="1" t="str">
        <f t="shared" si="134"/>
        <v/>
      </c>
      <c r="C640" s="1" t="str">
        <f>IF(A640="","",IFERROR(VLOOKUP(E640,'[1]Mapping '!$I$2:$J$18,2,FALSE),C639))</f>
        <v/>
      </c>
      <c r="D640" s="1">
        <f t="shared" si="133"/>
        <v>0</v>
      </c>
      <c r="N640" s="6" t="str">
        <f t="shared" si="132"/>
        <v/>
      </c>
      <c r="O640" s="1" t="e">
        <f t="shared" si="144"/>
        <v>#VALUE!</v>
      </c>
      <c r="U640" s="1">
        <f>IF(ISNA(VLOOKUP(Z640,'Balance R'!$C$14:$E$181,3,FALSE))=FALSE,U639,U639+1)</f>
        <v>147</v>
      </c>
      <c r="W640" s="34" t="str">
        <f t="shared" si="136"/>
        <v/>
      </c>
      <c r="X640" s="34" t="str">
        <f t="shared" si="137"/>
        <v/>
      </c>
      <c r="Y640" s="34" t="str">
        <f t="shared" si="143"/>
        <v/>
      </c>
      <c r="Z640" s="34" t="str">
        <f t="shared" si="138"/>
        <v>_</v>
      </c>
      <c r="AA640" s="34">
        <f t="shared" si="139"/>
        <v>0</v>
      </c>
      <c r="AB640" s="35">
        <f t="shared" si="140"/>
        <v>0</v>
      </c>
      <c r="AC640" s="7" t="str">
        <f t="shared" si="141"/>
        <v/>
      </c>
      <c r="AD640" s="7" t="str">
        <f t="shared" si="142"/>
        <v/>
      </c>
    </row>
    <row r="641" spans="1:30" x14ac:dyDescent="0.25">
      <c r="A641" s="1" t="str">
        <f t="shared" si="135"/>
        <v/>
      </c>
      <c r="B641" s="1" t="str">
        <f t="shared" si="134"/>
        <v/>
      </c>
      <c r="C641" s="1" t="str">
        <f>IF(A641="","",IFERROR(VLOOKUP(E641,'[1]Mapping '!$I$2:$J$18,2,FALSE),C640))</f>
        <v/>
      </c>
      <c r="D641" s="1">
        <f t="shared" si="133"/>
        <v>0</v>
      </c>
      <c r="N641" s="6" t="str">
        <f t="shared" si="132"/>
        <v/>
      </c>
      <c r="O641" s="1" t="e">
        <f t="shared" si="144"/>
        <v>#VALUE!</v>
      </c>
      <c r="U641" s="1">
        <f>IF(ISNA(VLOOKUP(Z641,'Balance R'!$C$14:$E$181,3,FALSE))=FALSE,U640,U640+1)</f>
        <v>148</v>
      </c>
      <c r="W641" s="34" t="str">
        <f t="shared" si="136"/>
        <v/>
      </c>
      <c r="X641" s="34" t="str">
        <f t="shared" si="137"/>
        <v/>
      </c>
      <c r="Y641" s="34" t="str">
        <f t="shared" si="143"/>
        <v/>
      </c>
      <c r="Z641" s="34" t="str">
        <f t="shared" si="138"/>
        <v>_</v>
      </c>
      <c r="AA641" s="34">
        <f t="shared" si="139"/>
        <v>0</v>
      </c>
      <c r="AB641" s="35">
        <f t="shared" si="140"/>
        <v>0</v>
      </c>
      <c r="AC641" s="7" t="str">
        <f t="shared" si="141"/>
        <v/>
      </c>
      <c r="AD641" s="7" t="str">
        <f t="shared" si="142"/>
        <v/>
      </c>
    </row>
    <row r="642" spans="1:30" x14ac:dyDescent="0.25">
      <c r="A642" s="1" t="str">
        <f t="shared" si="135"/>
        <v/>
      </c>
      <c r="B642" s="1" t="str">
        <f t="shared" si="134"/>
        <v/>
      </c>
      <c r="C642" s="1" t="str">
        <f>IF(A642="","",IFERROR(VLOOKUP(E642,'[1]Mapping '!$I$2:$J$18,2,FALSE),C641))</f>
        <v/>
      </c>
      <c r="D642" s="1">
        <f t="shared" si="133"/>
        <v>0</v>
      </c>
      <c r="N642" s="6" t="str">
        <f t="shared" si="132"/>
        <v/>
      </c>
      <c r="O642" s="1" t="e">
        <f t="shared" si="144"/>
        <v>#VALUE!</v>
      </c>
      <c r="U642" s="1">
        <f>IF(ISNA(VLOOKUP(Z642,'Balance R'!$C$14:$E$181,3,FALSE))=FALSE,U641,U641+1)</f>
        <v>149</v>
      </c>
      <c r="W642" s="34" t="str">
        <f t="shared" si="136"/>
        <v/>
      </c>
      <c r="X642" s="34" t="str">
        <f t="shared" si="137"/>
        <v/>
      </c>
      <c r="Y642" s="34" t="str">
        <f t="shared" si="143"/>
        <v/>
      </c>
      <c r="Z642" s="34" t="str">
        <f t="shared" si="138"/>
        <v>_</v>
      </c>
      <c r="AA642" s="34">
        <f t="shared" si="139"/>
        <v>0</v>
      </c>
      <c r="AB642" s="35">
        <f t="shared" si="140"/>
        <v>0</v>
      </c>
      <c r="AC642" s="7" t="str">
        <f t="shared" si="141"/>
        <v/>
      </c>
      <c r="AD642" s="7" t="str">
        <f t="shared" si="142"/>
        <v/>
      </c>
    </row>
    <row r="643" spans="1:30" x14ac:dyDescent="0.25">
      <c r="A643" s="1" t="str">
        <f t="shared" si="135"/>
        <v/>
      </c>
      <c r="B643" s="1" t="str">
        <f t="shared" si="134"/>
        <v/>
      </c>
      <c r="C643" s="1" t="str">
        <f>IF(A643="","",IFERROR(VLOOKUP(E643,'[1]Mapping '!$I$2:$J$18,2,FALSE),C642))</f>
        <v/>
      </c>
      <c r="D643" s="1">
        <f t="shared" si="133"/>
        <v>0</v>
      </c>
      <c r="N643" s="6" t="str">
        <f t="shared" ref="N643:N651" si="145">IFERROR(IF(VALUE(LEFT(P643,1))&gt;=6,+R643-S643+T643-SUMIF(B:B,P643,D:D),0),"")</f>
        <v/>
      </c>
      <c r="O643" s="1" t="e">
        <f t="shared" si="144"/>
        <v>#VALUE!</v>
      </c>
      <c r="U643" s="1">
        <f>IF(ISNA(VLOOKUP(Z643,'Balance R'!$C$14:$E$181,3,FALSE))=FALSE,U642,U642+1)</f>
        <v>150</v>
      </c>
      <c r="W643" s="34" t="str">
        <f t="shared" si="136"/>
        <v/>
      </c>
      <c r="X643" s="34" t="str">
        <f t="shared" si="137"/>
        <v/>
      </c>
      <c r="Y643" s="34" t="str">
        <f t="shared" si="143"/>
        <v/>
      </c>
      <c r="Z643" s="34" t="str">
        <f t="shared" si="138"/>
        <v>_</v>
      </c>
      <c r="AA643" s="34">
        <f t="shared" si="139"/>
        <v>0</v>
      </c>
      <c r="AB643" s="35">
        <f t="shared" si="140"/>
        <v>0</v>
      </c>
      <c r="AC643" s="7" t="str">
        <f t="shared" si="141"/>
        <v/>
      </c>
      <c r="AD643" s="7" t="str">
        <f t="shared" si="142"/>
        <v/>
      </c>
    </row>
    <row r="644" spans="1:30" x14ac:dyDescent="0.25">
      <c r="A644" s="1" t="str">
        <f t="shared" si="135"/>
        <v/>
      </c>
      <c r="B644" s="1" t="str">
        <f t="shared" si="134"/>
        <v/>
      </c>
      <c r="C644" s="1" t="str">
        <f>IF(A644="","",IFERROR(VLOOKUP(E644,'[1]Mapping '!$I$2:$J$18,2,FALSE),C643))</f>
        <v/>
      </c>
      <c r="D644" s="1">
        <f t="shared" si="133"/>
        <v>0</v>
      </c>
      <c r="N644" s="6" t="str">
        <f t="shared" si="145"/>
        <v/>
      </c>
      <c r="O644" s="1" t="e">
        <f t="shared" si="144"/>
        <v>#VALUE!</v>
      </c>
      <c r="U644" s="1">
        <f>IF(ISNA(VLOOKUP(Z644,'Balance R'!$C$14:$E$181,3,FALSE))=FALSE,U643,U643+1)</f>
        <v>151</v>
      </c>
      <c r="W644" s="34" t="str">
        <f t="shared" si="136"/>
        <v/>
      </c>
      <c r="X644" s="34" t="str">
        <f t="shared" si="137"/>
        <v/>
      </c>
      <c r="Y644" s="34" t="str">
        <f t="shared" si="143"/>
        <v/>
      </c>
      <c r="Z644" s="34" t="str">
        <f t="shared" si="138"/>
        <v>_</v>
      </c>
      <c r="AA644" s="34">
        <f t="shared" si="139"/>
        <v>0</v>
      </c>
      <c r="AB644" s="35">
        <f t="shared" si="140"/>
        <v>0</v>
      </c>
      <c r="AC644" s="7" t="str">
        <f t="shared" si="141"/>
        <v/>
      </c>
      <c r="AD644" s="7" t="str">
        <f t="shared" si="142"/>
        <v/>
      </c>
    </row>
    <row r="645" spans="1:30" x14ac:dyDescent="0.25">
      <c r="A645" s="1" t="str">
        <f t="shared" si="135"/>
        <v/>
      </c>
      <c r="B645" s="1" t="str">
        <f t="shared" si="134"/>
        <v/>
      </c>
      <c r="C645" s="1" t="str">
        <f>IF(A645="","",IFERROR(VLOOKUP(E645,'[1]Mapping '!$I$2:$J$18,2,FALSE),C644))</f>
        <v/>
      </c>
      <c r="D645" s="1">
        <f t="shared" si="133"/>
        <v>0</v>
      </c>
      <c r="N645" s="6" t="str">
        <f t="shared" si="145"/>
        <v/>
      </c>
      <c r="O645" s="1" t="e">
        <f t="shared" si="144"/>
        <v>#VALUE!</v>
      </c>
      <c r="U645" s="1">
        <f>IF(ISNA(VLOOKUP(Z645,'Balance R'!$C$14:$E$181,3,FALSE))=FALSE,U644,U644+1)</f>
        <v>152</v>
      </c>
      <c r="W645" s="34" t="str">
        <f t="shared" si="136"/>
        <v/>
      </c>
      <c r="X645" s="34" t="str">
        <f t="shared" si="137"/>
        <v/>
      </c>
      <c r="Y645" s="34" t="str">
        <f t="shared" si="143"/>
        <v/>
      </c>
      <c r="Z645" s="34" t="str">
        <f t="shared" si="138"/>
        <v>_</v>
      </c>
      <c r="AA645" s="34">
        <f t="shared" si="139"/>
        <v>0</v>
      </c>
      <c r="AB645" s="35">
        <f t="shared" si="140"/>
        <v>0</v>
      </c>
      <c r="AC645" s="7" t="str">
        <f t="shared" si="141"/>
        <v/>
      </c>
      <c r="AD645" s="7" t="str">
        <f t="shared" si="142"/>
        <v/>
      </c>
    </row>
    <row r="646" spans="1:30" x14ac:dyDescent="0.25">
      <c r="A646" s="1" t="str">
        <f t="shared" si="135"/>
        <v/>
      </c>
      <c r="B646" s="1" t="str">
        <f t="shared" si="134"/>
        <v/>
      </c>
      <c r="C646" s="1" t="str">
        <f>IF(A646="","",IFERROR(VLOOKUP(E646,'[1]Mapping '!$I$2:$J$18,2,FALSE),C645))</f>
        <v/>
      </c>
      <c r="D646" s="1">
        <f t="shared" si="133"/>
        <v>0</v>
      </c>
      <c r="N646" s="6" t="str">
        <f t="shared" si="145"/>
        <v/>
      </c>
      <c r="O646" s="1" t="e">
        <f t="shared" si="144"/>
        <v>#VALUE!</v>
      </c>
      <c r="U646" s="1">
        <f>IF(ISNA(VLOOKUP(Z646,'Balance R'!$C$14:$E$181,3,FALSE))=FALSE,U645,U645+1)</f>
        <v>153</v>
      </c>
      <c r="W646" s="34" t="str">
        <f t="shared" si="136"/>
        <v/>
      </c>
      <c r="X646" s="34" t="str">
        <f t="shared" si="137"/>
        <v/>
      </c>
      <c r="Y646" s="34" t="str">
        <f t="shared" si="143"/>
        <v/>
      </c>
      <c r="Z646" s="34" t="str">
        <f t="shared" si="138"/>
        <v>_</v>
      </c>
      <c r="AA646" s="34">
        <f t="shared" si="139"/>
        <v>0</v>
      </c>
      <c r="AB646" s="35">
        <f t="shared" si="140"/>
        <v>0</v>
      </c>
      <c r="AC646" s="7" t="str">
        <f t="shared" si="141"/>
        <v/>
      </c>
      <c r="AD646" s="7" t="str">
        <f t="shared" si="142"/>
        <v/>
      </c>
    </row>
    <row r="647" spans="1:30" x14ac:dyDescent="0.25">
      <c r="A647" s="1" t="str">
        <f t="shared" si="135"/>
        <v/>
      </c>
      <c r="B647" s="1" t="str">
        <f t="shared" si="134"/>
        <v/>
      </c>
      <c r="C647" s="1" t="str">
        <f>IF(A647="","",IFERROR(VLOOKUP(E647,'[1]Mapping '!$I$2:$J$18,2,FALSE),C646))</f>
        <v/>
      </c>
      <c r="D647" s="1">
        <f>IF(B647="",0,+K647-L647)</f>
        <v>0</v>
      </c>
      <c r="N647" s="6" t="str">
        <f t="shared" si="145"/>
        <v/>
      </c>
      <c r="O647" s="1" t="e">
        <f t="shared" si="144"/>
        <v>#VALUE!</v>
      </c>
      <c r="U647" s="1">
        <f>IF(ISNA(VLOOKUP(Z647,'Balance R'!$C$14:$E$181,3,FALSE))=FALSE,U646,U646+1)</f>
        <v>154</v>
      </c>
      <c r="W647" s="34" t="str">
        <f t="shared" si="136"/>
        <v/>
      </c>
      <c r="X647" s="34" t="str">
        <f t="shared" si="137"/>
        <v/>
      </c>
      <c r="Y647" s="34" t="str">
        <f t="shared" si="143"/>
        <v/>
      </c>
      <c r="Z647" s="34" t="str">
        <f t="shared" si="138"/>
        <v>_</v>
      </c>
      <c r="AA647" s="34">
        <f t="shared" si="139"/>
        <v>0</v>
      </c>
      <c r="AB647" s="35">
        <f t="shared" si="140"/>
        <v>0</v>
      </c>
      <c r="AC647" s="7" t="str">
        <f t="shared" si="141"/>
        <v/>
      </c>
      <c r="AD647" s="7" t="str">
        <f t="shared" si="142"/>
        <v/>
      </c>
    </row>
    <row r="648" spans="1:30" x14ac:dyDescent="0.25">
      <c r="A648" s="1" t="str">
        <f t="shared" si="135"/>
        <v/>
      </c>
      <c r="B648" s="1" t="str">
        <f>IF(A648=A647,"",IF(LEFT(E648,1)="-",IF(+VALUE(RIGHT(LEFT(E648,3),1))&lt;6,"",VALUE(RIGHT(E648,LEN(E648)-2))),""))</f>
        <v/>
      </c>
      <c r="C648" s="1" t="str">
        <f>IF(A648="","",IFERROR(VLOOKUP(E648,'[1]Mapping '!$I$2:$J$18,2,FALSE),C647))</f>
        <v/>
      </c>
      <c r="D648" s="1">
        <f>IF(B648="",0,+K648-L648)</f>
        <v>0</v>
      </c>
      <c r="N648" s="6" t="str">
        <f t="shared" si="145"/>
        <v/>
      </c>
      <c r="O648" s="1" t="e">
        <f t="shared" si="144"/>
        <v>#VALUE!</v>
      </c>
      <c r="U648" s="1">
        <f>IF(ISNA(VLOOKUP(Z648,'Balance R'!$C$14:$E$181,3,FALSE))=FALSE,U647,U647+1)</f>
        <v>155</v>
      </c>
      <c r="W648" s="34" t="str">
        <f t="shared" si="136"/>
        <v/>
      </c>
      <c r="X648" s="34" t="str">
        <f t="shared" si="137"/>
        <v/>
      </c>
      <c r="Y648" s="34" t="str">
        <f t="shared" si="143"/>
        <v/>
      </c>
      <c r="Z648" s="34" t="str">
        <f t="shared" si="138"/>
        <v>_</v>
      </c>
      <c r="AA648" s="34">
        <f t="shared" si="139"/>
        <v>0</v>
      </c>
      <c r="AB648" s="35">
        <f t="shared" si="140"/>
        <v>0</v>
      </c>
      <c r="AC648" s="7" t="str">
        <f t="shared" si="141"/>
        <v/>
      </c>
      <c r="AD648" s="7" t="str">
        <f t="shared" si="142"/>
        <v/>
      </c>
    </row>
    <row r="649" spans="1:30" x14ac:dyDescent="0.25">
      <c r="A649" s="1" t="str">
        <f t="shared" si="135"/>
        <v/>
      </c>
      <c r="B649" s="1" t="str">
        <f>IF(A649=A648,"",IF(LEFT(E649,1)="-",IF(+VALUE(RIGHT(LEFT(E649,3),1))&lt;6,"",VALUE(RIGHT(E649,LEN(E649)-2))),""))</f>
        <v/>
      </c>
      <c r="C649" s="1" t="str">
        <f>IF(A649="","",IFERROR(VLOOKUP(E649,'[1]Mapping '!$I$2:$J$18,2,FALSE),C648))</f>
        <v/>
      </c>
      <c r="D649" s="1">
        <f>IF(B649="",0,+K649-L649)</f>
        <v>0</v>
      </c>
      <c r="N649" s="6" t="str">
        <f t="shared" si="145"/>
        <v/>
      </c>
      <c r="O649" s="1" t="e">
        <f t="shared" si="144"/>
        <v>#VALUE!</v>
      </c>
      <c r="U649" s="1">
        <f>IF(ISNA(VLOOKUP(Z649,'Balance R'!$C$14:$E$181,3,FALSE))=FALSE,U648,U648+1)</f>
        <v>156</v>
      </c>
      <c r="W649" s="34" t="str">
        <f t="shared" si="136"/>
        <v/>
      </c>
      <c r="X649" s="34" t="str">
        <f t="shared" si="137"/>
        <v/>
      </c>
      <c r="Y649" s="34" t="str">
        <f t="shared" si="143"/>
        <v/>
      </c>
      <c r="Z649" s="34" t="str">
        <f t="shared" si="138"/>
        <v>_</v>
      </c>
      <c r="AA649" s="34">
        <f t="shared" si="139"/>
        <v>0</v>
      </c>
      <c r="AB649" s="35">
        <f t="shared" si="140"/>
        <v>0</v>
      </c>
      <c r="AC649" s="7" t="str">
        <f t="shared" si="141"/>
        <v/>
      </c>
      <c r="AD649" s="7" t="str">
        <f t="shared" si="142"/>
        <v/>
      </c>
    </row>
    <row r="650" spans="1:30" x14ac:dyDescent="0.25">
      <c r="A650" s="1" t="str">
        <f t="shared" ref="A650" si="146">IF(E650="","",IF(LEFT(E650,1)="-",IF(+VALUE(RIGHT(LEFT(E650,3),1))&lt;6,+A649,+A649+1),+A649))</f>
        <v/>
      </c>
      <c r="B650" s="1" t="str">
        <f>IF(A650=A649,"",IF(LEFT(E650,1)="-",IF(+VALUE(RIGHT(LEFT(E650,3),1))&lt;6,"",VALUE(RIGHT(E650,LEN(E650)-2))),""))</f>
        <v/>
      </c>
      <c r="C650" s="1" t="str">
        <f>IF(A650="","",IFERROR(VLOOKUP(E650,'[1]Mapping '!$I$2:$J$18,2,FALSE),C649))</f>
        <v/>
      </c>
      <c r="D650" s="1">
        <f>IF(B650="",0,+K650-L650)</f>
        <v>0</v>
      </c>
      <c r="N650" s="6" t="str">
        <f t="shared" si="145"/>
        <v/>
      </c>
      <c r="O650" s="1" t="e">
        <f t="shared" si="144"/>
        <v>#VALUE!</v>
      </c>
      <c r="U650" s="1">
        <f>IF(ISNA(VLOOKUP(Z650,'Balance R'!$C$14:$E$181,3,FALSE))=FALSE,U649,U649+1)</f>
        <v>157</v>
      </c>
      <c r="W650" s="34" t="str">
        <f t="shared" si="136"/>
        <v/>
      </c>
      <c r="X650" s="34" t="str">
        <f t="shared" si="137"/>
        <v/>
      </c>
      <c r="Y650" s="34" t="str">
        <f t="shared" si="143"/>
        <v/>
      </c>
      <c r="Z650" s="34" t="str">
        <f t="shared" si="138"/>
        <v>_</v>
      </c>
      <c r="AA650" s="34">
        <f t="shared" si="139"/>
        <v>0</v>
      </c>
      <c r="AB650" s="35">
        <f t="shared" si="140"/>
        <v>0</v>
      </c>
      <c r="AC650" s="7" t="str">
        <f t="shared" si="141"/>
        <v/>
      </c>
      <c r="AD650" s="7" t="str">
        <f t="shared" si="142"/>
        <v/>
      </c>
    </row>
    <row r="651" spans="1:30" x14ac:dyDescent="0.25">
      <c r="U651" s="1">
        <f>IF(ISNA(VLOOKUP(Z651,'Balance R'!$C$14:$E$181,3,FALSE))=FALSE,U650,U650+1)</f>
        <v>158</v>
      </c>
      <c r="W651" s="34" t="str">
        <f t="shared" si="136"/>
        <v/>
      </c>
      <c r="X651" s="34" t="str">
        <f t="shared" si="137"/>
        <v/>
      </c>
      <c r="Y651" s="34" t="str">
        <f t="shared" si="143"/>
        <v/>
      </c>
      <c r="Z651" s="34" t="str">
        <f t="shared" si="138"/>
        <v>_</v>
      </c>
      <c r="AA651" s="34">
        <f t="shared" si="139"/>
        <v>0</v>
      </c>
      <c r="AB651" s="35">
        <f t="shared" si="140"/>
        <v>0</v>
      </c>
      <c r="AC651" s="7" t="str">
        <f t="shared" si="141"/>
        <v/>
      </c>
      <c r="AD651" s="7" t="str">
        <f t="shared" si="142"/>
        <v/>
      </c>
    </row>
    <row r="652" spans="1:30" x14ac:dyDescent="0.25">
      <c r="U652" s="1">
        <f>IF(ISNA(VLOOKUP(Z652,'Balance R'!$C$14:$E$181,3,FALSE))=FALSE,U651,U651+1)</f>
        <v>159</v>
      </c>
      <c r="W652" s="34" t="str">
        <f t="shared" si="136"/>
        <v/>
      </c>
      <c r="X652" s="34" t="str">
        <f t="shared" si="137"/>
        <v/>
      </c>
      <c r="Y652" s="34" t="str">
        <f t="shared" si="143"/>
        <v/>
      </c>
      <c r="Z652" s="34" t="str">
        <f t="shared" si="138"/>
        <v>_</v>
      </c>
      <c r="AA652" s="34">
        <f t="shared" si="139"/>
        <v>0</v>
      </c>
      <c r="AB652" s="35">
        <f t="shared" si="140"/>
        <v>0</v>
      </c>
      <c r="AC652" s="7" t="str">
        <f t="shared" si="141"/>
        <v/>
      </c>
      <c r="AD652" s="7" t="str">
        <f t="shared" si="142"/>
        <v/>
      </c>
    </row>
  </sheetData>
  <autoFilter ref="W15:AB652"/>
  <conditionalFormatting sqref="AO11">
    <cfRule type="cellIs" dxfId="19" priority="1" operator="lessThan">
      <formula>0</formula>
    </cfRule>
    <cfRule type="cellIs" dxfId="18" priority="2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63"/>
  <sheetViews>
    <sheetView tabSelected="1" workbookViewId="0">
      <pane xSplit="1" ySplit="13" topLeftCell="B149" activePane="bottomRight" state="frozen"/>
      <selection activeCell="Z19" sqref="Z19"/>
      <selection pane="topRight" activeCell="Z19" sqref="Z19"/>
      <selection pane="bottomLeft" activeCell="Z19" sqref="Z19"/>
      <selection pane="bottomRight" activeCell="G172" sqref="G172"/>
    </sheetView>
  </sheetViews>
  <sheetFormatPr baseColWidth="10" defaultColWidth="11.42578125" defaultRowHeight="12.75" x14ac:dyDescent="0.2"/>
  <cols>
    <col min="1" max="1" width="11.42578125" style="44"/>
    <col min="2" max="2" width="24.5703125" style="44" bestFit="1" customWidth="1"/>
    <col min="3" max="3" width="15.28515625" style="44" bestFit="1" customWidth="1"/>
    <col min="4" max="4" width="38.140625" style="44" bestFit="1" customWidth="1"/>
    <col min="5" max="9" width="12.28515625" style="44" bestFit="1" customWidth="1"/>
    <col min="10" max="16384" width="11.42578125" style="44"/>
  </cols>
  <sheetData>
    <row r="2" spans="2:16" x14ac:dyDescent="0.2">
      <c r="D2" s="44" t="s">
        <v>177</v>
      </c>
      <c r="E2" s="45">
        <f>SUM(E14:E163)</f>
        <v>18902.089999999993</v>
      </c>
      <c r="F2" s="45">
        <f>SUM(F14:F163)</f>
        <v>15854.21</v>
      </c>
      <c r="G2" s="45">
        <f>SUM(G14:G163)</f>
        <v>-96.260000000052969</v>
      </c>
      <c r="H2" s="45">
        <f>SUM(H14:H163)</f>
        <v>60683.820000000036</v>
      </c>
      <c r="I2" s="45">
        <f>SUM(I14:I163)</f>
        <v>60683.820000000036</v>
      </c>
      <c r="J2" s="45">
        <f>SUM(J14:J163)</f>
        <v>0</v>
      </c>
      <c r="K2" s="45">
        <f>SUM(K14:K163)</f>
        <v>0</v>
      </c>
      <c r="L2" s="45">
        <f>SUM(L14:L163)</f>
        <v>0</v>
      </c>
      <c r="M2" s="45">
        <f>SUM(M14:M163)</f>
        <v>0</v>
      </c>
      <c r="N2" s="45">
        <f>SUM(N14:N163)</f>
        <v>0</v>
      </c>
      <c r="O2" s="45">
        <f>SUM(O14:O163)</f>
        <v>0</v>
      </c>
      <c r="P2" s="45">
        <f>SUM(P14:P163)</f>
        <v>0</v>
      </c>
    </row>
    <row r="3" spans="2:16" x14ac:dyDescent="0.2">
      <c r="D3" s="46" t="s">
        <v>178</v>
      </c>
      <c r="E3" s="45"/>
      <c r="F3" s="45"/>
      <c r="G3" s="45"/>
      <c r="H3" s="45"/>
      <c r="I3" s="45">
        <f>ROUND('Export tableur'!$AO$6-I2,0)</f>
        <v>-60684</v>
      </c>
      <c r="J3" s="45"/>
      <c r="K3" s="45"/>
      <c r="L3" s="45"/>
      <c r="M3" s="45"/>
      <c r="N3" s="45"/>
      <c r="O3" s="45"/>
      <c r="P3" s="45"/>
    </row>
    <row r="4" spans="2:16" ht="13.5" thickBot="1" x14ac:dyDescent="0.25"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</row>
    <row r="5" spans="2:16" ht="13.5" thickBot="1" x14ac:dyDescent="0.25">
      <c r="B5" s="47">
        <f>'[1]REPORTING Artzner'!A2</f>
        <v>44682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</row>
    <row r="6" spans="2:16" x14ac:dyDescent="0.2"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</row>
    <row r="7" spans="2:16" ht="13.5" thickBot="1" x14ac:dyDescent="0.25"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</row>
    <row r="8" spans="2:16" ht="15.75" thickBot="1" x14ac:dyDescent="0.3">
      <c r="D8" s="49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1"/>
    </row>
    <row r="9" spans="2:16" ht="15" thickBot="1" x14ac:dyDescent="0.25">
      <c r="D9" s="52" t="s">
        <v>180</v>
      </c>
      <c r="E9" s="53">
        <f>'[1]REPORTING Artzner'!M13*0.64-'[1]REPORTING Artzner'!M30</f>
        <v>165.15719999999419</v>
      </c>
      <c r="F9" s="53">
        <f>'[1]REPORTING Artzner'!N13*0.64-'[1]REPORTING Artzner'!N30</f>
        <v>0.24440000001050066</v>
      </c>
      <c r="G9" s="53">
        <f>'[1]REPORTING Artzner'!O13*0.64-'[1]REPORTING Artzner'!O30</f>
        <v>13624.027999999984</v>
      </c>
      <c r="H9" s="53">
        <f>'[1]REPORTING Artzner'!P13*0.64-'[1]REPORTING Artzner'!P30</f>
        <v>-2566.8011999999871</v>
      </c>
      <c r="I9" s="53">
        <f>'[1]REPORTING Artzner'!Q13*0.64-'[1]REPORTING Artzner'!Q30</f>
        <v>0</v>
      </c>
      <c r="J9" s="53">
        <f>'[1]REPORTING Artzner'!R13*0.64-'[1]REPORTING Artzner'!R30</f>
        <v>-11222.628399999987</v>
      </c>
      <c r="K9" s="53">
        <f>'[1]REPORTING Artzner'!S13*0.64-'[1]REPORTING Artzner'!S30</f>
        <v>0</v>
      </c>
      <c r="L9" s="53">
        <f>'[1]REPORTING Artzner'!T13*0.64-'[1]REPORTING Artzner'!T30</f>
        <v>0</v>
      </c>
      <c r="M9" s="53">
        <f>'[1]REPORTING Artzner'!U13*0.64-'[1]REPORTING Artzner'!U30</f>
        <v>0</v>
      </c>
      <c r="N9" s="53">
        <f>'[1]REPORTING Artzner'!V13*0.64-'[1]REPORTING Artzner'!V30</f>
        <v>0</v>
      </c>
      <c r="O9" s="53">
        <f>'[1]REPORTING Artzner'!W13*0.64-'[1]REPORTING Artzner'!W30</f>
        <v>0</v>
      </c>
      <c r="P9" s="53">
        <f>'[1]REPORTING Artzner'!X13*0.64-'[1]REPORTING Artzner'!X30</f>
        <v>0</v>
      </c>
    </row>
    <row r="11" spans="2:16" ht="15" x14ac:dyDescent="0.25">
      <c r="D11" s="54" t="s">
        <v>181</v>
      </c>
      <c r="E11" s="55">
        <f>SUBTOTAL(9,E14:E921)</f>
        <v>18902.089999999993</v>
      </c>
      <c r="F11" s="55">
        <f>SUBTOTAL(9,F14:F921)</f>
        <v>15854.21</v>
      </c>
      <c r="G11" s="55">
        <f>SUBTOTAL(9,G14:G921)</f>
        <v>-96.260000000052969</v>
      </c>
      <c r="H11" s="55">
        <f>SUBTOTAL(9,H14:H921)</f>
        <v>60683.820000000036</v>
      </c>
      <c r="I11" s="55">
        <f>SUBTOTAL(9,I14:I921)</f>
        <v>60683.820000000036</v>
      </c>
      <c r="J11" s="55">
        <f>SUBTOTAL(9,J14:J921)</f>
        <v>0</v>
      </c>
      <c r="K11" s="55">
        <f>SUBTOTAL(9,K14:K921)</f>
        <v>0</v>
      </c>
      <c r="L11" s="55">
        <f>SUBTOTAL(9,L14:L921)</f>
        <v>0</v>
      </c>
      <c r="M11" s="55">
        <f>SUBTOTAL(9,M14:M921)</f>
        <v>0</v>
      </c>
      <c r="N11" s="55">
        <f>SUBTOTAL(9,N14:N921)</f>
        <v>0</v>
      </c>
      <c r="O11" s="55">
        <f>SUBTOTAL(9,O14:O921)</f>
        <v>0</v>
      </c>
      <c r="P11" s="55">
        <f>SUBTOTAL(9,P14:P921)</f>
        <v>0</v>
      </c>
    </row>
    <row r="12" spans="2:16" ht="15" x14ac:dyDescent="0.25">
      <c r="D12" s="54" t="s">
        <v>182</v>
      </c>
      <c r="E12" s="55">
        <f>SUBTOTAL(9,E14:E921)</f>
        <v>18902.089999999993</v>
      </c>
      <c r="F12" s="55">
        <f>+SUBTOTAL(9,F14:F921)-SUBTOTAL(9,E14:E921)</f>
        <v>-3047.8799999999937</v>
      </c>
      <c r="G12" s="55">
        <f>+SUBTOTAL(9,G14:G921)-SUBTOTAL(9,F14:F921)</f>
        <v>-15950.470000000052</v>
      </c>
      <c r="H12" s="55">
        <f>+SUBTOTAL(9,H14:H921)-SUBTOTAL(9,G14:G921)</f>
        <v>60780.080000000089</v>
      </c>
      <c r="I12" s="55">
        <f>+SUBTOTAL(9,I14:I921)-SUBTOTAL(9,H14:H921)</f>
        <v>0</v>
      </c>
      <c r="J12" s="55">
        <f>+SUBTOTAL(9,J14:J921)-SUBTOTAL(9,I14:I921)</f>
        <v>-60683.820000000036</v>
      </c>
      <c r="K12" s="55">
        <f>+SUBTOTAL(9,K14:K921)-SUBTOTAL(9,J14:J921)</f>
        <v>0</v>
      </c>
      <c r="L12" s="55">
        <f>+SUBTOTAL(9,L14:L921)-SUBTOTAL(9,K14:K921)</f>
        <v>0</v>
      </c>
      <c r="M12" s="55">
        <f>+SUBTOTAL(9,M14:M921)-SUBTOTAL(9,L14:L921)</f>
        <v>0</v>
      </c>
      <c r="N12" s="55">
        <f>+SUBTOTAL(9,N14:N921)-SUBTOTAL(9,M14:M921)</f>
        <v>0</v>
      </c>
      <c r="O12" s="55">
        <f>+SUBTOTAL(9,O14:O921)-SUBTOTAL(9,N14:N921)</f>
        <v>0</v>
      </c>
      <c r="P12" s="55">
        <f>+SUBTOTAL(9,P14:P921)-SUBTOTAL(9,O14:O921)</f>
        <v>0</v>
      </c>
    </row>
    <row r="13" spans="2:16" x14ac:dyDescent="0.2">
      <c r="B13" s="56"/>
      <c r="C13" s="56" t="s">
        <v>183</v>
      </c>
      <c r="D13" s="56"/>
      <c r="E13" s="57">
        <v>44562</v>
      </c>
      <c r="F13" s="57">
        <v>44593</v>
      </c>
      <c r="G13" s="57">
        <v>44621</v>
      </c>
      <c r="H13" s="57">
        <v>44652</v>
      </c>
      <c r="I13" s="57">
        <v>44682</v>
      </c>
      <c r="J13" s="57">
        <v>44713</v>
      </c>
      <c r="K13" s="57">
        <v>44743</v>
      </c>
      <c r="L13" s="57">
        <v>44774</v>
      </c>
      <c r="M13" s="57">
        <v>44805</v>
      </c>
      <c r="N13" s="57">
        <v>44835</v>
      </c>
      <c r="O13" s="57">
        <v>44866</v>
      </c>
      <c r="P13" s="57">
        <v>44896</v>
      </c>
    </row>
    <row r="14" spans="2:16" x14ac:dyDescent="0.2">
      <c r="C14" s="44" t="s">
        <v>185</v>
      </c>
      <c r="E14" s="58">
        <v>43.62</v>
      </c>
      <c r="F14" s="58">
        <v>85.61</v>
      </c>
      <c r="G14" s="58">
        <v>179.81</v>
      </c>
      <c r="H14" s="58">
        <v>314.58</v>
      </c>
      <c r="I14" s="58">
        <f>SUMIF('Export tableur'!$Z:$Z,'Balance A'!$C14,'Export tableur'!$AB:$AB)</f>
        <v>314.58</v>
      </c>
      <c r="J14" s="45"/>
      <c r="K14" s="45"/>
      <c r="L14" s="45"/>
      <c r="M14" s="45"/>
      <c r="N14" s="45"/>
      <c r="O14" s="45"/>
      <c r="P14" s="45"/>
    </row>
    <row r="15" spans="2:16" x14ac:dyDescent="0.2">
      <c r="C15" s="44" t="s">
        <v>186</v>
      </c>
      <c r="E15" s="58">
        <v>15894.63</v>
      </c>
      <c r="F15" s="58">
        <v>28442.13</v>
      </c>
      <c r="G15" s="58">
        <v>45736.75</v>
      </c>
      <c r="H15" s="58">
        <v>63793.630000000005</v>
      </c>
      <c r="I15" s="58">
        <f>SUMIF('Export tableur'!$Z:$Z,'Balance A'!$C15,'Export tableur'!$AB:$AB)</f>
        <v>63793.630000000005</v>
      </c>
      <c r="J15" s="45"/>
      <c r="K15" s="45"/>
      <c r="L15" s="45"/>
      <c r="M15" s="45"/>
      <c r="N15" s="45"/>
      <c r="O15" s="45"/>
      <c r="P15" s="45"/>
    </row>
    <row r="16" spans="2:16" x14ac:dyDescent="0.2">
      <c r="C16" s="44" t="s">
        <v>187</v>
      </c>
      <c r="E16" s="58">
        <v>0</v>
      </c>
      <c r="F16" s="58">
        <v>0</v>
      </c>
      <c r="G16" s="58">
        <v>0</v>
      </c>
      <c r="H16" s="58">
        <v>0</v>
      </c>
      <c r="I16" s="58">
        <f>SUMIF('Export tableur'!$Z:$Z,'Balance A'!$C16,'Export tableur'!$AB:$AB)</f>
        <v>0</v>
      </c>
      <c r="J16" s="45"/>
      <c r="K16" s="45"/>
      <c r="L16" s="45"/>
      <c r="M16" s="45"/>
      <c r="N16" s="45"/>
      <c r="O16" s="45"/>
      <c r="P16" s="45"/>
    </row>
    <row r="17" spans="3:16" x14ac:dyDescent="0.2">
      <c r="C17" s="44" t="s">
        <v>188</v>
      </c>
      <c r="E17" s="58">
        <v>21.49</v>
      </c>
      <c r="F17" s="58">
        <v>21.49</v>
      </c>
      <c r="G17" s="58">
        <v>21.49</v>
      </c>
      <c r="H17" s="58">
        <v>21.49</v>
      </c>
      <c r="I17" s="58">
        <f>SUMIF('Export tableur'!$Z:$Z,'Balance A'!$C17,'Export tableur'!$AB:$AB)</f>
        <v>21.49</v>
      </c>
      <c r="J17" s="45"/>
      <c r="K17" s="45"/>
      <c r="L17" s="45"/>
      <c r="M17" s="45"/>
      <c r="N17" s="45"/>
      <c r="O17" s="45"/>
      <c r="P17" s="45"/>
    </row>
    <row r="18" spans="3:16" x14ac:dyDescent="0.2">
      <c r="C18" s="44" t="s">
        <v>189</v>
      </c>
      <c r="E18" s="58">
        <v>16.850000000000001</v>
      </c>
      <c r="F18" s="58">
        <v>16.850000000000001</v>
      </c>
      <c r="G18" s="58">
        <v>16.850000000000001</v>
      </c>
      <c r="H18" s="58">
        <v>5494.35</v>
      </c>
      <c r="I18" s="58">
        <f>SUMIF('Export tableur'!$Z:$Z,'Balance A'!$C18,'Export tableur'!$AB:$AB)</f>
        <v>5494.35</v>
      </c>
      <c r="J18" s="45"/>
      <c r="K18" s="45"/>
      <c r="L18" s="45"/>
      <c r="M18" s="45"/>
      <c r="N18" s="45"/>
      <c r="O18" s="45"/>
      <c r="P18" s="45"/>
    </row>
    <row r="19" spans="3:16" x14ac:dyDescent="0.2">
      <c r="C19" s="44" t="s">
        <v>190</v>
      </c>
      <c r="E19" s="58">
        <v>0</v>
      </c>
      <c r="F19" s="58">
        <v>0</v>
      </c>
      <c r="G19" s="58">
        <v>-6837.78</v>
      </c>
      <c r="H19" s="58">
        <v>1348.2100000000009</v>
      </c>
      <c r="I19" s="58">
        <f>SUMIF('Export tableur'!$Z:$Z,'Balance A'!$C19,'Export tableur'!$AB:$AB)</f>
        <v>1348.2100000000009</v>
      </c>
      <c r="J19" s="45"/>
      <c r="K19" s="45"/>
      <c r="L19" s="45"/>
      <c r="M19" s="45"/>
      <c r="N19" s="45"/>
      <c r="O19" s="45"/>
      <c r="P19" s="45"/>
    </row>
    <row r="20" spans="3:16" x14ac:dyDescent="0.2">
      <c r="C20" s="44" t="s">
        <v>191</v>
      </c>
      <c r="E20" s="58">
        <v>0</v>
      </c>
      <c r="F20" s="58">
        <v>0</v>
      </c>
      <c r="G20" s="58">
        <v>0</v>
      </c>
      <c r="H20" s="58">
        <v>0</v>
      </c>
      <c r="I20" s="58">
        <f>SUMIF('Export tableur'!$Z:$Z,'Balance A'!$C20,'Export tableur'!$AB:$AB)</f>
        <v>0</v>
      </c>
      <c r="J20" s="45"/>
      <c r="K20" s="45"/>
      <c r="L20" s="45"/>
      <c r="M20" s="45"/>
      <c r="N20" s="45"/>
      <c r="O20" s="45"/>
      <c r="P20" s="45"/>
    </row>
    <row r="21" spans="3:16" x14ac:dyDescent="0.2">
      <c r="C21" s="44" t="s">
        <v>192</v>
      </c>
      <c r="E21" s="58">
        <v>0</v>
      </c>
      <c r="F21" s="58">
        <v>0</v>
      </c>
      <c r="G21" s="58">
        <v>0</v>
      </c>
      <c r="H21" s="58">
        <v>0</v>
      </c>
      <c r="I21" s="58">
        <f>SUMIF('Export tableur'!$Z:$Z,'Balance A'!$C21,'Export tableur'!$AB:$AB)</f>
        <v>0</v>
      </c>
      <c r="J21" s="45"/>
      <c r="K21" s="45"/>
      <c r="L21" s="45"/>
      <c r="M21" s="45"/>
      <c r="N21" s="45"/>
      <c r="O21" s="45"/>
      <c r="P21" s="45"/>
    </row>
    <row r="22" spans="3:16" x14ac:dyDescent="0.2">
      <c r="C22" s="44" t="s">
        <v>193</v>
      </c>
      <c r="E22" s="58">
        <v>0</v>
      </c>
      <c r="F22" s="58">
        <v>0</v>
      </c>
      <c r="G22" s="58">
        <v>-2741.97</v>
      </c>
      <c r="H22" s="58">
        <v>-7122.35</v>
      </c>
      <c r="I22" s="58">
        <f>SUMIF('Export tableur'!$Z:$Z,'Balance A'!$C22,'Export tableur'!$AB:$AB)</f>
        <v>-7122.35</v>
      </c>
      <c r="J22" s="45"/>
      <c r="K22" s="45"/>
      <c r="L22" s="45"/>
      <c r="M22" s="45"/>
      <c r="N22" s="45"/>
      <c r="O22" s="45"/>
      <c r="P22" s="45"/>
    </row>
    <row r="23" spans="3:16" x14ac:dyDescent="0.2">
      <c r="C23" s="44" t="s">
        <v>194</v>
      </c>
      <c r="E23" s="58">
        <v>0</v>
      </c>
      <c r="F23" s="58">
        <v>0</v>
      </c>
      <c r="G23" s="58">
        <v>0</v>
      </c>
      <c r="H23" s="58">
        <v>-475.32000000000016</v>
      </c>
      <c r="I23" s="58">
        <f>SUMIF('Export tableur'!$Z:$Z,'Balance A'!$C23,'Export tableur'!$AB:$AB)</f>
        <v>-475.32000000000016</v>
      </c>
      <c r="J23" s="45"/>
      <c r="K23" s="45"/>
      <c r="L23" s="45"/>
      <c r="M23" s="45"/>
      <c r="N23" s="45"/>
      <c r="O23" s="45"/>
      <c r="P23" s="45"/>
    </row>
    <row r="24" spans="3:16" x14ac:dyDescent="0.2">
      <c r="C24" s="44" t="s">
        <v>195</v>
      </c>
      <c r="E24" s="58">
        <v>0</v>
      </c>
      <c r="F24" s="58">
        <v>0</v>
      </c>
      <c r="G24" s="58">
        <v>-20061.63</v>
      </c>
      <c r="H24" s="58">
        <v>6387.3400000000038</v>
      </c>
      <c r="I24" s="58">
        <f>SUMIF('Export tableur'!$Z:$Z,'Balance A'!$C24,'Export tableur'!$AB:$AB)</f>
        <v>6387.3400000000038</v>
      </c>
      <c r="J24" s="45"/>
      <c r="K24" s="45"/>
      <c r="L24" s="45"/>
      <c r="M24" s="45"/>
      <c r="N24" s="45"/>
      <c r="O24" s="45"/>
      <c r="P24" s="45"/>
    </row>
    <row r="25" spans="3:16" x14ac:dyDescent="0.2">
      <c r="C25" s="44" t="s">
        <v>196</v>
      </c>
      <c r="E25" s="58">
        <v>3183.78</v>
      </c>
      <c r="F25" s="58">
        <v>5944.56</v>
      </c>
      <c r="G25" s="58">
        <v>9811.31</v>
      </c>
      <c r="H25" s="58">
        <v>10969.32</v>
      </c>
      <c r="I25" s="58">
        <f>SUMIF('Export tableur'!$Z:$Z,'Balance A'!$C25,'Export tableur'!$AB:$AB)</f>
        <v>10969.32</v>
      </c>
      <c r="J25" s="45"/>
      <c r="K25" s="45"/>
      <c r="L25" s="45"/>
      <c r="M25" s="45"/>
      <c r="N25" s="45"/>
      <c r="O25" s="45"/>
      <c r="P25" s="45"/>
    </row>
    <row r="26" spans="3:16" x14ac:dyDescent="0.2">
      <c r="C26" s="44" t="s">
        <v>197</v>
      </c>
      <c r="E26" s="58">
        <v>126</v>
      </c>
      <c r="F26" s="58">
        <v>252</v>
      </c>
      <c r="G26" s="58">
        <v>378</v>
      </c>
      <c r="H26" s="58">
        <v>-252</v>
      </c>
      <c r="I26" s="58">
        <f>SUMIF('Export tableur'!$Z:$Z,'Balance A'!$C26,'Export tableur'!$AB:$AB)</f>
        <v>-252</v>
      </c>
      <c r="J26" s="45"/>
      <c r="K26" s="45"/>
      <c r="L26" s="45"/>
      <c r="M26" s="45"/>
      <c r="N26" s="45"/>
      <c r="O26" s="45"/>
      <c r="P26" s="45"/>
    </row>
    <row r="27" spans="3:16" x14ac:dyDescent="0.2">
      <c r="C27" s="44" t="s">
        <v>198</v>
      </c>
      <c r="E27" s="58">
        <v>0</v>
      </c>
      <c r="F27" s="58">
        <v>0</v>
      </c>
      <c r="G27" s="58">
        <v>89.32</v>
      </c>
      <c r="H27" s="58">
        <v>89.32</v>
      </c>
      <c r="I27" s="58">
        <f>SUMIF('Export tableur'!$Z:$Z,'Balance A'!$C27,'Export tableur'!$AB:$AB)</f>
        <v>89.32</v>
      </c>
      <c r="J27" s="45"/>
      <c r="K27" s="45"/>
      <c r="L27" s="45"/>
      <c r="M27" s="45"/>
      <c r="N27" s="45"/>
      <c r="O27" s="45"/>
      <c r="P27" s="45"/>
    </row>
    <row r="28" spans="3:16" x14ac:dyDescent="0.2">
      <c r="C28" s="44" t="s">
        <v>199</v>
      </c>
      <c r="E28" s="58">
        <v>331.88</v>
      </c>
      <c r="F28" s="58">
        <v>1161.0899999999999</v>
      </c>
      <c r="G28" s="58">
        <v>1650.45</v>
      </c>
      <c r="H28" s="58">
        <v>3272.57</v>
      </c>
      <c r="I28" s="58">
        <f>SUMIF('Export tableur'!$Z:$Z,'Balance A'!$C28,'Export tableur'!$AB:$AB)</f>
        <v>3272.57</v>
      </c>
      <c r="J28" s="45"/>
      <c r="K28" s="45"/>
      <c r="L28" s="45"/>
      <c r="M28" s="45"/>
      <c r="N28" s="45"/>
      <c r="O28" s="45"/>
      <c r="P28" s="45"/>
    </row>
    <row r="29" spans="3:16" x14ac:dyDescent="0.2">
      <c r="C29" s="44" t="s">
        <v>200</v>
      </c>
      <c r="E29" s="58">
        <v>640</v>
      </c>
      <c r="F29" s="58">
        <v>640</v>
      </c>
      <c r="G29" s="58">
        <v>640</v>
      </c>
      <c r="H29" s="58">
        <v>768.8</v>
      </c>
      <c r="I29" s="58">
        <f>SUMIF('Export tableur'!$Z:$Z,'Balance A'!$C29,'Export tableur'!$AB:$AB)</f>
        <v>768.8</v>
      </c>
      <c r="J29" s="45"/>
      <c r="K29" s="45"/>
      <c r="L29" s="45"/>
      <c r="M29" s="45"/>
      <c r="N29" s="45"/>
      <c r="O29" s="45"/>
      <c r="P29" s="45"/>
    </row>
    <row r="30" spans="3:16" x14ac:dyDescent="0.2">
      <c r="C30" s="44" t="s">
        <v>201</v>
      </c>
      <c r="E30" s="58">
        <v>0</v>
      </c>
      <c r="F30" s="58">
        <v>0</v>
      </c>
      <c r="G30" s="58">
        <v>0</v>
      </c>
      <c r="H30" s="58">
        <v>0</v>
      </c>
      <c r="I30" s="58">
        <f>SUMIF('Export tableur'!$Z:$Z,'Balance A'!$C30,'Export tableur'!$AB:$AB)</f>
        <v>0</v>
      </c>
      <c r="J30" s="45"/>
      <c r="K30" s="45"/>
      <c r="L30" s="45"/>
      <c r="M30" s="45"/>
      <c r="N30" s="45"/>
      <c r="O30" s="45"/>
      <c r="P30" s="45"/>
    </row>
    <row r="31" spans="3:16" x14ac:dyDescent="0.2">
      <c r="C31" s="44" t="s">
        <v>202</v>
      </c>
      <c r="E31" s="58">
        <v>0</v>
      </c>
      <c r="F31" s="58">
        <v>0</v>
      </c>
      <c r="G31" s="58">
        <v>0</v>
      </c>
      <c r="H31" s="58">
        <v>0</v>
      </c>
      <c r="I31" s="58">
        <f>SUMIF('Export tableur'!$Z:$Z,'Balance A'!$C31,'Export tableur'!$AB:$AB)</f>
        <v>0</v>
      </c>
      <c r="J31" s="45"/>
      <c r="K31" s="45"/>
      <c r="L31" s="45"/>
      <c r="M31" s="45"/>
      <c r="N31" s="45"/>
      <c r="O31" s="45"/>
      <c r="P31" s="45"/>
    </row>
    <row r="32" spans="3:16" x14ac:dyDescent="0.2">
      <c r="C32" s="44" t="s">
        <v>203</v>
      </c>
      <c r="E32" s="58">
        <v>0</v>
      </c>
      <c r="F32" s="58">
        <v>143.07</v>
      </c>
      <c r="G32" s="58">
        <v>281.19</v>
      </c>
      <c r="H32" s="58">
        <v>348.38</v>
      </c>
      <c r="I32" s="58">
        <f>SUMIF('Export tableur'!$Z:$Z,'Balance A'!$C32,'Export tableur'!$AB:$AB)</f>
        <v>348.38</v>
      </c>
      <c r="J32" s="45"/>
      <c r="K32" s="45"/>
      <c r="L32" s="45"/>
      <c r="M32" s="45"/>
      <c r="N32" s="45"/>
      <c r="O32" s="45"/>
      <c r="P32" s="45"/>
    </row>
    <row r="33" spans="3:16" x14ac:dyDescent="0.2">
      <c r="C33" s="44" t="s">
        <v>204</v>
      </c>
      <c r="E33" s="58">
        <v>0</v>
      </c>
      <c r="F33" s="58">
        <v>0</v>
      </c>
      <c r="G33" s="58">
        <v>0</v>
      </c>
      <c r="H33" s="58">
        <v>0</v>
      </c>
      <c r="I33" s="58">
        <f>SUMIF('Export tableur'!$Z:$Z,'Balance A'!$C33,'Export tableur'!$AB:$AB)</f>
        <v>0</v>
      </c>
      <c r="J33" s="45"/>
      <c r="K33" s="45"/>
      <c r="L33" s="45"/>
      <c r="M33" s="45"/>
      <c r="N33" s="45"/>
      <c r="O33" s="45"/>
      <c r="P33" s="45"/>
    </row>
    <row r="34" spans="3:16" x14ac:dyDescent="0.2">
      <c r="C34" s="44" t="s">
        <v>205</v>
      </c>
      <c r="E34" s="58">
        <v>0</v>
      </c>
      <c r="F34" s="58">
        <v>66.92</v>
      </c>
      <c r="G34" s="58">
        <v>97.77</v>
      </c>
      <c r="H34" s="58">
        <v>128.62</v>
      </c>
      <c r="I34" s="58">
        <f>SUMIF('Export tableur'!$Z:$Z,'Balance A'!$C34,'Export tableur'!$AB:$AB)</f>
        <v>128.62</v>
      </c>
      <c r="J34" s="45"/>
      <c r="K34" s="45"/>
      <c r="L34" s="45"/>
      <c r="M34" s="45"/>
      <c r="N34" s="45"/>
      <c r="O34" s="45"/>
      <c r="P34" s="45"/>
    </row>
    <row r="35" spans="3:16" x14ac:dyDescent="0.2">
      <c r="C35" s="44" t="s">
        <v>206</v>
      </c>
      <c r="E35" s="58">
        <v>0</v>
      </c>
      <c r="F35" s="58">
        <v>0</v>
      </c>
      <c r="G35" s="58">
        <v>0</v>
      </c>
      <c r="H35" s="58">
        <v>0</v>
      </c>
      <c r="I35" s="58">
        <f>SUMIF('Export tableur'!$Z:$Z,'Balance A'!$C35,'Export tableur'!$AB:$AB)</f>
        <v>0</v>
      </c>
      <c r="J35" s="45"/>
      <c r="K35" s="45"/>
      <c r="L35" s="45"/>
      <c r="M35" s="45"/>
      <c r="N35" s="45"/>
      <c r="O35" s="45"/>
      <c r="P35" s="45"/>
    </row>
    <row r="36" spans="3:16" x14ac:dyDescent="0.2">
      <c r="C36" s="44" t="s">
        <v>207</v>
      </c>
      <c r="E36" s="58">
        <v>1825.88</v>
      </c>
      <c r="F36" s="58">
        <v>2787.54</v>
      </c>
      <c r="G36" s="58">
        <v>5842.07</v>
      </c>
      <c r="H36" s="58">
        <v>18830.62</v>
      </c>
      <c r="I36" s="58">
        <f>SUMIF('Export tableur'!$Z:$Z,'Balance A'!$C36,'Export tableur'!$AB:$AB)</f>
        <v>18830.62</v>
      </c>
      <c r="J36" s="45"/>
      <c r="K36" s="45"/>
      <c r="L36" s="45"/>
      <c r="M36" s="45"/>
      <c r="N36" s="45"/>
      <c r="O36" s="45"/>
      <c r="P36" s="45"/>
    </row>
    <row r="37" spans="3:16" x14ac:dyDescent="0.2">
      <c r="C37" s="44" t="s">
        <v>208</v>
      </c>
      <c r="E37" s="58">
        <v>2495.89</v>
      </c>
      <c r="F37" s="58">
        <v>3696.81</v>
      </c>
      <c r="G37" s="58">
        <v>5576.8099999999995</v>
      </c>
      <c r="H37" s="58">
        <v>6520.9700000000012</v>
      </c>
      <c r="I37" s="58">
        <f>SUMIF('Export tableur'!$Z:$Z,'Balance A'!$C37,'Export tableur'!$AB:$AB)</f>
        <v>6520.9700000000012</v>
      </c>
      <c r="J37" s="45"/>
      <c r="K37" s="45"/>
      <c r="L37" s="45"/>
      <c r="M37" s="45"/>
      <c r="N37" s="45"/>
      <c r="O37" s="45"/>
      <c r="P37" s="45"/>
    </row>
    <row r="38" spans="3:16" x14ac:dyDescent="0.2">
      <c r="C38" s="44" t="s">
        <v>209</v>
      </c>
      <c r="E38" s="58">
        <v>2480.52</v>
      </c>
      <c r="F38" s="58">
        <v>4071.11</v>
      </c>
      <c r="G38" s="58">
        <v>5395.27</v>
      </c>
      <c r="H38" s="58">
        <v>7013.94</v>
      </c>
      <c r="I38" s="58">
        <f>SUMIF('Export tableur'!$Z:$Z,'Balance A'!$C38,'Export tableur'!$AB:$AB)</f>
        <v>7013.94</v>
      </c>
      <c r="J38" s="45"/>
      <c r="K38" s="45"/>
      <c r="L38" s="45"/>
      <c r="M38" s="45"/>
      <c r="N38" s="45"/>
      <c r="O38" s="45"/>
      <c r="P38" s="45"/>
    </row>
    <row r="39" spans="3:16" x14ac:dyDescent="0.2">
      <c r="C39" s="44" t="s">
        <v>210</v>
      </c>
      <c r="E39" s="58"/>
      <c r="F39" s="58">
        <v>-27.7</v>
      </c>
      <c r="G39" s="58">
        <v>-7.6999999999999993</v>
      </c>
      <c r="H39" s="58">
        <v>22.3</v>
      </c>
      <c r="I39" s="58">
        <f>SUMIF('Export tableur'!$Z:$Z,'Balance A'!$C39,'Export tableur'!$AB:$AB)</f>
        <v>22.3</v>
      </c>
      <c r="J39" s="45"/>
      <c r="K39" s="45"/>
      <c r="L39" s="45"/>
      <c r="M39" s="45"/>
      <c r="N39" s="45"/>
      <c r="O39" s="45"/>
      <c r="P39" s="45"/>
    </row>
    <row r="40" spans="3:16" x14ac:dyDescent="0.2">
      <c r="C40" s="44" t="s">
        <v>211</v>
      </c>
      <c r="E40" s="58">
        <v>0</v>
      </c>
      <c r="F40" s="58">
        <v>0</v>
      </c>
      <c r="G40" s="58">
        <v>0</v>
      </c>
      <c r="H40" s="58">
        <v>0</v>
      </c>
      <c r="I40" s="58">
        <f>SUMIF('Export tableur'!$Z:$Z,'Balance A'!$C40,'Export tableur'!$AB:$AB)</f>
        <v>0</v>
      </c>
      <c r="J40" s="45"/>
      <c r="K40" s="45"/>
      <c r="L40" s="45"/>
      <c r="M40" s="45"/>
      <c r="N40" s="45"/>
      <c r="O40" s="45"/>
      <c r="P40" s="45"/>
    </row>
    <row r="41" spans="3:16" x14ac:dyDescent="0.2">
      <c r="C41" s="44" t="s">
        <v>212</v>
      </c>
      <c r="E41" s="58">
        <v>86.850000000000136</v>
      </c>
      <c r="F41" s="58">
        <v>173.69000000000005</v>
      </c>
      <c r="G41" s="58">
        <v>260.53999999999996</v>
      </c>
      <c r="H41" s="58">
        <v>347.38000000000011</v>
      </c>
      <c r="I41" s="58">
        <f>SUMIF('Export tableur'!$Z:$Z,'Balance A'!$C41,'Export tableur'!$AB:$AB)</f>
        <v>347.38000000000011</v>
      </c>
      <c r="J41" s="45"/>
      <c r="K41" s="45"/>
      <c r="L41" s="45"/>
      <c r="M41" s="45"/>
      <c r="N41" s="45"/>
      <c r="O41" s="45"/>
      <c r="P41" s="45"/>
    </row>
    <row r="42" spans="3:16" x14ac:dyDescent="0.2">
      <c r="C42" s="44" t="s">
        <v>213</v>
      </c>
      <c r="E42" s="58">
        <v>0</v>
      </c>
      <c r="F42" s="58">
        <v>0</v>
      </c>
      <c r="G42" s="58">
        <v>0</v>
      </c>
      <c r="H42" s="58">
        <v>0</v>
      </c>
      <c r="I42" s="58">
        <f>SUMIF('Export tableur'!$Z:$Z,'Balance A'!$C42,'Export tableur'!$AB:$AB)</f>
        <v>0</v>
      </c>
      <c r="J42" s="45"/>
      <c r="K42" s="45"/>
      <c r="L42" s="45"/>
      <c r="M42" s="45"/>
      <c r="N42" s="45"/>
      <c r="O42" s="45"/>
      <c r="P42" s="45"/>
    </row>
    <row r="43" spans="3:16" x14ac:dyDescent="0.2">
      <c r="C43" s="44" t="s">
        <v>214</v>
      </c>
      <c r="E43" s="58">
        <v>278.95999999999998</v>
      </c>
      <c r="F43" s="58">
        <v>481.49</v>
      </c>
      <c r="G43" s="58">
        <v>676.38</v>
      </c>
      <c r="H43" s="58">
        <v>871.27</v>
      </c>
      <c r="I43" s="58">
        <f>SUMIF('Export tableur'!$Z:$Z,'Balance A'!$C43,'Export tableur'!$AB:$AB)</f>
        <v>871.27</v>
      </c>
      <c r="J43" s="45"/>
      <c r="K43" s="45"/>
      <c r="L43" s="45"/>
      <c r="M43" s="45"/>
      <c r="N43" s="45"/>
      <c r="O43" s="45"/>
      <c r="P43" s="45"/>
    </row>
    <row r="44" spans="3:16" x14ac:dyDescent="0.2">
      <c r="C44" s="44" t="s">
        <v>215</v>
      </c>
      <c r="E44" s="58">
        <v>681</v>
      </c>
      <c r="F44" s="58">
        <v>681</v>
      </c>
      <c r="G44" s="58">
        <v>681</v>
      </c>
      <c r="H44" s="58">
        <v>1362</v>
      </c>
      <c r="I44" s="58">
        <f>SUMIF('Export tableur'!$Z:$Z,'Balance A'!$C44,'Export tableur'!$AB:$AB)</f>
        <v>1362</v>
      </c>
      <c r="J44" s="45"/>
      <c r="K44" s="45"/>
      <c r="L44" s="45"/>
      <c r="M44" s="45"/>
      <c r="N44" s="45"/>
      <c r="O44" s="45"/>
      <c r="P44" s="45"/>
    </row>
    <row r="45" spans="3:16" x14ac:dyDescent="0.2">
      <c r="C45" s="44" t="s">
        <v>216</v>
      </c>
      <c r="E45" s="58">
        <v>50</v>
      </c>
      <c r="F45" s="58">
        <v>200</v>
      </c>
      <c r="G45" s="58">
        <v>200</v>
      </c>
      <c r="H45" s="58">
        <v>200</v>
      </c>
      <c r="I45" s="58">
        <f>SUMIF('Export tableur'!$Z:$Z,'Balance A'!$C45,'Export tableur'!$AB:$AB)</f>
        <v>200</v>
      </c>
      <c r="J45" s="45"/>
      <c r="K45" s="45"/>
      <c r="L45" s="45"/>
      <c r="M45" s="45"/>
      <c r="N45" s="45"/>
      <c r="O45" s="45"/>
      <c r="P45" s="45"/>
    </row>
    <row r="46" spans="3:16" x14ac:dyDescent="0.2">
      <c r="C46" s="44" t="s">
        <v>217</v>
      </c>
      <c r="E46" s="58">
        <v>178</v>
      </c>
      <c r="F46" s="58">
        <v>356</v>
      </c>
      <c r="G46" s="58">
        <v>534</v>
      </c>
      <c r="H46" s="58">
        <v>712</v>
      </c>
      <c r="I46" s="58">
        <f>SUMIF('Export tableur'!$Z:$Z,'Balance A'!$C46,'Export tableur'!$AB:$AB)</f>
        <v>712</v>
      </c>
      <c r="J46" s="45"/>
      <c r="K46" s="45"/>
      <c r="L46" s="45"/>
      <c r="M46" s="45"/>
      <c r="N46" s="45"/>
      <c r="O46" s="45"/>
      <c r="P46" s="45"/>
    </row>
    <row r="47" spans="3:16" x14ac:dyDescent="0.2">
      <c r="C47" s="44" t="s">
        <v>218</v>
      </c>
      <c r="E47" s="58">
        <v>7727.8</v>
      </c>
      <c r="F47" s="58">
        <v>15455.6</v>
      </c>
      <c r="G47" s="58">
        <v>23183.4</v>
      </c>
      <c r="H47" s="58">
        <v>30911.200000000001</v>
      </c>
      <c r="I47" s="58">
        <f>SUMIF('Export tableur'!$Z:$Z,'Balance A'!$C47,'Export tableur'!$AB:$AB)</f>
        <v>30911.200000000001</v>
      </c>
      <c r="J47" s="45"/>
      <c r="K47" s="45"/>
      <c r="L47" s="45"/>
      <c r="M47" s="45"/>
      <c r="N47" s="45"/>
      <c r="O47" s="45"/>
      <c r="P47" s="45"/>
    </row>
    <row r="48" spans="3:16" x14ac:dyDescent="0.2">
      <c r="C48" s="44" t="s">
        <v>219</v>
      </c>
      <c r="E48" s="58">
        <v>550</v>
      </c>
      <c r="F48" s="58">
        <v>1100</v>
      </c>
      <c r="G48" s="58">
        <v>1650</v>
      </c>
      <c r="H48" s="58">
        <v>2200</v>
      </c>
      <c r="I48" s="58">
        <f>SUMIF('Export tableur'!$Z:$Z,'Balance A'!$C48,'Export tableur'!$AB:$AB)</f>
        <v>2200</v>
      </c>
      <c r="J48" s="45"/>
      <c r="K48" s="45"/>
      <c r="L48" s="45"/>
      <c r="M48" s="45"/>
      <c r="N48" s="45"/>
      <c r="O48" s="45"/>
      <c r="P48" s="45"/>
    </row>
    <row r="49" spans="3:16" x14ac:dyDescent="0.2">
      <c r="C49" s="44" t="s">
        <v>220</v>
      </c>
      <c r="E49" s="58">
        <v>664.56</v>
      </c>
      <c r="F49" s="58">
        <v>874.17</v>
      </c>
      <c r="G49" s="58">
        <v>2179.0700000000002</v>
      </c>
      <c r="H49" s="58">
        <v>2440.0700000000002</v>
      </c>
      <c r="I49" s="58">
        <f>SUMIF('Export tableur'!$Z:$Z,'Balance A'!$C49,'Export tableur'!$AB:$AB)</f>
        <v>2440.0700000000002</v>
      </c>
      <c r="J49" s="45"/>
      <c r="K49" s="45"/>
      <c r="L49" s="45"/>
      <c r="M49" s="45"/>
      <c r="N49" s="45"/>
      <c r="O49" s="45"/>
      <c r="P49" s="45"/>
    </row>
    <row r="50" spans="3:16" x14ac:dyDescent="0.2">
      <c r="C50" s="44" t="s">
        <v>221</v>
      </c>
      <c r="E50" s="58">
        <v>20.009999999999991</v>
      </c>
      <c r="F50" s="58">
        <v>615.63000000000011</v>
      </c>
      <c r="G50" s="58">
        <v>873.24000000000024</v>
      </c>
      <c r="H50" s="58">
        <v>1130.8599999999997</v>
      </c>
      <c r="I50" s="58">
        <f>SUMIF('Export tableur'!$Z:$Z,'Balance A'!$C50,'Export tableur'!$AB:$AB)</f>
        <v>1130.8599999999997</v>
      </c>
      <c r="J50" s="45"/>
      <c r="K50" s="45"/>
      <c r="L50" s="45"/>
      <c r="M50" s="45"/>
      <c r="N50" s="45"/>
      <c r="O50" s="45"/>
      <c r="P50" s="45"/>
    </row>
    <row r="51" spans="3:16" x14ac:dyDescent="0.2">
      <c r="C51" s="44" t="s">
        <v>222</v>
      </c>
      <c r="E51" s="58">
        <v>379</v>
      </c>
      <c r="F51" s="58">
        <v>-605</v>
      </c>
      <c r="G51" s="58">
        <v>-605</v>
      </c>
      <c r="H51" s="58">
        <v>-605</v>
      </c>
      <c r="I51" s="58">
        <f>SUMIF('Export tableur'!$Z:$Z,'Balance A'!$C51,'Export tableur'!$AB:$AB)</f>
        <v>-605</v>
      </c>
      <c r="J51" s="45"/>
      <c r="K51" s="45"/>
      <c r="L51" s="45"/>
      <c r="M51" s="45"/>
      <c r="N51" s="45"/>
      <c r="O51" s="45"/>
      <c r="P51" s="45"/>
    </row>
    <row r="52" spans="3:16" x14ac:dyDescent="0.2">
      <c r="C52" s="44" t="s">
        <v>223</v>
      </c>
      <c r="E52" s="58">
        <v>43.199999999999989</v>
      </c>
      <c r="F52" s="58">
        <v>86.399999999999977</v>
      </c>
      <c r="G52" s="58">
        <v>129.59999999999991</v>
      </c>
      <c r="H52" s="58">
        <v>172.80000000000018</v>
      </c>
      <c r="I52" s="58">
        <f>SUMIF('Export tableur'!$Z:$Z,'Balance A'!$C52,'Export tableur'!$AB:$AB)</f>
        <v>172.80000000000018</v>
      </c>
      <c r="J52" s="45"/>
      <c r="K52" s="45"/>
      <c r="L52" s="45"/>
      <c r="M52" s="45"/>
      <c r="N52" s="45"/>
      <c r="O52" s="45"/>
      <c r="P52" s="45"/>
    </row>
    <row r="53" spans="3:16" x14ac:dyDescent="0.2">
      <c r="C53" s="44" t="s">
        <v>224</v>
      </c>
      <c r="E53" s="58">
        <v>179</v>
      </c>
      <c r="F53" s="58">
        <v>358</v>
      </c>
      <c r="G53" s="58">
        <v>537</v>
      </c>
      <c r="H53" s="58">
        <v>537</v>
      </c>
      <c r="I53" s="58">
        <f>SUMIF('Export tableur'!$Z:$Z,'Balance A'!$C53,'Export tableur'!$AB:$AB)</f>
        <v>537</v>
      </c>
      <c r="J53" s="45"/>
      <c r="K53" s="45"/>
      <c r="L53" s="45"/>
      <c r="M53" s="45"/>
      <c r="N53" s="45"/>
      <c r="O53" s="45"/>
      <c r="P53" s="45"/>
    </row>
    <row r="54" spans="3:16" x14ac:dyDescent="0.2">
      <c r="C54" s="44" t="s">
        <v>225</v>
      </c>
      <c r="E54" s="58">
        <v>733.12</v>
      </c>
      <c r="F54" s="58">
        <v>1366.65</v>
      </c>
      <c r="G54" s="58">
        <v>1366.65</v>
      </c>
      <c r="H54" s="58">
        <v>3249</v>
      </c>
      <c r="I54" s="58">
        <f>SUMIF('Export tableur'!$Z:$Z,'Balance A'!$C54,'Export tableur'!$AB:$AB)</f>
        <v>3249</v>
      </c>
      <c r="J54" s="45"/>
      <c r="K54" s="45"/>
      <c r="L54" s="45"/>
      <c r="M54" s="45"/>
      <c r="N54" s="45"/>
      <c r="O54" s="45"/>
      <c r="P54" s="45"/>
    </row>
    <row r="55" spans="3:16" x14ac:dyDescent="0.2">
      <c r="C55" s="44" t="s">
        <v>226</v>
      </c>
      <c r="E55" s="58">
        <v>0</v>
      </c>
      <c r="F55" s="58">
        <v>0</v>
      </c>
      <c r="G55" s="58">
        <v>0</v>
      </c>
      <c r="H55" s="58">
        <v>0</v>
      </c>
      <c r="I55" s="58">
        <f>SUMIF('Export tableur'!$Z:$Z,'Balance A'!$C55,'Export tableur'!$AB:$AB)</f>
        <v>0</v>
      </c>
      <c r="J55" s="45"/>
      <c r="K55" s="45"/>
      <c r="L55" s="45"/>
      <c r="M55" s="45"/>
      <c r="N55" s="45"/>
      <c r="O55" s="45"/>
      <c r="P55" s="45"/>
    </row>
    <row r="56" spans="3:16" x14ac:dyDescent="0.2">
      <c r="C56" s="44" t="s">
        <v>227</v>
      </c>
      <c r="E56" s="58">
        <v>0</v>
      </c>
      <c r="F56" s="58">
        <v>0</v>
      </c>
      <c r="G56" s="58">
        <v>0</v>
      </c>
      <c r="H56" s="58">
        <v>0</v>
      </c>
      <c r="I56" s="58">
        <f>SUMIF('Export tableur'!$Z:$Z,'Balance A'!$C56,'Export tableur'!$AB:$AB)</f>
        <v>0</v>
      </c>
      <c r="J56" s="45"/>
      <c r="K56" s="45"/>
      <c r="L56" s="45"/>
      <c r="M56" s="45"/>
      <c r="N56" s="45"/>
      <c r="O56" s="45"/>
      <c r="P56" s="45"/>
    </row>
    <row r="57" spans="3:16" x14ac:dyDescent="0.2">
      <c r="C57" s="44" t="s">
        <v>228</v>
      </c>
      <c r="E57" s="58">
        <v>0</v>
      </c>
      <c r="F57" s="58">
        <v>0</v>
      </c>
      <c r="G57" s="58">
        <v>0</v>
      </c>
      <c r="H57" s="58">
        <v>0</v>
      </c>
      <c r="I57" s="58">
        <f>SUMIF('Export tableur'!$Z:$Z,'Balance A'!$C57,'Export tableur'!$AB:$AB)</f>
        <v>0</v>
      </c>
      <c r="J57" s="45"/>
      <c r="K57" s="45"/>
      <c r="L57" s="45"/>
      <c r="M57" s="45"/>
      <c r="N57" s="45"/>
      <c r="O57" s="45"/>
      <c r="P57" s="45"/>
    </row>
    <row r="58" spans="3:16" x14ac:dyDescent="0.2">
      <c r="C58" s="44" t="s">
        <v>229</v>
      </c>
      <c r="E58" s="58">
        <v>0</v>
      </c>
      <c r="F58" s="58">
        <v>0</v>
      </c>
      <c r="G58" s="58">
        <v>0</v>
      </c>
      <c r="H58" s="58">
        <v>0</v>
      </c>
      <c r="I58" s="58">
        <f>SUMIF('Export tableur'!$Z:$Z,'Balance A'!$C58,'Export tableur'!$AB:$AB)</f>
        <v>0</v>
      </c>
      <c r="J58" s="45"/>
      <c r="K58" s="45"/>
      <c r="L58" s="45"/>
      <c r="M58" s="45"/>
      <c r="N58" s="45"/>
      <c r="O58" s="45"/>
      <c r="P58" s="45"/>
    </row>
    <row r="59" spans="3:16" x14ac:dyDescent="0.2">
      <c r="C59" s="44" t="s">
        <v>230</v>
      </c>
      <c r="E59" s="58">
        <v>0</v>
      </c>
      <c r="F59" s="58">
        <v>0</v>
      </c>
      <c r="G59" s="58">
        <v>0</v>
      </c>
      <c r="H59" s="58">
        <v>0</v>
      </c>
      <c r="I59" s="58">
        <f>SUMIF('Export tableur'!$Z:$Z,'Balance A'!$C59,'Export tableur'!$AB:$AB)</f>
        <v>0</v>
      </c>
      <c r="J59" s="45"/>
      <c r="K59" s="45"/>
      <c r="L59" s="45"/>
      <c r="M59" s="45"/>
      <c r="N59" s="45"/>
      <c r="O59" s="45"/>
      <c r="P59" s="45"/>
    </row>
    <row r="60" spans="3:16" x14ac:dyDescent="0.2">
      <c r="C60" s="44" t="s">
        <v>231</v>
      </c>
      <c r="E60" s="58">
        <v>0</v>
      </c>
      <c r="F60" s="58">
        <v>0</v>
      </c>
      <c r="G60" s="58">
        <v>0</v>
      </c>
      <c r="H60" s="58">
        <v>0</v>
      </c>
      <c r="I60" s="58">
        <f>SUMIF('Export tableur'!$Z:$Z,'Balance A'!$C60,'Export tableur'!$AB:$AB)</f>
        <v>0</v>
      </c>
      <c r="J60" s="45"/>
      <c r="K60" s="45"/>
      <c r="L60" s="45"/>
      <c r="M60" s="45"/>
      <c r="N60" s="45"/>
      <c r="O60" s="45"/>
      <c r="P60" s="45"/>
    </row>
    <row r="61" spans="3:16" x14ac:dyDescent="0.2">
      <c r="C61" s="44" t="s">
        <v>232</v>
      </c>
      <c r="E61" s="58">
        <v>100.90999999999997</v>
      </c>
      <c r="F61" s="58">
        <v>296.82000000000016</v>
      </c>
      <c r="G61" s="58">
        <v>372.73</v>
      </c>
      <c r="H61" s="58">
        <v>448.63999999999987</v>
      </c>
      <c r="I61" s="58">
        <f>SUMIF('Export tableur'!$Z:$Z,'Balance A'!$C61,'Export tableur'!$AB:$AB)</f>
        <v>448.63999999999987</v>
      </c>
      <c r="J61" s="45"/>
      <c r="K61" s="45"/>
      <c r="L61" s="45"/>
      <c r="M61" s="45"/>
      <c r="N61" s="45"/>
      <c r="O61" s="45"/>
      <c r="P61" s="45"/>
    </row>
    <row r="62" spans="3:16" x14ac:dyDescent="0.2">
      <c r="C62" s="44" t="s">
        <v>233</v>
      </c>
      <c r="E62" s="58">
        <v>0</v>
      </c>
      <c r="F62" s="58">
        <v>0</v>
      </c>
      <c r="G62" s="58">
        <v>0</v>
      </c>
      <c r="H62" s="58">
        <v>421</v>
      </c>
      <c r="I62" s="58">
        <f>SUMIF('Export tableur'!$Z:$Z,'Balance A'!$C62,'Export tableur'!$AB:$AB)</f>
        <v>421</v>
      </c>
      <c r="J62" s="45"/>
      <c r="K62" s="45"/>
      <c r="L62" s="45"/>
      <c r="M62" s="45"/>
      <c r="N62" s="45"/>
      <c r="O62" s="45"/>
      <c r="P62" s="45"/>
    </row>
    <row r="63" spans="3:16" x14ac:dyDescent="0.2">
      <c r="C63" s="44" t="s">
        <v>234</v>
      </c>
      <c r="E63" s="58">
        <v>15</v>
      </c>
      <c r="F63" s="58">
        <v>30</v>
      </c>
      <c r="G63" s="58">
        <v>50</v>
      </c>
      <c r="H63" s="58">
        <v>115.5</v>
      </c>
      <c r="I63" s="58">
        <f>SUMIF('Export tableur'!$Z:$Z,'Balance A'!$C63,'Export tableur'!$AB:$AB)</f>
        <v>115.5</v>
      </c>
      <c r="J63" s="45"/>
      <c r="K63" s="45"/>
      <c r="L63" s="45"/>
      <c r="M63" s="45"/>
      <c r="N63" s="45"/>
      <c r="O63" s="45"/>
      <c r="P63" s="45"/>
    </row>
    <row r="64" spans="3:16" x14ac:dyDescent="0.2">
      <c r="C64" s="44" t="s">
        <v>235</v>
      </c>
      <c r="E64" s="58">
        <v>253.87</v>
      </c>
      <c r="F64" s="58">
        <v>415.87</v>
      </c>
      <c r="G64" s="58">
        <v>481.87</v>
      </c>
      <c r="H64" s="58">
        <v>632.87</v>
      </c>
      <c r="I64" s="58">
        <f>SUMIF('Export tableur'!$Z:$Z,'Balance A'!$C64,'Export tableur'!$AB:$AB)</f>
        <v>632.87</v>
      </c>
      <c r="J64" s="45"/>
      <c r="K64" s="45"/>
      <c r="L64" s="45"/>
      <c r="M64" s="45"/>
      <c r="N64" s="45"/>
      <c r="O64" s="45"/>
      <c r="P64" s="45"/>
    </row>
    <row r="65" spans="3:16" x14ac:dyDescent="0.2">
      <c r="C65" s="44" t="s">
        <v>236</v>
      </c>
      <c r="E65" s="58">
        <v>0</v>
      </c>
      <c r="F65" s="58">
        <v>0</v>
      </c>
      <c r="G65" s="58">
        <v>0</v>
      </c>
      <c r="H65" s="58">
        <v>0</v>
      </c>
      <c r="I65" s="58">
        <f>SUMIF('Export tableur'!$Z:$Z,'Balance A'!$C65,'Export tableur'!$AB:$AB)</f>
        <v>0</v>
      </c>
      <c r="J65" s="45"/>
      <c r="K65" s="45"/>
      <c r="L65" s="45"/>
      <c r="M65" s="45"/>
      <c r="N65" s="45"/>
      <c r="O65" s="45"/>
      <c r="P65" s="45"/>
    </row>
    <row r="66" spans="3:16" x14ac:dyDescent="0.2">
      <c r="C66" s="44" t="s">
        <v>237</v>
      </c>
      <c r="E66" s="58">
        <v>383.97</v>
      </c>
      <c r="F66" s="58">
        <v>486.33</v>
      </c>
      <c r="G66" s="58">
        <v>769.54</v>
      </c>
      <c r="H66" s="58">
        <v>872.73</v>
      </c>
      <c r="I66" s="58">
        <f>SUMIF('Export tableur'!$Z:$Z,'Balance A'!$C66,'Export tableur'!$AB:$AB)</f>
        <v>872.73</v>
      </c>
      <c r="J66" s="45"/>
      <c r="K66" s="45"/>
      <c r="L66" s="45"/>
      <c r="M66" s="45"/>
      <c r="N66" s="45"/>
      <c r="O66" s="45"/>
      <c r="P66" s="45"/>
    </row>
    <row r="67" spans="3:16" x14ac:dyDescent="0.2">
      <c r="C67" s="44" t="s">
        <v>238</v>
      </c>
      <c r="E67" s="58">
        <v>990.54</v>
      </c>
      <c r="F67" s="58">
        <v>1283.78</v>
      </c>
      <c r="G67" s="58">
        <v>1569.01</v>
      </c>
      <c r="H67" s="58">
        <v>1906.89</v>
      </c>
      <c r="I67" s="58">
        <f>SUMIF('Export tableur'!$Z:$Z,'Balance A'!$C67,'Export tableur'!$AB:$AB)</f>
        <v>1906.89</v>
      </c>
      <c r="J67" s="45"/>
      <c r="K67" s="45"/>
      <c r="L67" s="45"/>
      <c r="M67" s="45"/>
      <c r="N67" s="45"/>
      <c r="O67" s="45"/>
      <c r="P67" s="45"/>
    </row>
    <row r="68" spans="3:16" x14ac:dyDescent="0.2">
      <c r="C68" s="44" t="s">
        <v>239</v>
      </c>
      <c r="E68" s="58">
        <v>256.39</v>
      </c>
      <c r="F68" s="58">
        <v>262.02999999999997</v>
      </c>
      <c r="G68" s="58">
        <v>438.64</v>
      </c>
      <c r="H68" s="58">
        <v>828.41</v>
      </c>
      <c r="I68" s="58">
        <f>SUMIF('Export tableur'!$Z:$Z,'Balance A'!$C68,'Export tableur'!$AB:$AB)</f>
        <v>828.41</v>
      </c>
      <c r="J68" s="45"/>
      <c r="K68" s="45"/>
      <c r="L68" s="45"/>
      <c r="M68" s="45"/>
      <c r="N68" s="45"/>
      <c r="O68" s="45"/>
      <c r="P68" s="45"/>
    </row>
    <row r="69" spans="3:16" x14ac:dyDescent="0.2">
      <c r="C69" s="44" t="s">
        <v>240</v>
      </c>
      <c r="E69" s="58">
        <v>109.1</v>
      </c>
      <c r="F69" s="58">
        <v>218.43</v>
      </c>
      <c r="G69" s="58">
        <v>302.2</v>
      </c>
      <c r="H69" s="58">
        <v>302.2</v>
      </c>
      <c r="I69" s="58">
        <f>SUMIF('Export tableur'!$Z:$Z,'Balance A'!$C69,'Export tableur'!$AB:$AB)</f>
        <v>302.2</v>
      </c>
      <c r="J69" s="45"/>
      <c r="K69" s="45"/>
      <c r="L69" s="45"/>
      <c r="M69" s="45"/>
      <c r="N69" s="45"/>
      <c r="O69" s="45"/>
      <c r="P69" s="45"/>
    </row>
    <row r="70" spans="3:16" x14ac:dyDescent="0.2">
      <c r="C70" s="44" t="s">
        <v>241</v>
      </c>
      <c r="E70" s="58">
        <v>689</v>
      </c>
      <c r="F70" s="58">
        <v>689</v>
      </c>
      <c r="G70" s="58">
        <v>689</v>
      </c>
      <c r="H70" s="58">
        <v>1114</v>
      </c>
      <c r="I70" s="58">
        <f>SUMIF('Export tableur'!$Z:$Z,'Balance A'!$C70,'Export tableur'!$AB:$AB)</f>
        <v>1114</v>
      </c>
      <c r="J70" s="45"/>
      <c r="K70" s="45"/>
      <c r="L70" s="45"/>
      <c r="M70" s="45"/>
      <c r="N70" s="45"/>
      <c r="O70" s="45"/>
      <c r="P70" s="45"/>
    </row>
    <row r="71" spans="3:16" x14ac:dyDescent="0.2">
      <c r="C71" s="44" t="s">
        <v>242</v>
      </c>
      <c r="E71" s="58">
        <v>528</v>
      </c>
      <c r="F71" s="58">
        <v>1056</v>
      </c>
      <c r="G71" s="58">
        <v>1584</v>
      </c>
      <c r="H71" s="58">
        <v>2112</v>
      </c>
      <c r="I71" s="58">
        <f>SUMIF('Export tableur'!$Z:$Z,'Balance A'!$C71,'Export tableur'!$AB:$AB)</f>
        <v>2112</v>
      </c>
      <c r="J71" s="45"/>
      <c r="K71" s="45"/>
      <c r="L71" s="45"/>
      <c r="M71" s="45"/>
      <c r="N71" s="45"/>
      <c r="O71" s="45"/>
      <c r="P71" s="45"/>
    </row>
    <row r="72" spans="3:16" x14ac:dyDescent="0.2">
      <c r="C72" s="44" t="s">
        <v>243</v>
      </c>
      <c r="E72" s="58">
        <v>370</v>
      </c>
      <c r="F72" s="58">
        <v>740</v>
      </c>
      <c r="G72" s="58">
        <v>1110</v>
      </c>
      <c r="H72" s="58">
        <v>1480</v>
      </c>
      <c r="I72" s="58">
        <f>SUMIF('Export tableur'!$Z:$Z,'Balance A'!$C72,'Export tableur'!$AB:$AB)</f>
        <v>1480</v>
      </c>
      <c r="J72" s="45"/>
      <c r="K72" s="45"/>
      <c r="L72" s="45"/>
      <c r="M72" s="45"/>
      <c r="N72" s="45"/>
      <c r="O72" s="45"/>
      <c r="P72" s="45"/>
    </row>
    <row r="73" spans="3:16" x14ac:dyDescent="0.2">
      <c r="C73" s="44" t="s">
        <v>244</v>
      </c>
      <c r="E73" s="58">
        <v>83.02</v>
      </c>
      <c r="F73" s="58">
        <v>83.02</v>
      </c>
      <c r="G73" s="58">
        <v>141.12</v>
      </c>
      <c r="H73" s="58">
        <v>224.54</v>
      </c>
      <c r="I73" s="58">
        <f>SUMIF('Export tableur'!$Z:$Z,'Balance A'!$C73,'Export tableur'!$AB:$AB)</f>
        <v>224.54</v>
      </c>
      <c r="J73" s="45"/>
      <c r="K73" s="45"/>
      <c r="L73" s="45"/>
      <c r="M73" s="45"/>
      <c r="N73" s="45"/>
      <c r="O73" s="45"/>
      <c r="P73" s="45"/>
    </row>
    <row r="74" spans="3:16" x14ac:dyDescent="0.2">
      <c r="C74" s="44" t="s">
        <v>245</v>
      </c>
      <c r="E74" s="58">
        <v>0</v>
      </c>
      <c r="F74" s="58">
        <v>0</v>
      </c>
      <c r="G74" s="58">
        <v>0</v>
      </c>
      <c r="H74" s="58">
        <v>0</v>
      </c>
      <c r="I74" s="58">
        <f>SUMIF('Export tableur'!$Z:$Z,'Balance A'!$C74,'Export tableur'!$AB:$AB)</f>
        <v>0</v>
      </c>
      <c r="J74" s="45"/>
      <c r="K74" s="45"/>
      <c r="L74" s="45"/>
      <c r="M74" s="45"/>
      <c r="N74" s="45"/>
      <c r="O74" s="45"/>
      <c r="P74" s="45"/>
    </row>
    <row r="75" spans="3:16" x14ac:dyDescent="0.2">
      <c r="C75" s="44" t="s">
        <v>246</v>
      </c>
      <c r="E75" s="58">
        <v>0</v>
      </c>
      <c r="F75" s="58">
        <v>173.25</v>
      </c>
      <c r="G75" s="58">
        <v>230.22</v>
      </c>
      <c r="H75" s="58">
        <v>403.47</v>
      </c>
      <c r="I75" s="58">
        <f>SUMIF('Export tableur'!$Z:$Z,'Balance A'!$C75,'Export tableur'!$AB:$AB)</f>
        <v>403.47</v>
      </c>
      <c r="J75" s="45"/>
      <c r="K75" s="45"/>
      <c r="L75" s="45"/>
      <c r="M75" s="45"/>
      <c r="N75" s="45"/>
      <c r="O75" s="45"/>
      <c r="P75" s="45"/>
    </row>
    <row r="76" spans="3:16" x14ac:dyDescent="0.2">
      <c r="C76" s="44" t="s">
        <v>247</v>
      </c>
      <c r="E76" s="58">
        <v>0</v>
      </c>
      <c r="F76" s="58">
        <v>0</v>
      </c>
      <c r="G76" s="58">
        <v>0</v>
      </c>
      <c r="H76" s="58">
        <v>0</v>
      </c>
      <c r="I76" s="58">
        <f>SUMIF('Export tableur'!$Z:$Z,'Balance A'!$C76,'Export tableur'!$AB:$AB)</f>
        <v>0</v>
      </c>
      <c r="J76" s="45"/>
      <c r="K76" s="45"/>
      <c r="L76" s="45"/>
      <c r="M76" s="45"/>
      <c r="N76" s="45"/>
      <c r="O76" s="45"/>
      <c r="P76" s="45"/>
    </row>
    <row r="77" spans="3:16" x14ac:dyDescent="0.2">
      <c r="C77" s="44" t="s">
        <v>248</v>
      </c>
      <c r="E77" s="58">
        <v>0.18</v>
      </c>
      <c r="F77" s="58">
        <v>0.18</v>
      </c>
      <c r="G77" s="58">
        <v>0.18</v>
      </c>
      <c r="H77" s="58">
        <v>0.2</v>
      </c>
      <c r="I77" s="58">
        <f>SUMIF('Export tableur'!$Z:$Z,'Balance A'!$C77,'Export tableur'!$AB:$AB)</f>
        <v>0.2</v>
      </c>
      <c r="J77" s="45"/>
      <c r="K77" s="45"/>
      <c r="L77" s="45"/>
      <c r="M77" s="45"/>
      <c r="N77" s="45"/>
      <c r="O77" s="45"/>
      <c r="P77" s="45"/>
    </row>
    <row r="78" spans="3:16" x14ac:dyDescent="0.2">
      <c r="C78" s="44" t="s">
        <v>249</v>
      </c>
      <c r="E78" s="58">
        <v>82.78</v>
      </c>
      <c r="F78" s="58">
        <v>82.78</v>
      </c>
      <c r="G78" s="58">
        <v>82.78</v>
      </c>
      <c r="H78" s="58">
        <v>82.78</v>
      </c>
      <c r="I78" s="58">
        <f>SUMIF('Export tableur'!$Z:$Z,'Balance A'!$C78,'Export tableur'!$AB:$AB)</f>
        <v>82.78</v>
      </c>
      <c r="J78" s="45"/>
      <c r="K78" s="45"/>
      <c r="L78" s="45"/>
      <c r="M78" s="45"/>
      <c r="N78" s="45"/>
      <c r="O78" s="45"/>
      <c r="P78" s="45"/>
    </row>
    <row r="79" spans="3:16" x14ac:dyDescent="0.2">
      <c r="C79" s="44" t="s">
        <v>250</v>
      </c>
      <c r="E79" s="58">
        <v>234.95</v>
      </c>
      <c r="F79" s="58">
        <v>465.78</v>
      </c>
      <c r="G79" s="58">
        <v>692.49</v>
      </c>
      <c r="H79" s="58">
        <v>915.08</v>
      </c>
      <c r="I79" s="58">
        <f>SUMIF('Export tableur'!$Z:$Z,'Balance A'!$C79,'Export tableur'!$AB:$AB)</f>
        <v>915.08</v>
      </c>
      <c r="J79" s="45"/>
      <c r="K79" s="45"/>
      <c r="L79" s="45"/>
      <c r="M79" s="45"/>
      <c r="N79" s="45"/>
      <c r="O79" s="45"/>
      <c r="P79" s="45"/>
    </row>
    <row r="80" spans="3:16" x14ac:dyDescent="0.2">
      <c r="C80" s="44" t="s">
        <v>251</v>
      </c>
      <c r="E80" s="58">
        <v>0</v>
      </c>
      <c r="F80" s="58">
        <v>0</v>
      </c>
      <c r="G80" s="58">
        <v>0</v>
      </c>
      <c r="H80" s="58">
        <v>0</v>
      </c>
      <c r="I80" s="58">
        <f>SUMIF('Export tableur'!$Z:$Z,'Balance A'!$C80,'Export tableur'!$AB:$AB)</f>
        <v>0</v>
      </c>
      <c r="J80" s="45"/>
      <c r="K80" s="45"/>
      <c r="L80" s="45"/>
      <c r="M80" s="45"/>
      <c r="N80" s="45"/>
      <c r="O80" s="45"/>
      <c r="P80" s="45"/>
    </row>
    <row r="81" spans="3:16" x14ac:dyDescent="0.2">
      <c r="C81" s="44" t="s">
        <v>252</v>
      </c>
      <c r="E81" s="58">
        <v>0</v>
      </c>
      <c r="F81" s="58">
        <v>0</v>
      </c>
      <c r="G81" s="58">
        <v>0</v>
      </c>
      <c r="H81" s="58">
        <v>0</v>
      </c>
      <c r="I81" s="58">
        <f>SUMIF('Export tableur'!$Z:$Z,'Balance A'!$C81,'Export tableur'!$AB:$AB)</f>
        <v>0</v>
      </c>
      <c r="J81" s="45"/>
      <c r="K81" s="45"/>
      <c r="L81" s="45"/>
      <c r="M81" s="45"/>
      <c r="N81" s="45"/>
      <c r="O81" s="45"/>
      <c r="P81" s="45"/>
    </row>
    <row r="82" spans="3:16" x14ac:dyDescent="0.2">
      <c r="C82" s="44" t="s">
        <v>253</v>
      </c>
      <c r="E82" s="58">
        <v>0</v>
      </c>
      <c r="F82" s="58">
        <v>0</v>
      </c>
      <c r="G82" s="58">
        <v>0</v>
      </c>
      <c r="H82" s="58">
        <v>170.98</v>
      </c>
      <c r="I82" s="58">
        <f>SUMIF('Export tableur'!$Z:$Z,'Balance A'!$C82,'Export tableur'!$AB:$AB)</f>
        <v>170.98</v>
      </c>
      <c r="J82" s="45"/>
      <c r="K82" s="45"/>
      <c r="L82" s="45"/>
      <c r="M82" s="45"/>
      <c r="N82" s="45"/>
      <c r="O82" s="45"/>
      <c r="P82" s="45"/>
    </row>
    <row r="83" spans="3:16" x14ac:dyDescent="0.2">
      <c r="C83" s="44" t="s">
        <v>254</v>
      </c>
      <c r="E83" s="58">
        <v>0</v>
      </c>
      <c r="F83" s="58">
        <v>0</v>
      </c>
      <c r="G83" s="58">
        <v>0</v>
      </c>
      <c r="H83" s="58">
        <v>12160.55</v>
      </c>
      <c r="I83" s="58">
        <f>SUMIF('Export tableur'!$Z:$Z,'Balance A'!$C83,'Export tableur'!$AB:$AB)</f>
        <v>12160.55</v>
      </c>
      <c r="J83" s="45"/>
      <c r="K83" s="45"/>
      <c r="L83" s="45"/>
      <c r="M83" s="45"/>
      <c r="N83" s="45"/>
      <c r="O83" s="45"/>
      <c r="P83" s="45"/>
    </row>
    <row r="84" spans="3:16" x14ac:dyDescent="0.2">
      <c r="C84" s="44" t="s">
        <v>255</v>
      </c>
      <c r="E84" s="58">
        <v>0</v>
      </c>
      <c r="F84" s="58">
        <v>0</v>
      </c>
      <c r="G84" s="58">
        <v>0</v>
      </c>
      <c r="H84" s="58">
        <v>0</v>
      </c>
      <c r="I84" s="58">
        <f>SUMIF('Export tableur'!$Z:$Z,'Balance A'!$C84,'Export tableur'!$AB:$AB)</f>
        <v>0</v>
      </c>
      <c r="J84" s="45"/>
      <c r="K84" s="45"/>
      <c r="L84" s="45"/>
      <c r="M84" s="45"/>
      <c r="N84" s="45"/>
      <c r="O84" s="45"/>
      <c r="P84" s="45"/>
    </row>
    <row r="85" spans="3:16" x14ac:dyDescent="0.2">
      <c r="C85" s="44" t="s">
        <v>256</v>
      </c>
      <c r="E85" s="58">
        <v>-53.55</v>
      </c>
      <c r="F85" s="58">
        <v>-73.319999999999993</v>
      </c>
      <c r="G85" s="58">
        <v>-73.319999999999993</v>
      </c>
      <c r="H85" s="58">
        <v>-73.319999999999993</v>
      </c>
      <c r="I85" s="58">
        <f>SUMIF('Export tableur'!$Z:$Z,'Balance A'!$C85,'Export tableur'!$AB:$AB)</f>
        <v>-73.319999999999993</v>
      </c>
      <c r="J85" s="45"/>
      <c r="K85" s="45"/>
      <c r="L85" s="45"/>
      <c r="M85" s="45"/>
      <c r="N85" s="45"/>
      <c r="O85" s="45"/>
      <c r="P85" s="45"/>
    </row>
    <row r="86" spans="3:16" x14ac:dyDescent="0.2">
      <c r="C86" s="44" t="s">
        <v>257</v>
      </c>
      <c r="E86" s="58">
        <v>-62</v>
      </c>
      <c r="F86" s="58">
        <v>-124</v>
      </c>
      <c r="G86" s="58">
        <v>-180</v>
      </c>
      <c r="H86" s="58">
        <v>-240</v>
      </c>
      <c r="I86" s="58">
        <f>SUMIF('Export tableur'!$Z:$Z,'Balance A'!$C86,'Export tableur'!$AB:$AB)</f>
        <v>-240</v>
      </c>
      <c r="J86" s="45"/>
      <c r="K86" s="45"/>
      <c r="L86" s="45"/>
      <c r="M86" s="45"/>
      <c r="N86" s="45"/>
      <c r="O86" s="45"/>
      <c r="P86" s="45"/>
    </row>
    <row r="87" spans="3:16" x14ac:dyDescent="0.2">
      <c r="C87" s="44" t="s">
        <v>258</v>
      </c>
      <c r="E87" s="58">
        <v>59</v>
      </c>
      <c r="F87" s="58">
        <v>118</v>
      </c>
      <c r="G87" s="58">
        <v>177</v>
      </c>
      <c r="H87" s="58">
        <v>236</v>
      </c>
      <c r="I87" s="58">
        <f>SUMIF('Export tableur'!$Z:$Z,'Balance A'!$C87,'Export tableur'!$AB:$AB)</f>
        <v>236</v>
      </c>
      <c r="J87" s="45"/>
      <c r="K87" s="45"/>
      <c r="L87" s="45"/>
      <c r="M87" s="45"/>
      <c r="N87" s="45"/>
      <c r="O87" s="45"/>
      <c r="P87" s="45"/>
    </row>
    <row r="88" spans="3:16" x14ac:dyDescent="0.2">
      <c r="C88" s="44" t="s">
        <v>259</v>
      </c>
      <c r="E88" s="58">
        <v>9.32</v>
      </c>
      <c r="F88" s="58">
        <v>17.36</v>
      </c>
      <c r="G88" s="58">
        <v>25.37</v>
      </c>
      <c r="H88" s="58">
        <v>33.769999999999996</v>
      </c>
      <c r="I88" s="58">
        <f>SUMIF('Export tableur'!$Z:$Z,'Balance A'!$C88,'Export tableur'!$AB:$AB)</f>
        <v>33.769999999999996</v>
      </c>
      <c r="J88" s="45"/>
      <c r="K88" s="45"/>
      <c r="L88" s="45"/>
      <c r="M88" s="45"/>
      <c r="N88" s="45"/>
      <c r="O88" s="45"/>
      <c r="P88" s="45"/>
    </row>
    <row r="89" spans="3:16" x14ac:dyDescent="0.2">
      <c r="C89" s="44" t="s">
        <v>260</v>
      </c>
      <c r="E89" s="58">
        <v>21.17</v>
      </c>
      <c r="F89" s="58">
        <v>39.44</v>
      </c>
      <c r="G89" s="58">
        <v>57.64</v>
      </c>
      <c r="H89" s="58">
        <v>76.72</v>
      </c>
      <c r="I89" s="58">
        <f>SUMIF('Export tableur'!$Z:$Z,'Balance A'!$C89,'Export tableur'!$AB:$AB)</f>
        <v>76.72</v>
      </c>
      <c r="J89" s="45"/>
      <c r="K89" s="45"/>
      <c r="L89" s="45"/>
      <c r="M89" s="45"/>
      <c r="N89" s="45"/>
      <c r="O89" s="45"/>
      <c r="P89" s="45"/>
    </row>
    <row r="90" spans="3:16" x14ac:dyDescent="0.2">
      <c r="C90" s="44" t="s">
        <v>261</v>
      </c>
      <c r="E90" s="58">
        <v>0</v>
      </c>
      <c r="F90" s="58">
        <v>0</v>
      </c>
      <c r="G90" s="58">
        <v>0</v>
      </c>
      <c r="H90" s="58">
        <v>0</v>
      </c>
      <c r="I90" s="58">
        <f>SUMIF('Export tableur'!$Z:$Z,'Balance A'!$C90,'Export tableur'!$AB:$AB)</f>
        <v>0</v>
      </c>
      <c r="J90" s="45"/>
      <c r="K90" s="45"/>
      <c r="L90" s="45"/>
      <c r="M90" s="45"/>
      <c r="N90" s="45"/>
      <c r="O90" s="45"/>
      <c r="P90" s="45"/>
    </row>
    <row r="91" spans="3:16" x14ac:dyDescent="0.2">
      <c r="C91" s="44" t="s">
        <v>262</v>
      </c>
      <c r="E91" s="58">
        <v>2106.0700000000002</v>
      </c>
      <c r="F91" s="58">
        <v>3914.4800000000005</v>
      </c>
      <c r="G91" s="58">
        <v>5722.89</v>
      </c>
      <c r="H91" s="58">
        <v>7620.08</v>
      </c>
      <c r="I91" s="58">
        <f>SUMIF('Export tableur'!$Z:$Z,'Balance A'!$C91,'Export tableur'!$AB:$AB)</f>
        <v>7620.08</v>
      </c>
      <c r="J91" s="45"/>
      <c r="K91" s="45"/>
      <c r="L91" s="45"/>
      <c r="M91" s="45"/>
      <c r="N91" s="45"/>
      <c r="O91" s="45"/>
      <c r="P91" s="45"/>
    </row>
    <row r="92" spans="3:16" x14ac:dyDescent="0.2">
      <c r="C92" s="44" t="s">
        <v>263</v>
      </c>
      <c r="E92" s="58">
        <v>11.28</v>
      </c>
      <c r="F92" s="58">
        <v>30.08</v>
      </c>
      <c r="G92" s="58">
        <v>41.36</v>
      </c>
      <c r="H92" s="58">
        <v>52.64</v>
      </c>
      <c r="I92" s="58">
        <f>SUMIF('Export tableur'!$Z:$Z,'Balance A'!$C92,'Export tableur'!$AB:$AB)</f>
        <v>52.64</v>
      </c>
      <c r="J92" s="45"/>
      <c r="K92" s="45"/>
      <c r="L92" s="45"/>
      <c r="M92" s="45"/>
      <c r="N92" s="45"/>
      <c r="O92" s="45"/>
      <c r="P92" s="45"/>
    </row>
    <row r="93" spans="3:16" x14ac:dyDescent="0.2">
      <c r="C93" s="44" t="s">
        <v>264</v>
      </c>
      <c r="E93" s="58">
        <v>187.74</v>
      </c>
      <c r="F93" s="58">
        <v>370.45999999999992</v>
      </c>
      <c r="G93" s="58">
        <v>552.43000000000006</v>
      </c>
      <c r="H93" s="58">
        <v>759.71000000000026</v>
      </c>
      <c r="I93" s="58">
        <f>SUMIF('Export tableur'!$Z:$Z,'Balance A'!$C93,'Export tableur'!$AB:$AB)</f>
        <v>759.71000000000026</v>
      </c>
      <c r="J93" s="45"/>
      <c r="K93" s="45"/>
      <c r="L93" s="45"/>
      <c r="M93" s="45"/>
      <c r="N93" s="45"/>
      <c r="O93" s="45"/>
      <c r="P93" s="45"/>
    </row>
    <row r="94" spans="3:16" x14ac:dyDescent="0.2">
      <c r="C94" s="44" t="s">
        <v>265</v>
      </c>
      <c r="E94" s="58">
        <v>0</v>
      </c>
      <c r="F94" s="58">
        <v>0</v>
      </c>
      <c r="G94" s="58">
        <v>0</v>
      </c>
      <c r="H94" s="58">
        <v>0</v>
      </c>
      <c r="I94" s="58">
        <f>SUMIF('Export tableur'!$Z:$Z,'Balance A'!$C94,'Export tableur'!$AB:$AB)</f>
        <v>0</v>
      </c>
      <c r="J94" s="45"/>
      <c r="K94" s="45"/>
      <c r="L94" s="45"/>
      <c r="M94" s="45"/>
      <c r="N94" s="45"/>
      <c r="O94" s="45"/>
      <c r="P94" s="45"/>
    </row>
    <row r="95" spans="3:16" x14ac:dyDescent="0.2">
      <c r="C95" s="44" t="s">
        <v>266</v>
      </c>
      <c r="E95" s="58">
        <v>0</v>
      </c>
      <c r="F95" s="58">
        <v>0</v>
      </c>
      <c r="G95" s="58">
        <v>0</v>
      </c>
      <c r="H95" s="58">
        <v>0</v>
      </c>
      <c r="I95" s="58">
        <f>SUMIF('Export tableur'!$Z:$Z,'Balance A'!$C95,'Export tableur'!$AB:$AB)</f>
        <v>0</v>
      </c>
      <c r="J95" s="45"/>
      <c r="K95" s="45"/>
      <c r="L95" s="45"/>
      <c r="M95" s="45"/>
      <c r="N95" s="45"/>
      <c r="O95" s="45"/>
      <c r="P95" s="45"/>
    </row>
    <row r="96" spans="3:16" x14ac:dyDescent="0.2">
      <c r="C96" s="44" t="s">
        <v>267</v>
      </c>
      <c r="E96" s="58">
        <v>262.17</v>
      </c>
      <c r="F96" s="58">
        <v>315.66000000000003</v>
      </c>
      <c r="G96" s="58">
        <v>363.94</v>
      </c>
      <c r="H96" s="58">
        <v>476.17</v>
      </c>
      <c r="I96" s="58">
        <f>SUMIF('Export tableur'!$Z:$Z,'Balance A'!$C96,'Export tableur'!$AB:$AB)</f>
        <v>476.17</v>
      </c>
      <c r="J96" s="45"/>
      <c r="K96" s="45"/>
      <c r="L96" s="45"/>
      <c r="M96" s="45"/>
      <c r="N96" s="45"/>
      <c r="O96" s="45"/>
      <c r="P96" s="45"/>
    </row>
    <row r="97" spans="3:16" x14ac:dyDescent="0.2">
      <c r="C97" s="44" t="s">
        <v>268</v>
      </c>
      <c r="E97" s="58">
        <v>0</v>
      </c>
      <c r="F97" s="58">
        <v>0</v>
      </c>
      <c r="G97" s="58">
        <v>0</v>
      </c>
      <c r="H97" s="58">
        <v>0</v>
      </c>
      <c r="I97" s="58">
        <f>SUMIF('Export tableur'!$Z:$Z,'Balance A'!$C97,'Export tableur'!$AB:$AB)</f>
        <v>0</v>
      </c>
      <c r="J97" s="45"/>
      <c r="K97" s="45"/>
      <c r="L97" s="45"/>
      <c r="M97" s="45"/>
      <c r="N97" s="45"/>
      <c r="O97" s="45"/>
      <c r="P97" s="45"/>
    </row>
    <row r="98" spans="3:16" x14ac:dyDescent="0.2">
      <c r="C98" s="44" t="s">
        <v>269</v>
      </c>
      <c r="E98" s="58">
        <v>53.05</v>
      </c>
      <c r="F98" s="58">
        <v>59.569999999999993</v>
      </c>
      <c r="G98" s="58">
        <v>64.929999999999993</v>
      </c>
      <c r="H98" s="58">
        <v>84.56</v>
      </c>
      <c r="I98" s="58">
        <f>SUMIF('Export tableur'!$Z:$Z,'Balance A'!$C98,'Export tableur'!$AB:$AB)</f>
        <v>84.56</v>
      </c>
      <c r="J98" s="45"/>
      <c r="K98" s="45"/>
      <c r="L98" s="45"/>
      <c r="M98" s="45"/>
      <c r="N98" s="45"/>
      <c r="O98" s="45"/>
      <c r="P98" s="45"/>
    </row>
    <row r="99" spans="3:16" x14ac:dyDescent="0.2">
      <c r="C99" s="44" t="s">
        <v>270</v>
      </c>
      <c r="E99" s="58">
        <v>29.04</v>
      </c>
      <c r="F99" s="58">
        <v>56.92</v>
      </c>
      <c r="G99" s="58">
        <v>84.77</v>
      </c>
      <c r="H99" s="58">
        <v>112.97</v>
      </c>
      <c r="I99" s="58">
        <f>SUMIF('Export tableur'!$Z:$Z,'Balance A'!$C99,'Export tableur'!$AB:$AB)</f>
        <v>112.97</v>
      </c>
      <c r="J99" s="45"/>
      <c r="K99" s="45"/>
      <c r="L99" s="45"/>
      <c r="M99" s="45"/>
      <c r="N99" s="45"/>
      <c r="O99" s="45"/>
      <c r="P99" s="45"/>
    </row>
    <row r="100" spans="3:16" x14ac:dyDescent="0.2">
      <c r="C100" s="44" t="s">
        <v>271</v>
      </c>
      <c r="E100" s="58">
        <v>60.54</v>
      </c>
      <c r="F100" s="58">
        <v>58.660000000000004</v>
      </c>
      <c r="G100" s="58">
        <v>62.23</v>
      </c>
      <c r="H100" s="58">
        <v>82.919999999999987</v>
      </c>
      <c r="I100" s="58">
        <f>SUMIF('Export tableur'!$Z:$Z,'Balance A'!$C100,'Export tableur'!$AB:$AB)</f>
        <v>82.919999999999987</v>
      </c>
      <c r="J100" s="45"/>
      <c r="K100" s="45"/>
      <c r="L100" s="45"/>
      <c r="M100" s="45"/>
      <c r="N100" s="45"/>
      <c r="O100" s="45"/>
      <c r="P100" s="45"/>
    </row>
    <row r="101" spans="3:16" x14ac:dyDescent="0.2">
      <c r="C101" s="44" t="s">
        <v>272</v>
      </c>
      <c r="E101" s="58">
        <v>0</v>
      </c>
      <c r="F101" s="58">
        <v>0</v>
      </c>
      <c r="G101" s="58">
        <v>0</v>
      </c>
      <c r="H101" s="58">
        <v>0</v>
      </c>
      <c r="I101" s="58">
        <f>SUMIF('Export tableur'!$Z:$Z,'Balance A'!$C101,'Export tableur'!$AB:$AB)</f>
        <v>0</v>
      </c>
      <c r="J101" s="45"/>
      <c r="K101" s="45"/>
      <c r="L101" s="45"/>
      <c r="M101" s="45"/>
      <c r="N101" s="45"/>
      <c r="O101" s="45"/>
      <c r="P101" s="45"/>
    </row>
    <row r="102" spans="3:16" x14ac:dyDescent="0.2">
      <c r="C102" s="44" t="s">
        <v>273</v>
      </c>
      <c r="E102" s="58">
        <v>0</v>
      </c>
      <c r="F102" s="58">
        <v>0</v>
      </c>
      <c r="G102" s="58">
        <v>0</v>
      </c>
      <c r="H102" s="58">
        <v>0</v>
      </c>
      <c r="I102" s="58">
        <f>SUMIF('Export tableur'!$Z:$Z,'Balance A'!$C102,'Export tableur'!$AB:$AB)</f>
        <v>0</v>
      </c>
      <c r="J102" s="45"/>
      <c r="K102" s="45"/>
      <c r="L102" s="45"/>
      <c r="M102" s="45"/>
      <c r="N102" s="45"/>
      <c r="O102" s="45"/>
      <c r="P102" s="45"/>
    </row>
    <row r="103" spans="3:16" x14ac:dyDescent="0.2">
      <c r="C103" s="44" t="s">
        <v>274</v>
      </c>
      <c r="E103" s="58">
        <v>-11.28</v>
      </c>
      <c r="F103" s="58">
        <v>-30.08</v>
      </c>
      <c r="G103" s="58">
        <v>-41.36</v>
      </c>
      <c r="H103" s="58">
        <v>-52.64</v>
      </c>
      <c r="I103" s="58">
        <f>SUMIF('Export tableur'!$Z:$Z,'Balance A'!$C103,'Export tableur'!$AB:$AB)</f>
        <v>-52.64</v>
      </c>
      <c r="J103" s="45"/>
      <c r="K103" s="45"/>
      <c r="L103" s="45"/>
      <c r="M103" s="45"/>
      <c r="N103" s="45"/>
      <c r="O103" s="45"/>
      <c r="P103" s="45"/>
    </row>
    <row r="104" spans="3:16" x14ac:dyDescent="0.2">
      <c r="C104" s="44" t="s">
        <v>275</v>
      </c>
      <c r="E104" s="58">
        <v>25.9</v>
      </c>
      <c r="F104" s="58">
        <v>51.8</v>
      </c>
      <c r="G104" s="58">
        <v>77.699999999999989</v>
      </c>
      <c r="H104" s="58">
        <v>77.699999999999989</v>
      </c>
      <c r="I104" s="58">
        <f>SUMIF('Export tableur'!$Z:$Z,'Balance A'!$C104,'Export tableur'!$AB:$AB)</f>
        <v>77.699999999999989</v>
      </c>
      <c r="J104" s="45"/>
      <c r="K104" s="45"/>
      <c r="L104" s="45"/>
      <c r="M104" s="45"/>
      <c r="N104" s="45"/>
      <c r="O104" s="45"/>
      <c r="P104" s="45"/>
    </row>
    <row r="105" spans="3:16" x14ac:dyDescent="0.2">
      <c r="C105" s="44" t="s">
        <v>276</v>
      </c>
      <c r="E105" s="58">
        <v>47.82</v>
      </c>
      <c r="F105" s="58">
        <v>89.97</v>
      </c>
      <c r="G105" s="58">
        <v>131.55000000000001</v>
      </c>
      <c r="H105" s="58">
        <v>177.31</v>
      </c>
      <c r="I105" s="58">
        <f>SUMIF('Export tableur'!$Z:$Z,'Balance A'!$C105,'Export tableur'!$AB:$AB)</f>
        <v>177.31</v>
      </c>
      <c r="J105" s="45"/>
      <c r="K105" s="45"/>
      <c r="L105" s="45"/>
      <c r="M105" s="45"/>
      <c r="N105" s="45"/>
      <c r="O105" s="45"/>
      <c r="P105" s="45"/>
    </row>
    <row r="106" spans="3:16" x14ac:dyDescent="0.2">
      <c r="C106" s="44" t="s">
        <v>277</v>
      </c>
      <c r="E106" s="58">
        <v>108.69</v>
      </c>
      <c r="F106" s="58">
        <v>204.49</v>
      </c>
      <c r="G106" s="58">
        <v>298.99</v>
      </c>
      <c r="H106" s="58">
        <v>403</v>
      </c>
      <c r="I106" s="58">
        <f>SUMIF('Export tableur'!$Z:$Z,'Balance A'!$C106,'Export tableur'!$AB:$AB)</f>
        <v>403</v>
      </c>
      <c r="J106" s="45"/>
      <c r="K106" s="45"/>
      <c r="L106" s="45"/>
      <c r="M106" s="45"/>
      <c r="N106" s="45"/>
      <c r="O106" s="45"/>
      <c r="P106" s="45"/>
    </row>
    <row r="107" spans="3:16" x14ac:dyDescent="0.2">
      <c r="C107" s="44" t="s">
        <v>278</v>
      </c>
      <c r="E107" s="58">
        <v>0</v>
      </c>
      <c r="F107" s="58">
        <v>0</v>
      </c>
      <c r="G107" s="58">
        <v>0</v>
      </c>
      <c r="H107" s="58">
        <v>0</v>
      </c>
      <c r="I107" s="58">
        <f>SUMIF('Export tableur'!$Z:$Z,'Balance A'!$C107,'Export tableur'!$AB:$AB)</f>
        <v>0</v>
      </c>
      <c r="J107" s="45"/>
      <c r="K107" s="45"/>
      <c r="L107" s="45"/>
      <c r="M107" s="45"/>
      <c r="N107" s="45"/>
      <c r="O107" s="45"/>
      <c r="P107" s="45"/>
    </row>
    <row r="108" spans="3:16" x14ac:dyDescent="0.2">
      <c r="C108" s="44" t="s">
        <v>279</v>
      </c>
      <c r="E108" s="58">
        <v>10259.27</v>
      </c>
      <c r="F108" s="58">
        <v>19263.98</v>
      </c>
      <c r="G108" s="58">
        <v>28214.670000000002</v>
      </c>
      <c r="H108" s="58">
        <v>37995.100000000006</v>
      </c>
      <c r="I108" s="58">
        <f>SUMIF('Export tableur'!$Z:$Z,'Balance A'!$C108,'Export tableur'!$AB:$AB)</f>
        <v>37995.100000000006</v>
      </c>
      <c r="J108" s="45"/>
      <c r="K108" s="45"/>
      <c r="L108" s="45"/>
      <c r="M108" s="45"/>
      <c r="N108" s="45"/>
      <c r="O108" s="45"/>
      <c r="P108" s="45"/>
    </row>
    <row r="109" spans="3:16" x14ac:dyDescent="0.2">
      <c r="C109" s="44" t="s">
        <v>280</v>
      </c>
      <c r="E109" s="58">
        <v>609.12</v>
      </c>
      <c r="F109" s="58">
        <v>1184.4000000000001</v>
      </c>
      <c r="G109" s="58">
        <v>1684.48</v>
      </c>
      <c r="H109" s="58">
        <v>2304.88</v>
      </c>
      <c r="I109" s="58">
        <f>SUMIF('Export tableur'!$Z:$Z,'Balance A'!$C109,'Export tableur'!$AB:$AB)</f>
        <v>2304.88</v>
      </c>
      <c r="J109" s="45"/>
      <c r="K109" s="45"/>
      <c r="L109" s="45"/>
      <c r="M109" s="45"/>
      <c r="N109" s="45"/>
      <c r="O109" s="45"/>
      <c r="P109" s="45"/>
    </row>
    <row r="110" spans="3:16" x14ac:dyDescent="0.2">
      <c r="C110" s="44" t="s">
        <v>281</v>
      </c>
      <c r="E110" s="58">
        <v>966.34000000000015</v>
      </c>
      <c r="F110" s="58">
        <v>449.06999999999971</v>
      </c>
      <c r="G110" s="58">
        <v>1105.9699999999975</v>
      </c>
      <c r="H110" s="58">
        <v>1176.4699999999975</v>
      </c>
      <c r="I110" s="58">
        <f>SUMIF('Export tableur'!$Z:$Z,'Balance A'!$C110,'Export tableur'!$AB:$AB)</f>
        <v>1176.4699999999975</v>
      </c>
      <c r="J110" s="45"/>
      <c r="K110" s="45"/>
      <c r="L110" s="45"/>
      <c r="M110" s="45"/>
      <c r="N110" s="45"/>
      <c r="O110" s="45"/>
      <c r="P110" s="45"/>
    </row>
    <row r="111" spans="3:16" x14ac:dyDescent="0.2">
      <c r="C111" s="44" t="s">
        <v>282</v>
      </c>
      <c r="E111" s="58">
        <v>0</v>
      </c>
      <c r="F111" s="58">
        <v>0</v>
      </c>
      <c r="G111" s="58">
        <v>0</v>
      </c>
      <c r="H111" s="58">
        <v>0</v>
      </c>
      <c r="I111" s="58">
        <f>SUMIF('Export tableur'!$Z:$Z,'Balance A'!$C111,'Export tableur'!$AB:$AB)</f>
        <v>0</v>
      </c>
      <c r="J111" s="45"/>
      <c r="K111" s="45"/>
      <c r="L111" s="45"/>
      <c r="M111" s="45"/>
      <c r="N111" s="45"/>
      <c r="O111" s="45"/>
      <c r="P111" s="45"/>
    </row>
    <row r="112" spans="3:16" x14ac:dyDescent="0.2">
      <c r="C112" s="44" t="s">
        <v>283</v>
      </c>
      <c r="E112" s="58">
        <v>275.38000000000011</v>
      </c>
      <c r="F112" s="58">
        <v>407.32999999999993</v>
      </c>
      <c r="G112" s="58">
        <v>252.43000000000029</v>
      </c>
      <c r="H112" s="58">
        <v>527.80999999999949</v>
      </c>
      <c r="I112" s="58">
        <f>SUMIF('Export tableur'!$Z:$Z,'Balance A'!$C112,'Export tableur'!$AB:$AB)</f>
        <v>527.80999999999949</v>
      </c>
      <c r="J112" s="45"/>
      <c r="K112" s="45"/>
      <c r="L112" s="45"/>
      <c r="M112" s="45"/>
      <c r="N112" s="45"/>
      <c r="O112" s="45"/>
      <c r="P112" s="45"/>
    </row>
    <row r="113" spans="3:16" x14ac:dyDescent="0.2">
      <c r="C113" s="44" t="s">
        <v>284</v>
      </c>
      <c r="E113" s="58">
        <v>0</v>
      </c>
      <c r="F113" s="58">
        <v>0</v>
      </c>
      <c r="G113" s="58">
        <v>0</v>
      </c>
      <c r="H113" s="58">
        <v>0</v>
      </c>
      <c r="I113" s="58">
        <f>SUMIF('Export tableur'!$Z:$Z,'Balance A'!$C113,'Export tableur'!$AB:$AB)</f>
        <v>0</v>
      </c>
      <c r="J113" s="45"/>
      <c r="K113" s="45"/>
      <c r="L113" s="45"/>
      <c r="M113" s="45"/>
      <c r="N113" s="45"/>
      <c r="O113" s="45"/>
      <c r="P113" s="45"/>
    </row>
    <row r="114" spans="3:16" x14ac:dyDescent="0.2">
      <c r="C114" s="44" t="s">
        <v>285</v>
      </c>
      <c r="E114" s="58">
        <v>2577.37</v>
      </c>
      <c r="F114" s="58">
        <v>4468.08</v>
      </c>
      <c r="G114" s="58">
        <v>6245.03</v>
      </c>
      <c r="H114" s="58">
        <v>8672.9500000000007</v>
      </c>
      <c r="I114" s="58">
        <f>SUMIF('Export tableur'!$Z:$Z,'Balance A'!$C114,'Export tableur'!$AB:$AB)</f>
        <v>8672.9500000000007</v>
      </c>
      <c r="J114" s="45"/>
      <c r="K114" s="45"/>
      <c r="L114" s="45"/>
      <c r="M114" s="45"/>
      <c r="N114" s="45"/>
      <c r="O114" s="45"/>
      <c r="P114" s="45"/>
    </row>
    <row r="115" spans="3:16" x14ac:dyDescent="0.2">
      <c r="C115" s="44" t="s">
        <v>286</v>
      </c>
      <c r="E115" s="58">
        <v>0</v>
      </c>
      <c r="F115" s="58">
        <v>0</v>
      </c>
      <c r="G115" s="58">
        <v>0</v>
      </c>
      <c r="H115" s="58">
        <v>0</v>
      </c>
      <c r="I115" s="58">
        <f>SUMIF('Export tableur'!$Z:$Z,'Balance A'!$C115,'Export tableur'!$AB:$AB)</f>
        <v>0</v>
      </c>
      <c r="J115" s="45"/>
      <c r="K115" s="45"/>
      <c r="L115" s="45"/>
      <c r="M115" s="45"/>
      <c r="N115" s="45"/>
      <c r="O115" s="45"/>
      <c r="P115" s="45"/>
    </row>
    <row r="116" spans="3:16" x14ac:dyDescent="0.2">
      <c r="C116" s="44" t="s">
        <v>287</v>
      </c>
      <c r="E116" s="58">
        <v>571.21</v>
      </c>
      <c r="F116" s="58">
        <v>947.53</v>
      </c>
      <c r="G116" s="58">
        <v>1289.04</v>
      </c>
      <c r="H116" s="58">
        <v>1797.05</v>
      </c>
      <c r="I116" s="58">
        <f>SUMIF('Export tableur'!$Z:$Z,'Balance A'!$C116,'Export tableur'!$AB:$AB)</f>
        <v>1797.05</v>
      </c>
      <c r="J116" s="45"/>
      <c r="K116" s="45"/>
      <c r="L116" s="45"/>
      <c r="M116" s="45"/>
      <c r="N116" s="45"/>
      <c r="O116" s="45"/>
      <c r="P116" s="45"/>
    </row>
    <row r="117" spans="3:16" x14ac:dyDescent="0.2">
      <c r="C117" s="44" t="s">
        <v>288</v>
      </c>
      <c r="E117" s="58">
        <v>167.91</v>
      </c>
      <c r="F117" s="58">
        <v>327.71000000000004</v>
      </c>
      <c r="G117" s="58">
        <v>486.37</v>
      </c>
      <c r="H117" s="58">
        <v>649.20000000000005</v>
      </c>
      <c r="I117" s="58">
        <f>SUMIF('Export tableur'!$Z:$Z,'Balance A'!$C117,'Export tableur'!$AB:$AB)</f>
        <v>649.20000000000005</v>
      </c>
      <c r="J117" s="45"/>
      <c r="K117" s="45"/>
      <c r="L117" s="45"/>
      <c r="M117" s="45"/>
      <c r="N117" s="45"/>
      <c r="O117" s="45"/>
      <c r="P117" s="45"/>
    </row>
    <row r="118" spans="3:16" x14ac:dyDescent="0.2">
      <c r="C118" s="44" t="s">
        <v>289</v>
      </c>
      <c r="E118" s="58">
        <v>708.63000000000011</v>
      </c>
      <c r="F118" s="58">
        <v>319.59000000000015</v>
      </c>
      <c r="G118" s="58">
        <v>404.91999999999916</v>
      </c>
      <c r="H118" s="58">
        <v>639.75000000000273</v>
      </c>
      <c r="I118" s="58">
        <f>SUMIF('Export tableur'!$Z:$Z,'Balance A'!$C118,'Export tableur'!$AB:$AB)</f>
        <v>639.75000000000273</v>
      </c>
      <c r="J118" s="45"/>
      <c r="K118" s="45"/>
      <c r="L118" s="45"/>
      <c r="M118" s="45"/>
      <c r="N118" s="45"/>
      <c r="O118" s="45"/>
      <c r="P118" s="45"/>
    </row>
    <row r="119" spans="3:16" x14ac:dyDescent="0.2">
      <c r="C119" s="44" t="s">
        <v>290</v>
      </c>
      <c r="E119" s="58">
        <v>0</v>
      </c>
      <c r="F119" s="58">
        <v>0</v>
      </c>
      <c r="G119" s="58">
        <v>0</v>
      </c>
      <c r="H119" s="58">
        <v>0</v>
      </c>
      <c r="I119" s="58">
        <f>SUMIF('Export tableur'!$Z:$Z,'Balance A'!$C119,'Export tableur'!$AB:$AB)</f>
        <v>0</v>
      </c>
      <c r="J119" s="45"/>
      <c r="K119" s="45"/>
      <c r="L119" s="45"/>
      <c r="M119" s="45"/>
      <c r="N119" s="45"/>
      <c r="O119" s="45"/>
      <c r="P119" s="45"/>
    </row>
    <row r="120" spans="3:16" x14ac:dyDescent="0.2">
      <c r="C120" s="44" t="s">
        <v>291</v>
      </c>
      <c r="E120" s="58">
        <v>0</v>
      </c>
      <c r="F120" s="58">
        <v>0</v>
      </c>
      <c r="G120" s="58">
        <v>0</v>
      </c>
      <c r="H120" s="58">
        <v>0</v>
      </c>
      <c r="I120" s="58">
        <f>SUMIF('Export tableur'!$Z:$Z,'Balance A'!$C120,'Export tableur'!$AB:$AB)</f>
        <v>0</v>
      </c>
      <c r="J120" s="45"/>
      <c r="K120" s="45"/>
      <c r="L120" s="45"/>
      <c r="M120" s="45"/>
      <c r="N120" s="45"/>
      <c r="O120" s="45"/>
      <c r="P120" s="45"/>
    </row>
    <row r="121" spans="3:16" x14ac:dyDescent="0.2">
      <c r="C121" s="44" t="s">
        <v>292</v>
      </c>
      <c r="E121" s="58">
        <v>110.80999999999995</v>
      </c>
      <c r="F121" s="58">
        <v>164.54999999999995</v>
      </c>
      <c r="G121" s="58">
        <v>103.73000000000002</v>
      </c>
      <c r="H121" s="58">
        <v>209.81999999999971</v>
      </c>
      <c r="I121" s="58">
        <f>SUMIF('Export tableur'!$Z:$Z,'Balance A'!$C121,'Export tableur'!$AB:$AB)</f>
        <v>209.81999999999971</v>
      </c>
      <c r="J121" s="45"/>
      <c r="K121" s="45"/>
      <c r="L121" s="45"/>
      <c r="M121" s="45"/>
      <c r="N121" s="45"/>
      <c r="O121" s="45"/>
      <c r="P121" s="45"/>
    </row>
    <row r="122" spans="3:16" x14ac:dyDescent="0.2">
      <c r="C122" s="44" t="s">
        <v>293</v>
      </c>
      <c r="E122" s="58">
        <v>-338.4</v>
      </c>
      <c r="F122" s="58">
        <v>-673.04</v>
      </c>
      <c r="G122" s="58">
        <v>-955.04</v>
      </c>
      <c r="H122" s="58">
        <v>-1312.24</v>
      </c>
      <c r="I122" s="58">
        <f>SUMIF('Export tableur'!$Z:$Z,'Balance A'!$C122,'Export tableur'!$AB:$AB)</f>
        <v>-1312.24</v>
      </c>
      <c r="J122" s="45"/>
      <c r="K122" s="45"/>
      <c r="L122" s="45"/>
      <c r="M122" s="45"/>
      <c r="N122" s="45"/>
      <c r="O122" s="45"/>
      <c r="P122" s="45"/>
    </row>
    <row r="123" spans="3:16" x14ac:dyDescent="0.2">
      <c r="C123" s="44" t="s">
        <v>294</v>
      </c>
      <c r="E123" s="58">
        <v>25.9</v>
      </c>
      <c r="F123" s="58">
        <v>51.8</v>
      </c>
      <c r="G123" s="58">
        <v>77.699999999999989</v>
      </c>
      <c r="H123" s="58">
        <v>103.6</v>
      </c>
      <c r="I123" s="58">
        <f>SUMIF('Export tableur'!$Z:$Z,'Balance A'!$C123,'Export tableur'!$AB:$AB)</f>
        <v>103.6</v>
      </c>
      <c r="J123" s="45"/>
      <c r="K123" s="45"/>
      <c r="L123" s="45"/>
      <c r="M123" s="45"/>
      <c r="N123" s="45"/>
      <c r="O123" s="45"/>
      <c r="P123" s="45"/>
    </row>
    <row r="124" spans="3:16" x14ac:dyDescent="0.2">
      <c r="C124" s="44" t="s">
        <v>295</v>
      </c>
      <c r="E124" s="58">
        <v>35.44</v>
      </c>
      <c r="F124" s="58">
        <v>62.87</v>
      </c>
      <c r="G124" s="58">
        <v>92.74</v>
      </c>
      <c r="H124" s="58">
        <v>122.46</v>
      </c>
      <c r="I124" s="58">
        <f>SUMIF('Export tableur'!$Z:$Z,'Balance A'!$C124,'Export tableur'!$AB:$AB)</f>
        <v>122.46</v>
      </c>
      <c r="J124" s="45"/>
      <c r="K124" s="45"/>
      <c r="L124" s="45"/>
      <c r="M124" s="45"/>
      <c r="N124" s="45"/>
      <c r="O124" s="45"/>
      <c r="P124" s="45"/>
    </row>
    <row r="125" spans="3:16" x14ac:dyDescent="0.2">
      <c r="C125" s="44" t="s">
        <v>296</v>
      </c>
      <c r="E125" s="58">
        <v>0</v>
      </c>
      <c r="F125" s="58">
        <v>0</v>
      </c>
      <c r="G125" s="58">
        <v>0</v>
      </c>
      <c r="H125" s="58">
        <v>0</v>
      </c>
      <c r="I125" s="58">
        <f>SUMIF('Export tableur'!$Z:$Z,'Balance A'!$C125,'Export tableur'!$AB:$AB)</f>
        <v>0</v>
      </c>
      <c r="J125" s="45"/>
      <c r="K125" s="45"/>
      <c r="L125" s="45"/>
      <c r="M125" s="45"/>
      <c r="N125" s="45"/>
      <c r="O125" s="45"/>
      <c r="P125" s="45"/>
    </row>
    <row r="126" spans="3:16" x14ac:dyDescent="0.2">
      <c r="C126" s="44" t="s">
        <v>297</v>
      </c>
      <c r="E126" s="58">
        <v>80.52</v>
      </c>
      <c r="F126" s="58">
        <v>142.86000000000001</v>
      </c>
      <c r="G126" s="58">
        <v>210.71999999999997</v>
      </c>
      <c r="H126" s="58">
        <v>278.25</v>
      </c>
      <c r="I126" s="58">
        <f>SUMIF('Export tableur'!$Z:$Z,'Balance A'!$C126,'Export tableur'!$AB:$AB)</f>
        <v>278.25</v>
      </c>
      <c r="J126" s="45"/>
      <c r="K126" s="45"/>
      <c r="L126" s="45"/>
      <c r="M126" s="45"/>
      <c r="N126" s="45"/>
      <c r="O126" s="45"/>
      <c r="P126" s="45"/>
    </row>
    <row r="127" spans="3:16" x14ac:dyDescent="0.2">
      <c r="C127" s="44" t="s">
        <v>298</v>
      </c>
      <c r="E127" s="58">
        <v>0</v>
      </c>
      <c r="F127" s="58">
        <v>0</v>
      </c>
      <c r="G127" s="58">
        <v>0</v>
      </c>
      <c r="H127" s="58">
        <v>0</v>
      </c>
      <c r="I127" s="58">
        <f>SUMIF('Export tableur'!$Z:$Z,'Balance A'!$C127,'Export tableur'!$AB:$AB)</f>
        <v>0</v>
      </c>
      <c r="J127" s="45"/>
      <c r="K127" s="45"/>
      <c r="L127" s="45"/>
      <c r="M127" s="45"/>
      <c r="N127" s="45"/>
      <c r="O127" s="45"/>
      <c r="P127" s="45"/>
    </row>
    <row r="128" spans="3:16" x14ac:dyDescent="0.2">
      <c r="C128" s="44" t="s">
        <v>299</v>
      </c>
      <c r="E128" s="58">
        <v>0</v>
      </c>
      <c r="F128" s="58">
        <v>0</v>
      </c>
      <c r="G128" s="58">
        <v>0</v>
      </c>
      <c r="H128" s="58">
        <v>0</v>
      </c>
      <c r="I128" s="58">
        <f>SUMIF('Export tableur'!$Z:$Z,'Balance A'!$C128,'Export tableur'!$AB:$AB)</f>
        <v>0</v>
      </c>
      <c r="J128" s="45"/>
      <c r="K128" s="45"/>
      <c r="L128" s="45"/>
      <c r="M128" s="45"/>
      <c r="N128" s="45"/>
      <c r="O128" s="45"/>
      <c r="P128" s="45"/>
    </row>
    <row r="129" spans="3:16" x14ac:dyDescent="0.2">
      <c r="C129" s="44" t="s">
        <v>300</v>
      </c>
      <c r="E129" s="58">
        <v>8043.0500000000011</v>
      </c>
      <c r="F129" s="58">
        <v>14237.460000000001</v>
      </c>
      <c r="G129" s="58">
        <v>20999.83</v>
      </c>
      <c r="H129" s="58">
        <v>27697.17</v>
      </c>
      <c r="I129" s="58">
        <f>SUMIF('Export tableur'!$Z:$Z,'Balance A'!$C129,'Export tableur'!$AB:$AB)</f>
        <v>27697.17</v>
      </c>
      <c r="J129" s="45"/>
      <c r="K129" s="45"/>
      <c r="L129" s="45"/>
      <c r="M129" s="45"/>
      <c r="N129" s="45"/>
      <c r="O129" s="45"/>
      <c r="P129" s="45"/>
    </row>
    <row r="130" spans="3:16" x14ac:dyDescent="0.2">
      <c r="C130" s="44" t="s">
        <v>301</v>
      </c>
      <c r="E130" s="58">
        <v>0</v>
      </c>
      <c r="F130" s="58">
        <v>0</v>
      </c>
      <c r="G130" s="58">
        <v>0</v>
      </c>
      <c r="H130" s="58">
        <v>0</v>
      </c>
      <c r="I130" s="58">
        <f>SUMIF('Export tableur'!$Z:$Z,'Balance A'!$C130,'Export tableur'!$AB:$AB)</f>
        <v>0</v>
      </c>
      <c r="J130" s="45"/>
      <c r="K130" s="45"/>
      <c r="L130" s="45"/>
      <c r="M130" s="45"/>
      <c r="N130" s="45"/>
      <c r="O130" s="45"/>
      <c r="P130" s="45"/>
    </row>
    <row r="131" spans="3:16" x14ac:dyDescent="0.2">
      <c r="C131" s="44" t="s">
        <v>302</v>
      </c>
      <c r="E131" s="58">
        <v>71.44</v>
      </c>
      <c r="F131" s="58">
        <v>142.88</v>
      </c>
      <c r="G131" s="58">
        <v>195.51999999999998</v>
      </c>
      <c r="H131" s="58">
        <v>282</v>
      </c>
      <c r="I131" s="58">
        <f>SUMIF('Export tableur'!$Z:$Z,'Balance A'!$C131,'Export tableur'!$AB:$AB)</f>
        <v>282</v>
      </c>
      <c r="J131" s="45"/>
      <c r="K131" s="45"/>
      <c r="L131" s="45"/>
      <c r="M131" s="45"/>
      <c r="N131" s="45"/>
      <c r="O131" s="45"/>
      <c r="P131" s="45"/>
    </row>
    <row r="132" spans="3:16" x14ac:dyDescent="0.2">
      <c r="C132" s="44" t="s">
        <v>303</v>
      </c>
      <c r="E132" s="58">
        <v>0</v>
      </c>
      <c r="F132" s="58">
        <v>0</v>
      </c>
      <c r="G132" s="58">
        <v>0</v>
      </c>
      <c r="H132" s="58">
        <v>0</v>
      </c>
      <c r="I132" s="58">
        <f>SUMIF('Export tableur'!$Z:$Z,'Balance A'!$C132,'Export tableur'!$AB:$AB)</f>
        <v>0</v>
      </c>
      <c r="J132" s="45"/>
      <c r="K132" s="45"/>
      <c r="L132" s="45"/>
      <c r="M132" s="45"/>
      <c r="N132" s="45"/>
      <c r="O132" s="45"/>
      <c r="P132" s="45"/>
    </row>
    <row r="133" spans="3:16" x14ac:dyDescent="0.2">
      <c r="C133" s="44" t="s">
        <v>304</v>
      </c>
      <c r="E133" s="58">
        <v>694.79000000000087</v>
      </c>
      <c r="F133" s="58">
        <v>744.26000000000022</v>
      </c>
      <c r="G133" s="58">
        <v>925.2300000000032</v>
      </c>
      <c r="H133" s="58">
        <v>1160.2900000000009</v>
      </c>
      <c r="I133" s="58">
        <f>SUMIF('Export tableur'!$Z:$Z,'Balance A'!$C133,'Export tableur'!$AB:$AB)</f>
        <v>1160.2900000000009</v>
      </c>
      <c r="J133" s="45"/>
      <c r="K133" s="45"/>
      <c r="L133" s="45"/>
      <c r="M133" s="45"/>
      <c r="N133" s="45"/>
      <c r="O133" s="45"/>
      <c r="P133" s="45"/>
    </row>
    <row r="134" spans="3:16" x14ac:dyDescent="0.2">
      <c r="C134" s="44" t="s">
        <v>305</v>
      </c>
      <c r="E134" s="58">
        <v>0</v>
      </c>
      <c r="F134" s="58">
        <v>0</v>
      </c>
      <c r="G134" s="58">
        <v>0</v>
      </c>
      <c r="H134" s="58">
        <v>0</v>
      </c>
      <c r="I134" s="58">
        <f>SUMIF('Export tableur'!$Z:$Z,'Balance A'!$C134,'Export tableur'!$AB:$AB)</f>
        <v>0</v>
      </c>
      <c r="J134" s="45"/>
      <c r="K134" s="45"/>
      <c r="L134" s="45"/>
      <c r="M134" s="45"/>
      <c r="N134" s="45"/>
      <c r="O134" s="45"/>
      <c r="P134" s="45"/>
    </row>
    <row r="135" spans="3:16" x14ac:dyDescent="0.2">
      <c r="C135" s="44" t="s">
        <v>306</v>
      </c>
      <c r="E135" s="58">
        <v>0</v>
      </c>
      <c r="F135" s="58">
        <v>0</v>
      </c>
      <c r="G135" s="58">
        <v>0</v>
      </c>
      <c r="H135" s="58">
        <v>0</v>
      </c>
      <c r="I135" s="58">
        <f>SUMIF('Export tableur'!$Z:$Z,'Balance A'!$C135,'Export tableur'!$AB:$AB)</f>
        <v>0</v>
      </c>
      <c r="J135" s="45"/>
      <c r="K135" s="45"/>
      <c r="L135" s="45"/>
      <c r="M135" s="45"/>
      <c r="N135" s="45"/>
      <c r="O135" s="45"/>
      <c r="P135" s="45"/>
    </row>
    <row r="136" spans="3:16" x14ac:dyDescent="0.2">
      <c r="C136" s="44" t="s">
        <v>307</v>
      </c>
      <c r="E136" s="58">
        <v>2040.32</v>
      </c>
      <c r="F136" s="58">
        <v>3127.26</v>
      </c>
      <c r="G136" s="58">
        <v>4476.83</v>
      </c>
      <c r="H136" s="58">
        <v>5761.76</v>
      </c>
      <c r="I136" s="58">
        <f>SUMIF('Export tableur'!$Z:$Z,'Balance A'!$C136,'Export tableur'!$AB:$AB)</f>
        <v>5761.76</v>
      </c>
      <c r="J136" s="45"/>
      <c r="K136" s="45"/>
      <c r="L136" s="45"/>
      <c r="M136" s="45"/>
      <c r="N136" s="45"/>
      <c r="O136" s="45"/>
      <c r="P136" s="45"/>
    </row>
    <row r="137" spans="3:16" x14ac:dyDescent="0.2">
      <c r="C137" s="44" t="s">
        <v>308</v>
      </c>
      <c r="E137" s="58">
        <v>0</v>
      </c>
      <c r="F137" s="58">
        <v>0</v>
      </c>
      <c r="G137" s="58">
        <v>0</v>
      </c>
      <c r="H137" s="58">
        <v>0</v>
      </c>
      <c r="I137" s="58">
        <f>SUMIF('Export tableur'!$Z:$Z,'Balance A'!$C137,'Export tableur'!$AB:$AB)</f>
        <v>0</v>
      </c>
      <c r="J137" s="45"/>
      <c r="K137" s="45"/>
      <c r="L137" s="45"/>
      <c r="M137" s="45"/>
      <c r="N137" s="45"/>
      <c r="O137" s="45"/>
      <c r="P137" s="45"/>
    </row>
    <row r="138" spans="3:16" x14ac:dyDescent="0.2">
      <c r="C138" s="44" t="s">
        <v>309</v>
      </c>
      <c r="E138" s="58">
        <v>428.01</v>
      </c>
      <c r="F138" s="58">
        <v>653.16</v>
      </c>
      <c r="G138" s="58">
        <v>906.78</v>
      </c>
      <c r="H138" s="58">
        <v>1195.1599999999999</v>
      </c>
      <c r="I138" s="58">
        <f>SUMIF('Export tableur'!$Z:$Z,'Balance A'!$C138,'Export tableur'!$AB:$AB)</f>
        <v>1195.1599999999999</v>
      </c>
      <c r="J138" s="45"/>
      <c r="K138" s="45"/>
      <c r="L138" s="45"/>
      <c r="M138" s="45"/>
      <c r="N138" s="45"/>
      <c r="O138" s="45"/>
      <c r="P138" s="45"/>
    </row>
    <row r="139" spans="3:16" x14ac:dyDescent="0.2">
      <c r="C139" s="44" t="s">
        <v>310</v>
      </c>
      <c r="E139" s="58">
        <v>0</v>
      </c>
      <c r="F139" s="58">
        <v>0</v>
      </c>
      <c r="G139" s="58">
        <v>0</v>
      </c>
      <c r="H139" s="58">
        <v>0</v>
      </c>
      <c r="I139" s="58">
        <f>SUMIF('Export tableur'!$Z:$Z,'Balance A'!$C139,'Export tableur'!$AB:$AB)</f>
        <v>0</v>
      </c>
      <c r="J139" s="45"/>
      <c r="K139" s="45"/>
      <c r="L139" s="45"/>
      <c r="M139" s="45"/>
      <c r="N139" s="45"/>
      <c r="O139" s="45"/>
      <c r="P139" s="45"/>
    </row>
    <row r="140" spans="3:16" x14ac:dyDescent="0.2">
      <c r="C140" s="44" t="s">
        <v>311</v>
      </c>
      <c r="E140" s="58">
        <v>150.78</v>
      </c>
      <c r="F140" s="58">
        <v>294.73</v>
      </c>
      <c r="G140" s="58">
        <v>440.66999999999996</v>
      </c>
      <c r="H140" s="58">
        <v>586.47</v>
      </c>
      <c r="I140" s="58">
        <f>SUMIF('Export tableur'!$Z:$Z,'Balance A'!$C140,'Export tableur'!$AB:$AB)</f>
        <v>586.47</v>
      </c>
      <c r="J140" s="45"/>
      <c r="K140" s="45"/>
      <c r="L140" s="45"/>
      <c r="M140" s="45"/>
      <c r="N140" s="45"/>
      <c r="O140" s="45"/>
      <c r="P140" s="45"/>
    </row>
    <row r="141" spans="3:16" x14ac:dyDescent="0.2">
      <c r="C141" s="44" t="s">
        <v>312</v>
      </c>
      <c r="E141" s="58">
        <v>0</v>
      </c>
      <c r="F141" s="58">
        <v>0</v>
      </c>
      <c r="G141" s="58">
        <v>0</v>
      </c>
      <c r="H141" s="58">
        <v>0</v>
      </c>
      <c r="I141" s="58">
        <f>SUMIF('Export tableur'!$Z:$Z,'Balance A'!$C141,'Export tableur'!$AB:$AB)</f>
        <v>0</v>
      </c>
      <c r="J141" s="45"/>
      <c r="K141" s="45"/>
      <c r="L141" s="45"/>
      <c r="M141" s="45"/>
      <c r="N141" s="45"/>
      <c r="O141" s="45"/>
      <c r="P141" s="45"/>
    </row>
    <row r="142" spans="3:16" x14ac:dyDescent="0.2">
      <c r="C142" s="44" t="s">
        <v>313</v>
      </c>
      <c r="E142" s="58">
        <v>468.16000000000031</v>
      </c>
      <c r="F142" s="58">
        <v>287.33999999999969</v>
      </c>
      <c r="G142" s="58">
        <v>334.47000000000162</v>
      </c>
      <c r="H142" s="58">
        <v>359.13999999999987</v>
      </c>
      <c r="I142" s="58">
        <f>SUMIF('Export tableur'!$Z:$Z,'Balance A'!$C142,'Export tableur'!$AB:$AB)</f>
        <v>359.13999999999987</v>
      </c>
      <c r="J142" s="45"/>
      <c r="K142" s="45"/>
      <c r="L142" s="45"/>
      <c r="M142" s="45"/>
      <c r="N142" s="45"/>
      <c r="O142" s="45"/>
      <c r="P142" s="45"/>
    </row>
    <row r="143" spans="3:16" x14ac:dyDescent="0.2">
      <c r="C143" s="44" t="s">
        <v>314</v>
      </c>
      <c r="E143" s="58">
        <v>0</v>
      </c>
      <c r="F143" s="58">
        <v>0</v>
      </c>
      <c r="G143" s="58">
        <v>0</v>
      </c>
      <c r="H143" s="58">
        <v>0</v>
      </c>
      <c r="I143" s="58">
        <f>SUMIF('Export tableur'!$Z:$Z,'Balance A'!$C143,'Export tableur'!$AB:$AB)</f>
        <v>0</v>
      </c>
      <c r="J143" s="45"/>
      <c r="K143" s="45"/>
      <c r="L143" s="45"/>
      <c r="M143" s="45"/>
      <c r="N143" s="45"/>
      <c r="O143" s="45"/>
      <c r="P143" s="45"/>
    </row>
    <row r="144" spans="3:16" x14ac:dyDescent="0.2">
      <c r="C144" s="44" t="s">
        <v>315</v>
      </c>
      <c r="E144" s="58">
        <v>0</v>
      </c>
      <c r="F144" s="58">
        <v>0</v>
      </c>
      <c r="G144" s="58">
        <v>0</v>
      </c>
      <c r="H144" s="58">
        <v>0</v>
      </c>
      <c r="I144" s="58">
        <f>SUMIF('Export tableur'!$Z:$Z,'Balance A'!$C144,'Export tableur'!$AB:$AB)</f>
        <v>0</v>
      </c>
      <c r="J144" s="45"/>
      <c r="K144" s="45"/>
      <c r="L144" s="45"/>
      <c r="M144" s="45"/>
      <c r="N144" s="45"/>
      <c r="O144" s="45"/>
      <c r="P144" s="45"/>
    </row>
    <row r="145" spans="3:16" x14ac:dyDescent="0.2">
      <c r="C145" s="44" t="s">
        <v>316</v>
      </c>
      <c r="E145" s="58">
        <v>0</v>
      </c>
      <c r="F145" s="58">
        <v>0</v>
      </c>
      <c r="G145" s="58">
        <v>0</v>
      </c>
      <c r="H145" s="58">
        <v>0</v>
      </c>
      <c r="I145" s="58">
        <f>SUMIF('Export tableur'!$Z:$Z,'Balance A'!$C145,'Export tableur'!$AB:$AB)</f>
        <v>0</v>
      </c>
      <c r="J145" s="45"/>
      <c r="K145" s="45"/>
      <c r="L145" s="45"/>
      <c r="M145" s="45"/>
      <c r="N145" s="45"/>
      <c r="O145" s="45"/>
      <c r="P145" s="45"/>
    </row>
    <row r="146" spans="3:16" x14ac:dyDescent="0.2">
      <c r="C146" s="44" t="s">
        <v>317</v>
      </c>
      <c r="E146" s="58">
        <v>0</v>
      </c>
      <c r="F146" s="58">
        <v>0</v>
      </c>
      <c r="G146" s="58">
        <v>0</v>
      </c>
      <c r="H146" s="58">
        <v>0</v>
      </c>
      <c r="I146" s="58">
        <f>SUMIF('Export tableur'!$Z:$Z,'Balance A'!$C146,'Export tableur'!$AB:$AB)</f>
        <v>0</v>
      </c>
      <c r="J146" s="45"/>
      <c r="K146" s="45"/>
      <c r="L146" s="45"/>
      <c r="M146" s="45"/>
      <c r="N146" s="45"/>
      <c r="O146" s="45"/>
      <c r="P146" s="45"/>
    </row>
    <row r="147" spans="3:16" x14ac:dyDescent="0.2">
      <c r="C147" s="44" t="s">
        <v>318</v>
      </c>
      <c r="E147" s="58">
        <v>-41957.23</v>
      </c>
      <c r="F147" s="58">
        <v>-81615.539999999994</v>
      </c>
      <c r="G147" s="58">
        <v>-124673.51</v>
      </c>
      <c r="H147" s="58">
        <v>-172197.98</v>
      </c>
      <c r="I147" s="58">
        <f>SUMIF('Export tableur'!$Z:$Z,'Balance A'!$C147,'Export tableur'!$AB:$AB)</f>
        <v>-172197.98</v>
      </c>
      <c r="J147" s="45"/>
      <c r="K147" s="45"/>
      <c r="L147" s="45"/>
      <c r="M147" s="45"/>
      <c r="N147" s="45"/>
      <c r="O147" s="45"/>
      <c r="P147" s="45"/>
    </row>
    <row r="148" spans="3:16" x14ac:dyDescent="0.2">
      <c r="C148" s="44" t="s">
        <v>319</v>
      </c>
      <c r="E148" s="58">
        <v>0</v>
      </c>
      <c r="F148" s="58">
        <v>0</v>
      </c>
      <c r="G148" s="58">
        <v>0</v>
      </c>
      <c r="H148" s="58">
        <v>0</v>
      </c>
      <c r="I148" s="58">
        <f>SUMIF('Export tableur'!$Z:$Z,'Balance A'!$C148,'Export tableur'!$AB:$AB)</f>
        <v>0</v>
      </c>
      <c r="J148" s="45"/>
      <c r="K148" s="45"/>
      <c r="L148" s="45"/>
      <c r="M148" s="45"/>
      <c r="N148" s="45"/>
      <c r="O148" s="45"/>
      <c r="P148" s="45"/>
    </row>
    <row r="149" spans="3:16" x14ac:dyDescent="0.2">
      <c r="C149" s="44" t="s">
        <v>320</v>
      </c>
      <c r="E149" s="58">
        <v>-325.64</v>
      </c>
      <c r="F149" s="58">
        <v>-1103.56</v>
      </c>
      <c r="G149" s="58">
        <v>-1633.47</v>
      </c>
      <c r="H149" s="58">
        <v>-1760.11</v>
      </c>
      <c r="I149" s="58">
        <f>SUMIF('Export tableur'!$Z:$Z,'Balance A'!$C149,'Export tableur'!$AB:$AB)</f>
        <v>-1760.11</v>
      </c>
      <c r="J149" s="45"/>
      <c r="K149" s="45"/>
      <c r="L149" s="45"/>
      <c r="M149" s="45"/>
      <c r="N149" s="45"/>
      <c r="O149" s="45"/>
      <c r="P149" s="45"/>
    </row>
    <row r="150" spans="3:16" x14ac:dyDescent="0.2">
      <c r="C150" s="44" t="s">
        <v>321</v>
      </c>
      <c r="E150" s="58">
        <v>0</v>
      </c>
      <c r="F150" s="58">
        <v>0</v>
      </c>
      <c r="G150" s="58">
        <v>0</v>
      </c>
      <c r="H150" s="58">
        <v>0</v>
      </c>
      <c r="I150" s="58">
        <f>SUMIF('Export tableur'!$Z:$Z,'Balance A'!$C150,'Export tableur'!$AB:$AB)</f>
        <v>0</v>
      </c>
      <c r="J150" s="45"/>
      <c r="K150" s="45"/>
      <c r="L150" s="45"/>
      <c r="M150" s="45"/>
      <c r="N150" s="45"/>
      <c r="O150" s="45"/>
      <c r="P150" s="45"/>
    </row>
    <row r="151" spans="3:16" x14ac:dyDescent="0.2">
      <c r="C151" s="44" t="s">
        <v>322</v>
      </c>
      <c r="E151" s="58">
        <v>-1835.37</v>
      </c>
      <c r="F151" s="58">
        <v>-3874.45</v>
      </c>
      <c r="G151" s="58">
        <v>-4808.33</v>
      </c>
      <c r="H151" s="58">
        <v>-7371</v>
      </c>
      <c r="I151" s="58">
        <f>SUMIF('Export tableur'!$Z:$Z,'Balance A'!$C151,'Export tableur'!$AB:$AB)</f>
        <v>-7371</v>
      </c>
      <c r="J151" s="45"/>
      <c r="K151" s="45"/>
      <c r="L151" s="45"/>
      <c r="M151" s="45"/>
      <c r="N151" s="45"/>
      <c r="O151" s="45"/>
      <c r="P151" s="45"/>
    </row>
    <row r="152" spans="3:16" x14ac:dyDescent="0.2">
      <c r="C152" s="44" t="s">
        <v>323</v>
      </c>
      <c r="E152" s="58">
        <v>0</v>
      </c>
      <c r="F152" s="58">
        <v>0</v>
      </c>
      <c r="G152" s="58">
        <v>0</v>
      </c>
      <c r="H152" s="58">
        <v>0</v>
      </c>
      <c r="I152" s="58">
        <f>SUMIF('Export tableur'!$Z:$Z,'Balance A'!$C152,'Export tableur'!$AB:$AB)</f>
        <v>0</v>
      </c>
      <c r="J152" s="45"/>
      <c r="K152" s="45"/>
      <c r="L152" s="45"/>
      <c r="M152" s="45"/>
      <c r="N152" s="45"/>
      <c r="O152" s="45"/>
      <c r="P152" s="45"/>
    </row>
    <row r="153" spans="3:16" x14ac:dyDescent="0.2">
      <c r="C153" s="44" t="s">
        <v>324</v>
      </c>
      <c r="E153" s="58">
        <v>-10405.99</v>
      </c>
      <c r="F153" s="58">
        <v>-20357.64</v>
      </c>
      <c r="G153" s="58">
        <v>-30496.080000000002</v>
      </c>
      <c r="H153" s="58">
        <v>-43708.72</v>
      </c>
      <c r="I153" s="58">
        <f>SUMIF('Export tableur'!$Z:$Z,'Balance A'!$C153,'Export tableur'!$AB:$AB)</f>
        <v>-43708.72</v>
      </c>
      <c r="J153" s="45"/>
      <c r="K153" s="45"/>
      <c r="L153" s="45"/>
      <c r="M153" s="45"/>
      <c r="N153" s="45"/>
      <c r="O153" s="45"/>
      <c r="P153" s="45"/>
    </row>
    <row r="154" spans="3:16" x14ac:dyDescent="0.2">
      <c r="C154" s="44" t="s">
        <v>325</v>
      </c>
      <c r="E154" s="58">
        <v>-33</v>
      </c>
      <c r="F154" s="58">
        <v>-162</v>
      </c>
      <c r="G154" s="58">
        <v>-228</v>
      </c>
      <c r="H154" s="58">
        <v>-341</v>
      </c>
      <c r="I154" s="58">
        <f>SUMIF('Export tableur'!$Z:$Z,'Balance A'!$C154,'Export tableur'!$AB:$AB)</f>
        <v>-341</v>
      </c>
      <c r="J154" s="45"/>
      <c r="K154" s="45"/>
      <c r="L154" s="45"/>
      <c r="M154" s="45"/>
      <c r="N154" s="45"/>
      <c r="O154" s="45"/>
      <c r="P154" s="45"/>
    </row>
    <row r="155" spans="3:16" x14ac:dyDescent="0.2">
      <c r="C155" s="44" t="s">
        <v>326</v>
      </c>
      <c r="E155" s="58">
        <v>-71.44</v>
      </c>
      <c r="F155" s="58">
        <v>-142.88</v>
      </c>
      <c r="G155" s="58">
        <v>-195.51999999999998</v>
      </c>
      <c r="H155" s="58">
        <v>-282</v>
      </c>
      <c r="I155" s="58">
        <f>SUMIF('Export tableur'!$Z:$Z,'Balance A'!$C155,'Export tableur'!$AB:$AB)</f>
        <v>-282</v>
      </c>
      <c r="J155" s="45"/>
      <c r="K155" s="45"/>
      <c r="L155" s="45"/>
      <c r="M155" s="45"/>
      <c r="N155" s="45"/>
      <c r="O155" s="45"/>
      <c r="P155" s="45"/>
    </row>
    <row r="156" spans="3:16" x14ac:dyDescent="0.2">
      <c r="C156" s="44" t="s">
        <v>327</v>
      </c>
      <c r="E156" s="58">
        <v>0</v>
      </c>
      <c r="F156" s="58">
        <v>0</v>
      </c>
      <c r="G156" s="58">
        <v>0</v>
      </c>
      <c r="H156" s="58">
        <v>0</v>
      </c>
      <c r="I156" s="58">
        <f>SUMIF('Export tableur'!$Z:$Z,'Balance A'!$C156,'Export tableur'!$AB:$AB)</f>
        <v>0</v>
      </c>
      <c r="J156" s="45"/>
      <c r="K156" s="45"/>
      <c r="L156" s="45"/>
      <c r="M156" s="45"/>
      <c r="N156" s="45"/>
      <c r="O156" s="45"/>
      <c r="P156" s="45"/>
    </row>
    <row r="157" spans="3:16" x14ac:dyDescent="0.2">
      <c r="C157" s="44" t="s">
        <v>328</v>
      </c>
      <c r="E157" s="58">
        <v>0</v>
      </c>
      <c r="F157" s="58">
        <v>0</v>
      </c>
      <c r="G157" s="58">
        <v>-81.23</v>
      </c>
      <c r="H157" s="58">
        <v>-81.23</v>
      </c>
      <c r="I157" s="58">
        <f>SUMIF('Export tableur'!$Z:$Z,'Balance A'!$C157,'Export tableur'!$AB:$AB)</f>
        <v>-81.23</v>
      </c>
      <c r="J157" s="45"/>
      <c r="K157" s="45"/>
      <c r="L157" s="45"/>
      <c r="M157" s="45"/>
      <c r="N157" s="45"/>
      <c r="O157" s="45"/>
      <c r="P157" s="45"/>
    </row>
    <row r="158" spans="3:16" x14ac:dyDescent="0.2">
      <c r="C158" s="44" t="s">
        <v>329</v>
      </c>
      <c r="E158" s="58">
        <v>0</v>
      </c>
      <c r="F158" s="58">
        <v>0</v>
      </c>
      <c r="G158" s="58">
        <v>0</v>
      </c>
      <c r="H158" s="58">
        <v>0</v>
      </c>
      <c r="I158" s="58">
        <f>SUMIF('Export tableur'!$Z:$Z,'Balance A'!$C158,'Export tableur'!$AB:$AB)</f>
        <v>0</v>
      </c>
      <c r="J158" s="45"/>
      <c r="K158" s="45"/>
      <c r="L158" s="45"/>
      <c r="M158" s="45"/>
      <c r="N158" s="45"/>
      <c r="O158" s="45"/>
      <c r="P158" s="45"/>
    </row>
    <row r="159" spans="3:16" x14ac:dyDescent="0.2">
      <c r="C159" s="44" t="s">
        <v>330</v>
      </c>
      <c r="E159" s="45"/>
      <c r="F159" s="58">
        <v>-3321.41</v>
      </c>
      <c r="G159" s="58">
        <v>0</v>
      </c>
      <c r="H159" s="58">
        <v>0</v>
      </c>
      <c r="I159" s="58">
        <f>SUMIF('Export tableur'!$Z:$Z,'Balance A'!$C159,'Export tableur'!$AB:$AB)</f>
        <v>0</v>
      </c>
      <c r="J159" s="45"/>
      <c r="K159" s="45"/>
      <c r="L159" s="45"/>
      <c r="M159" s="45"/>
      <c r="N159" s="45"/>
      <c r="O159" s="45"/>
      <c r="P159" s="45"/>
    </row>
    <row r="160" spans="3:16" x14ac:dyDescent="0.2">
      <c r="C160" s="44" t="s">
        <v>331</v>
      </c>
      <c r="E160" s="45"/>
      <c r="F160" s="45"/>
      <c r="G160" s="58">
        <v>4</v>
      </c>
      <c r="H160" s="58">
        <v>4</v>
      </c>
      <c r="I160" s="58">
        <f>SUMIF('Export tableur'!$Z:$Z,'Balance A'!$C160,'Export tableur'!$AB:$AB)</f>
        <v>4</v>
      </c>
      <c r="J160" s="45"/>
      <c r="K160" s="45"/>
      <c r="L160" s="45"/>
      <c r="M160" s="45"/>
      <c r="N160" s="45"/>
      <c r="O160" s="45"/>
      <c r="P160" s="45"/>
    </row>
    <row r="161" spans="3:16" x14ac:dyDescent="0.2">
      <c r="C161" s="44" t="s">
        <v>332</v>
      </c>
      <c r="E161" s="45"/>
      <c r="F161" s="45"/>
      <c r="G161" s="58">
        <v>910</v>
      </c>
      <c r="H161" s="58">
        <v>1191.99</v>
      </c>
      <c r="I161" s="58">
        <f>SUMIF('Export tableur'!$Z:$Z,'Balance A'!$C161,'Export tableur'!$AB:$AB)</f>
        <v>1191.99</v>
      </c>
      <c r="J161" s="45"/>
      <c r="K161" s="45"/>
      <c r="L161" s="45"/>
      <c r="M161" s="45"/>
      <c r="N161" s="45"/>
      <c r="O161" s="45"/>
      <c r="P161" s="45"/>
    </row>
    <row r="162" spans="3:16" x14ac:dyDescent="0.2"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</row>
    <row r="163" spans="3:16" x14ac:dyDescent="0.2"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</row>
  </sheetData>
  <autoFilter ref="B13:P163"/>
  <conditionalFormatting sqref="E5:P5 F3:P3">
    <cfRule type="cellIs" dxfId="17" priority="2" operator="notEqual">
      <formula>0</formula>
    </cfRule>
    <cfRule type="cellIs" dxfId="16" priority="3" operator="equal">
      <formula>0</formula>
    </cfRule>
  </conditionalFormatting>
  <conditionalFormatting sqref="E14:P163">
    <cfRule type="expression" dxfId="15" priority="1">
      <formula>$B$5=E$13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83"/>
  <sheetViews>
    <sheetView workbookViewId="0">
      <pane xSplit="1" ySplit="13" topLeftCell="B168" activePane="bottomRight" state="frozen"/>
      <selection activeCell="Z19" sqref="Z19"/>
      <selection pane="topRight" activeCell="Z19" sqref="Z19"/>
      <selection pane="bottomLeft" activeCell="Z19" sqref="Z19"/>
      <selection pane="bottomRight" activeCell="P180" sqref="P180"/>
    </sheetView>
  </sheetViews>
  <sheetFormatPr baseColWidth="10" defaultColWidth="11.42578125" defaultRowHeight="12.75" x14ac:dyDescent="0.2"/>
  <cols>
    <col min="1" max="1" width="11.42578125" style="44"/>
    <col min="2" max="2" width="24.5703125" style="44" bestFit="1" customWidth="1"/>
    <col min="3" max="3" width="15.28515625" style="44" bestFit="1" customWidth="1"/>
    <col min="4" max="4" width="38.140625" style="44" bestFit="1" customWidth="1"/>
    <col min="5" max="7" width="10.85546875" style="45" bestFit="1" customWidth="1"/>
    <col min="8" max="8" width="10.7109375" style="45" bestFit="1" customWidth="1"/>
    <col min="9" max="9" width="9.140625" style="45" bestFit="1" customWidth="1"/>
    <col min="10" max="11" width="7" style="45" bestFit="1" customWidth="1"/>
    <col min="12" max="12" width="7.5703125" style="45" bestFit="1" customWidth="1"/>
    <col min="13" max="13" width="7.85546875" style="45" bestFit="1" customWidth="1"/>
    <col min="14" max="14" width="6.85546875" style="45" bestFit="1" customWidth="1"/>
    <col min="15" max="16" width="7.42578125" style="45" bestFit="1" customWidth="1"/>
    <col min="17" max="16384" width="11.42578125" style="44"/>
  </cols>
  <sheetData>
    <row r="2" spans="2:16" x14ac:dyDescent="0.2">
      <c r="D2" s="44" t="s">
        <v>177</v>
      </c>
      <c r="E2" s="45">
        <f>SUM(E14:E181)</f>
        <v>57529.94999999999</v>
      </c>
      <c r="F2" s="45">
        <f>SUM(F14:F181)</f>
        <v>-54960.270000000062</v>
      </c>
      <c r="G2" s="45">
        <f>SUM(G14:G181)</f>
        <v>-41207.500000000058</v>
      </c>
      <c r="H2" s="45">
        <f>SUM(H14:H181)</f>
        <v>284835.94000000006</v>
      </c>
      <c r="I2" s="45">
        <f>SUM(I14:I181)</f>
        <v>284835.94000000006</v>
      </c>
      <c r="J2" s="45">
        <f>SUM(J14:J181)</f>
        <v>0</v>
      </c>
      <c r="K2" s="45">
        <f>SUM(K14:K181)</f>
        <v>0</v>
      </c>
      <c r="L2" s="45">
        <f>SUM(L14:L181)</f>
        <v>0</v>
      </c>
      <c r="M2" s="45">
        <f>SUM(M14:M181)</f>
        <v>0</v>
      </c>
      <c r="N2" s="45">
        <f>SUM(N14:N181)</f>
        <v>0</v>
      </c>
      <c r="O2" s="45">
        <f>SUM(O14:O181)</f>
        <v>0</v>
      </c>
      <c r="P2" s="45">
        <f>SUM(P14:P181)</f>
        <v>0</v>
      </c>
    </row>
    <row r="3" spans="2:16" x14ac:dyDescent="0.2">
      <c r="D3" s="46" t="s">
        <v>178</v>
      </c>
      <c r="E3" s="60"/>
      <c r="I3" s="45">
        <f>ROUND('Export tableur'!$AO$7-I2,0)</f>
        <v>-284836</v>
      </c>
    </row>
    <row r="4" spans="2:16" ht="13.5" thickBot="1" x14ac:dyDescent="0.25"/>
    <row r="5" spans="2:16" ht="13.5" thickBot="1" x14ac:dyDescent="0.25">
      <c r="B5" s="47">
        <f>'[1]REPORTING RDP'!A2</f>
        <v>44682</v>
      </c>
      <c r="D5" s="44" t="s">
        <v>179</v>
      </c>
      <c r="E5" s="45">
        <f>ROUND(SUM(E182:E413),0)</f>
        <v>0</v>
      </c>
      <c r="F5" s="45">
        <f>ROUND(SUM(F182:F413),0)</f>
        <v>0</v>
      </c>
      <c r="G5" s="45">
        <f>ROUND(SUM(G182:G413),0)</f>
        <v>0</v>
      </c>
      <c r="H5" s="45">
        <f>ROUND(SUM(H182:H413),0)</f>
        <v>0</v>
      </c>
      <c r="I5" s="45">
        <f>ROUND(SUM(I182:I413),0)</f>
        <v>0</v>
      </c>
      <c r="J5" s="45">
        <f>ROUND(SUM(J182:J413),0)</f>
        <v>0</v>
      </c>
      <c r="K5" s="45">
        <f>ROUND(SUM(K182:K413),0)</f>
        <v>0</v>
      </c>
      <c r="L5" s="45">
        <f>ROUND(SUM(L182:L413),0)</f>
        <v>0</v>
      </c>
      <c r="M5" s="45">
        <f>ROUND(SUM(M182:M413),0)</f>
        <v>0</v>
      </c>
      <c r="N5" s="45">
        <f>ROUND(SUM(N182:N413),0)</f>
        <v>0</v>
      </c>
      <c r="O5" s="45">
        <f>ROUND(SUM(O182:O413),0)</f>
        <v>0</v>
      </c>
      <c r="P5" s="45">
        <f>ROUND(SUM(P182:P413),0)</f>
        <v>0</v>
      </c>
    </row>
    <row r="6" spans="2:16" ht="15" x14ac:dyDescent="0.25"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</row>
    <row r="7" spans="2:16" ht="13.5" thickBot="1" x14ac:dyDescent="0.25"/>
    <row r="8" spans="2:16" ht="15.75" thickBot="1" x14ac:dyDescent="0.3">
      <c r="D8" s="49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1"/>
    </row>
    <row r="9" spans="2:16" ht="15" thickBot="1" x14ac:dyDescent="0.25">
      <c r="D9" s="52" t="s">
        <v>180</v>
      </c>
      <c r="E9" s="53">
        <f>'[1]REPORTING RDP'!M13*0.73-'[1]REPORTING RDP'!M30</f>
        <v>856.31499999999141</v>
      </c>
      <c r="F9" s="53">
        <f>'[1]REPORTING RDP'!N13*0.73-'[1]REPORTING RDP'!N30</f>
        <v>-0.47749999997904524</v>
      </c>
      <c r="G9" s="53">
        <f>'[1]REPORTING RDP'!O13*0.73-'[1]REPORTING RDP'!O30</f>
        <v>-2932.0218000000168</v>
      </c>
      <c r="H9" s="53">
        <f>'[1]REPORTING RDP'!P13*0.73-'[1]REPORTING RDP'!P30</f>
        <v>-204.64459999995597</v>
      </c>
      <c r="I9" s="53">
        <f>'[1]REPORTING RDP'!Q13*0.73-'[1]REPORTING RDP'!Q30</f>
        <v>113373</v>
      </c>
      <c r="J9" s="53">
        <f>'[1]REPORTING RDP'!R13*0.73-'[1]REPORTING RDP'!R30</f>
        <v>-111092.17110000007</v>
      </c>
      <c r="K9" s="53">
        <f>'[1]REPORTING RDP'!S13*0.73-'[1]REPORTING RDP'!S30</f>
        <v>0</v>
      </c>
      <c r="L9" s="53">
        <f>'[1]REPORTING RDP'!T13*0.73-'[1]REPORTING RDP'!T30</f>
        <v>0</v>
      </c>
      <c r="M9" s="53">
        <f>'[1]REPORTING RDP'!U13*0.73-'[1]REPORTING RDP'!U30</f>
        <v>0</v>
      </c>
      <c r="N9" s="53">
        <f>'[1]REPORTING RDP'!V13*0.73-'[1]REPORTING RDP'!V30</f>
        <v>0</v>
      </c>
      <c r="O9" s="53">
        <f>'[1]REPORTING RDP'!W13*0.73-'[1]REPORTING RDP'!W30</f>
        <v>0</v>
      </c>
      <c r="P9" s="53">
        <f>'[1]REPORTING RDP'!X13*0.73-'[1]REPORTING RDP'!X30</f>
        <v>0</v>
      </c>
    </row>
    <row r="11" spans="2:16" ht="15" x14ac:dyDescent="0.25">
      <c r="D11" s="54" t="s">
        <v>181</v>
      </c>
      <c r="E11" s="55">
        <f>SUBTOTAL(9,E14:E901)</f>
        <v>57529.94999999999</v>
      </c>
      <c r="F11" s="55">
        <f>SUBTOTAL(9,F14:F901)</f>
        <v>-54960.270000000062</v>
      </c>
      <c r="G11" s="55">
        <f>SUBTOTAL(9,G14:G901)</f>
        <v>-41207.500000000058</v>
      </c>
      <c r="H11" s="55">
        <f>SUBTOTAL(9,H14:H901)</f>
        <v>284835.94000000006</v>
      </c>
      <c r="I11" s="55">
        <f>SUBTOTAL(9,I14:I901)</f>
        <v>284835.94000000006</v>
      </c>
      <c r="J11" s="55">
        <f>SUBTOTAL(9,J14:J901)</f>
        <v>0</v>
      </c>
      <c r="K11" s="55">
        <f>SUBTOTAL(9,K14:K901)</f>
        <v>0</v>
      </c>
      <c r="L11" s="55">
        <f>SUBTOTAL(9,L14:L901)</f>
        <v>0</v>
      </c>
      <c r="M11" s="55">
        <f>SUBTOTAL(9,M14:M901)</f>
        <v>0</v>
      </c>
      <c r="N11" s="55">
        <f>SUBTOTAL(9,N14:N901)</f>
        <v>0</v>
      </c>
      <c r="O11" s="55">
        <f>SUBTOTAL(9,O14:O901)</f>
        <v>0</v>
      </c>
      <c r="P11" s="55">
        <f>SUBTOTAL(9,P14:P901)</f>
        <v>0</v>
      </c>
    </row>
    <row r="12" spans="2:16" ht="15" x14ac:dyDescent="0.25">
      <c r="D12" s="54" t="s">
        <v>182</v>
      </c>
      <c r="E12" s="55">
        <f>SUBTOTAL(9,E14:E901)</f>
        <v>57529.94999999999</v>
      </c>
      <c r="F12" s="55">
        <f>+SUBTOTAL(9,F14:F901)-SUBTOTAL(9,E14:E901)</f>
        <v>-112490.22000000006</v>
      </c>
      <c r="G12" s="55">
        <f>+SUBTOTAL(9,G14:G901)-SUBTOTAL(9,F14:F901)</f>
        <v>13752.770000000004</v>
      </c>
      <c r="H12" s="55">
        <f>+SUBTOTAL(9,H14:H901)-SUBTOTAL(9,G14:G901)</f>
        <v>326043.44000000012</v>
      </c>
      <c r="I12" s="55">
        <f>+SUBTOTAL(9,I14:I901)-SUBTOTAL(9,H14:H901)</f>
        <v>0</v>
      </c>
      <c r="J12" s="55">
        <f>+SUBTOTAL(9,J14:J901)-SUBTOTAL(9,I14:I901)</f>
        <v>-284835.94000000006</v>
      </c>
      <c r="K12" s="55">
        <f>+SUBTOTAL(9,K14:K901)-SUBTOTAL(9,J14:J901)</f>
        <v>0</v>
      </c>
      <c r="L12" s="55">
        <f>+SUBTOTAL(9,L14:L901)-SUBTOTAL(9,K14:K901)</f>
        <v>0</v>
      </c>
      <c r="M12" s="55">
        <f>+SUBTOTAL(9,M14:M901)-SUBTOTAL(9,L14:L901)</f>
        <v>0</v>
      </c>
      <c r="N12" s="55">
        <f>+SUBTOTAL(9,N14:N901)-SUBTOTAL(9,M14:M901)</f>
        <v>0</v>
      </c>
      <c r="O12" s="55">
        <f>+SUBTOTAL(9,O14:O901)-SUBTOTAL(9,N14:N901)</f>
        <v>0</v>
      </c>
      <c r="P12" s="55">
        <f>+SUBTOTAL(9,P14:P901)-SUBTOTAL(9,O14:O901)</f>
        <v>0</v>
      </c>
    </row>
    <row r="13" spans="2:16" x14ac:dyDescent="0.2">
      <c r="B13" s="56"/>
      <c r="C13" s="56" t="s">
        <v>183</v>
      </c>
      <c r="D13" s="56" t="s">
        <v>184</v>
      </c>
      <c r="E13" s="62">
        <v>44562</v>
      </c>
      <c r="F13" s="62">
        <v>44593</v>
      </c>
      <c r="G13" s="62">
        <v>44621</v>
      </c>
      <c r="H13" s="62">
        <v>44652</v>
      </c>
      <c r="I13" s="62">
        <v>44682</v>
      </c>
      <c r="J13" s="62">
        <v>44713</v>
      </c>
      <c r="K13" s="62">
        <v>44743</v>
      </c>
      <c r="L13" s="62">
        <v>44774</v>
      </c>
      <c r="M13" s="62">
        <v>44805</v>
      </c>
      <c r="N13" s="62">
        <v>44835</v>
      </c>
      <c r="O13" s="62">
        <v>44866</v>
      </c>
      <c r="P13" s="62">
        <v>44896</v>
      </c>
    </row>
    <row r="14" spans="2:16" x14ac:dyDescent="0.2">
      <c r="C14" s="44" t="s">
        <v>333</v>
      </c>
      <c r="E14" s="58">
        <v>672.48</v>
      </c>
      <c r="F14" s="58">
        <v>860</v>
      </c>
      <c r="G14" s="58">
        <v>1051.8800000000001</v>
      </c>
      <c r="H14" s="58">
        <v>1344.1</v>
      </c>
      <c r="I14" s="58">
        <f>SUMIF('Export tableur'!$Z:$Z,$C14,'Export tableur'!$AB:$AB)</f>
        <v>1344.1</v>
      </c>
    </row>
    <row r="15" spans="2:16" x14ac:dyDescent="0.2">
      <c r="C15" s="44" t="s">
        <v>334</v>
      </c>
      <c r="E15" s="58">
        <v>6218.83</v>
      </c>
      <c r="F15" s="58">
        <v>18037.120000000003</v>
      </c>
      <c r="G15" s="58">
        <v>33695.729999999996</v>
      </c>
      <c r="H15" s="58">
        <v>49265.840000000004</v>
      </c>
      <c r="I15" s="58">
        <f>SUMIF('Export tableur'!$Z:$Z,$C15,'Export tableur'!$AB:$AB)</f>
        <v>49265.840000000004</v>
      </c>
    </row>
    <row r="16" spans="2:16" x14ac:dyDescent="0.2">
      <c r="C16" s="44" t="s">
        <v>335</v>
      </c>
      <c r="E16" s="58">
        <v>0</v>
      </c>
      <c r="F16" s="58">
        <v>0</v>
      </c>
      <c r="G16" s="58">
        <v>0</v>
      </c>
      <c r="H16" s="58">
        <v>0</v>
      </c>
      <c r="I16" s="58">
        <f>SUMIF('Export tableur'!$Z:$Z,$C16,'Export tableur'!$AB:$AB)</f>
        <v>0</v>
      </c>
    </row>
    <row r="17" spans="3:9" x14ac:dyDescent="0.2">
      <c r="C17" s="44" t="s">
        <v>336</v>
      </c>
      <c r="E17" s="58">
        <v>297.97000000000003</v>
      </c>
      <c r="F17" s="58">
        <v>894.97</v>
      </c>
      <c r="G17" s="58">
        <v>1101.97</v>
      </c>
      <c r="H17" s="58">
        <v>1101.97</v>
      </c>
      <c r="I17" s="58">
        <f>SUMIF('Export tableur'!$Z:$Z,$C17,'Export tableur'!$AB:$AB)</f>
        <v>1101.97</v>
      </c>
    </row>
    <row r="18" spans="3:9" x14ac:dyDescent="0.2">
      <c r="C18" s="44" t="s">
        <v>337</v>
      </c>
      <c r="E18" s="58">
        <v>0</v>
      </c>
      <c r="F18" s="58">
        <v>-4938.99</v>
      </c>
      <c r="G18" s="58">
        <v>-7078.82</v>
      </c>
      <c r="H18" s="58">
        <v>2851.4500000000007</v>
      </c>
      <c r="I18" s="58">
        <f>SUMIF('Export tableur'!$Z:$Z,$C18,'Export tableur'!$AB:$AB)</f>
        <v>2851.4500000000007</v>
      </c>
    </row>
    <row r="19" spans="3:9" x14ac:dyDescent="0.2">
      <c r="C19" s="44" t="s">
        <v>338</v>
      </c>
      <c r="E19" s="58">
        <v>0</v>
      </c>
      <c r="F19" s="58">
        <v>-1102.1500000000001</v>
      </c>
      <c r="G19" s="58">
        <v>-2494.46</v>
      </c>
      <c r="H19" s="58">
        <v>991.32999999999947</v>
      </c>
      <c r="I19" s="58">
        <f>SUMIF('Export tableur'!$Z:$Z,$C19,'Export tableur'!$AB:$AB)</f>
        <v>991.32999999999947</v>
      </c>
    </row>
    <row r="20" spans="3:9" x14ac:dyDescent="0.2">
      <c r="C20" s="44" t="s">
        <v>339</v>
      </c>
      <c r="E20" s="58">
        <v>0</v>
      </c>
      <c r="F20" s="58">
        <v>0</v>
      </c>
      <c r="G20" s="58">
        <v>0</v>
      </c>
      <c r="H20" s="58">
        <v>0</v>
      </c>
      <c r="I20" s="58">
        <f>SUMIF('Export tableur'!$Z:$Z,$C20,'Export tableur'!$AB:$AB)</f>
        <v>0</v>
      </c>
    </row>
    <row r="21" spans="3:9" x14ac:dyDescent="0.2">
      <c r="C21" s="44" t="s">
        <v>340</v>
      </c>
      <c r="E21" s="58">
        <v>0</v>
      </c>
      <c r="F21" s="58">
        <v>-117521.76</v>
      </c>
      <c r="G21" s="58">
        <v>-113260.09999999999</v>
      </c>
      <c r="H21" s="58">
        <v>116350.54000000004</v>
      </c>
      <c r="I21" s="58">
        <f>SUMIF('Export tableur'!$Z:$Z,$C21,'Export tableur'!$AB:$AB)</f>
        <v>116350.54000000004</v>
      </c>
    </row>
    <row r="22" spans="3:9" x14ac:dyDescent="0.2">
      <c r="C22" s="44" t="s">
        <v>341</v>
      </c>
      <c r="E22" s="58">
        <v>0</v>
      </c>
      <c r="F22" s="58">
        <v>-2217.75</v>
      </c>
      <c r="G22" s="58">
        <v>-2814.63</v>
      </c>
      <c r="H22" s="58">
        <v>1612.5</v>
      </c>
      <c r="I22" s="58">
        <f>SUMIF('Export tableur'!$Z:$Z,$C22,'Export tableur'!$AB:$AB)</f>
        <v>1612.5</v>
      </c>
    </row>
    <row r="23" spans="3:9" x14ac:dyDescent="0.2">
      <c r="C23" s="44" t="s">
        <v>342</v>
      </c>
      <c r="E23" s="58">
        <v>0</v>
      </c>
      <c r="F23" s="58">
        <v>0</v>
      </c>
      <c r="G23" s="58">
        <v>247.68</v>
      </c>
      <c r="H23" s="58">
        <v>1014.9</v>
      </c>
      <c r="I23" s="58">
        <f>SUMIF('Export tableur'!$Z:$Z,$C23,'Export tableur'!$AB:$AB)</f>
        <v>1014.9</v>
      </c>
    </row>
    <row r="24" spans="3:9" x14ac:dyDescent="0.2">
      <c r="C24" s="44" t="s">
        <v>343</v>
      </c>
      <c r="E24" s="58">
        <v>4796.5200000000004</v>
      </c>
      <c r="F24" s="58">
        <v>9512.23</v>
      </c>
      <c r="G24" s="58">
        <v>13737.22</v>
      </c>
      <c r="H24" s="58">
        <v>14775.699999999997</v>
      </c>
      <c r="I24" s="58">
        <f>SUMIF('Export tableur'!$Z:$Z,$C24,'Export tableur'!$AB:$AB)</f>
        <v>14775.699999999997</v>
      </c>
    </row>
    <row r="25" spans="3:9" x14ac:dyDescent="0.2">
      <c r="C25" s="44" t="s">
        <v>344</v>
      </c>
      <c r="E25" s="58">
        <v>210</v>
      </c>
      <c r="F25" s="58">
        <v>420</v>
      </c>
      <c r="G25" s="58">
        <v>729.1099999999999</v>
      </c>
      <c r="H25" s="58">
        <v>939.11000000000013</v>
      </c>
      <c r="I25" s="58">
        <f>SUMIF('Export tableur'!$Z:$Z,$C25,'Export tableur'!$AB:$AB)</f>
        <v>939.11000000000013</v>
      </c>
    </row>
    <row r="26" spans="3:9" x14ac:dyDescent="0.2">
      <c r="C26" s="44" t="s">
        <v>345</v>
      </c>
      <c r="E26" s="58">
        <v>2135.35</v>
      </c>
      <c r="F26" s="58">
        <v>2135.35</v>
      </c>
      <c r="G26" s="58">
        <v>6867.11</v>
      </c>
      <c r="H26" s="58">
        <v>6867.11</v>
      </c>
      <c r="I26" s="58">
        <f>SUMIF('Export tableur'!$Z:$Z,$C26,'Export tableur'!$AB:$AB)</f>
        <v>6867.11</v>
      </c>
    </row>
    <row r="27" spans="3:9" x14ac:dyDescent="0.2">
      <c r="C27" s="44" t="s">
        <v>346</v>
      </c>
      <c r="E27" s="58">
        <v>2190.89</v>
      </c>
      <c r="F27" s="58">
        <v>3957.37</v>
      </c>
      <c r="G27" s="58">
        <v>5768.46</v>
      </c>
      <c r="H27" s="58">
        <v>7174.95</v>
      </c>
      <c r="I27" s="58">
        <f>SUMIF('Export tableur'!$Z:$Z,$C27,'Export tableur'!$AB:$AB)</f>
        <v>7174.95</v>
      </c>
    </row>
    <row r="28" spans="3:9" x14ac:dyDescent="0.2">
      <c r="C28" s="44" t="s">
        <v>347</v>
      </c>
      <c r="E28" s="58">
        <v>0</v>
      </c>
      <c r="F28" s="58">
        <v>0</v>
      </c>
      <c r="G28" s="58">
        <v>0</v>
      </c>
      <c r="H28" s="58">
        <v>0</v>
      </c>
      <c r="I28" s="58">
        <f>SUMIF('Export tableur'!$Z:$Z,$C28,'Export tableur'!$AB:$AB)</f>
        <v>0</v>
      </c>
    </row>
    <row r="29" spans="3:9" x14ac:dyDescent="0.2">
      <c r="C29" s="44" t="s">
        <v>348</v>
      </c>
      <c r="E29" s="58">
        <v>479.54</v>
      </c>
      <c r="F29" s="58">
        <v>706.06</v>
      </c>
      <c r="G29" s="58">
        <v>1380.07</v>
      </c>
      <c r="H29" s="58">
        <v>1646.28</v>
      </c>
      <c r="I29" s="58">
        <f>SUMIF('Export tableur'!$Z:$Z,$C29,'Export tableur'!$AB:$AB)</f>
        <v>1646.28</v>
      </c>
    </row>
    <row r="30" spans="3:9" x14ac:dyDescent="0.2">
      <c r="C30" s="44" t="s">
        <v>349</v>
      </c>
      <c r="E30" s="58">
        <v>0</v>
      </c>
      <c r="F30" s="58">
        <v>0</v>
      </c>
      <c r="G30" s="58">
        <v>0</v>
      </c>
      <c r="H30" s="58">
        <v>59.74</v>
      </c>
      <c r="I30" s="58">
        <f>SUMIF('Export tableur'!$Z:$Z,$C30,'Export tableur'!$AB:$AB)</f>
        <v>59.74</v>
      </c>
    </row>
    <row r="31" spans="3:9" x14ac:dyDescent="0.2">
      <c r="C31" s="44" t="s">
        <v>350</v>
      </c>
      <c r="E31" s="58">
        <v>0</v>
      </c>
      <c r="F31" s="58">
        <v>0</v>
      </c>
      <c r="G31" s="58">
        <v>0</v>
      </c>
      <c r="H31" s="58">
        <v>0</v>
      </c>
      <c r="I31" s="58">
        <f>SUMIF('Export tableur'!$Z:$Z,$C31,'Export tableur'!$AB:$AB)</f>
        <v>0</v>
      </c>
    </row>
    <row r="32" spans="3:9" x14ac:dyDescent="0.2">
      <c r="C32" s="44" t="s">
        <v>351</v>
      </c>
      <c r="E32" s="58">
        <v>753.18</v>
      </c>
      <c r="F32" s="58">
        <v>3607.26</v>
      </c>
      <c r="G32" s="58">
        <v>7965.22</v>
      </c>
      <c r="H32" s="58">
        <v>10069.36</v>
      </c>
      <c r="I32" s="58">
        <f>SUMIF('Export tableur'!$Z:$Z,$C32,'Export tableur'!$AB:$AB)</f>
        <v>10069.36</v>
      </c>
    </row>
    <row r="33" spans="3:9" x14ac:dyDescent="0.2">
      <c r="C33" s="44" t="s">
        <v>352</v>
      </c>
      <c r="E33" s="58">
        <v>0</v>
      </c>
      <c r="F33" s="58">
        <v>0</v>
      </c>
      <c r="G33" s="58">
        <v>0</v>
      </c>
      <c r="H33" s="58">
        <v>0</v>
      </c>
      <c r="I33" s="58">
        <f>SUMIF('Export tableur'!$Z:$Z,$C33,'Export tableur'!$AB:$AB)</f>
        <v>0</v>
      </c>
    </row>
    <row r="34" spans="3:9" x14ac:dyDescent="0.2">
      <c r="C34" s="44" t="s">
        <v>353</v>
      </c>
      <c r="E34" s="58">
        <v>449.57</v>
      </c>
      <c r="F34" s="58">
        <v>823.78</v>
      </c>
      <c r="G34" s="58">
        <v>1956.38</v>
      </c>
      <c r="H34" s="58">
        <v>2687.35</v>
      </c>
      <c r="I34" s="58">
        <f>SUMIF('Export tableur'!$Z:$Z,$C34,'Export tableur'!$AB:$AB)</f>
        <v>2687.35</v>
      </c>
    </row>
    <row r="35" spans="3:9" x14ac:dyDescent="0.2">
      <c r="C35" s="44" t="s">
        <v>354</v>
      </c>
      <c r="E35" s="58">
        <v>0</v>
      </c>
      <c r="F35" s="58">
        <v>0</v>
      </c>
      <c r="G35" s="58">
        <v>0</v>
      </c>
      <c r="H35" s="58">
        <v>0</v>
      </c>
      <c r="I35" s="58">
        <f>SUMIF('Export tableur'!$Z:$Z,$C35,'Export tableur'!$AB:$AB)</f>
        <v>0</v>
      </c>
    </row>
    <row r="36" spans="3:9" x14ac:dyDescent="0.2">
      <c r="C36" s="44" t="s">
        <v>355</v>
      </c>
      <c r="E36" s="58">
        <v>0</v>
      </c>
      <c r="F36" s="58">
        <v>0</v>
      </c>
      <c r="G36" s="58">
        <v>0</v>
      </c>
      <c r="H36" s="58">
        <v>0</v>
      </c>
      <c r="I36" s="58">
        <f>SUMIF('Export tableur'!$Z:$Z,$C36,'Export tableur'!$AB:$AB)</f>
        <v>0</v>
      </c>
    </row>
    <row r="37" spans="3:9" x14ac:dyDescent="0.2">
      <c r="C37" s="44" t="s">
        <v>356</v>
      </c>
      <c r="E37" s="58">
        <v>75.200000000000045</v>
      </c>
      <c r="F37" s="58">
        <v>-275.80000000000007</v>
      </c>
      <c r="G37" s="58">
        <v>-188</v>
      </c>
      <c r="H37" s="58">
        <v>-388.40000000000009</v>
      </c>
      <c r="I37" s="58">
        <f>SUMIF('Export tableur'!$Z:$Z,$C37,'Export tableur'!$AB:$AB)</f>
        <v>-388.40000000000009</v>
      </c>
    </row>
    <row r="38" spans="3:9" x14ac:dyDescent="0.2">
      <c r="C38" s="44" t="s">
        <v>357</v>
      </c>
      <c r="E38" s="58">
        <v>335.01</v>
      </c>
      <c r="F38" s="58">
        <v>765.61</v>
      </c>
      <c r="G38" s="58">
        <v>1298.96</v>
      </c>
      <c r="H38" s="58">
        <v>1794.42</v>
      </c>
      <c r="I38" s="58">
        <f>SUMIF('Export tableur'!$Z:$Z,$C38,'Export tableur'!$AB:$AB)</f>
        <v>1794.42</v>
      </c>
    </row>
    <row r="39" spans="3:9" x14ac:dyDescent="0.2">
      <c r="C39" s="44" t="s">
        <v>358</v>
      </c>
      <c r="E39" s="58">
        <v>628.23</v>
      </c>
      <c r="F39" s="58">
        <v>2456.5300000000002</v>
      </c>
      <c r="G39" s="58">
        <v>4812.24</v>
      </c>
      <c r="H39" s="58">
        <v>7960.75</v>
      </c>
      <c r="I39" s="58">
        <f>SUMIF('Export tableur'!$Z:$Z,$C39,'Export tableur'!$AB:$AB)</f>
        <v>7960.75</v>
      </c>
    </row>
    <row r="40" spans="3:9" x14ac:dyDescent="0.2">
      <c r="C40" s="44" t="s">
        <v>359</v>
      </c>
      <c r="E40" s="58">
        <v>0</v>
      </c>
      <c r="F40" s="58">
        <v>0</v>
      </c>
      <c r="G40" s="58">
        <v>105</v>
      </c>
      <c r="H40" s="58">
        <v>105</v>
      </c>
      <c r="I40" s="58">
        <f>SUMIF('Export tableur'!$Z:$Z,$C40,'Export tableur'!$AB:$AB)</f>
        <v>105</v>
      </c>
    </row>
    <row r="41" spans="3:9" x14ac:dyDescent="0.2">
      <c r="C41" s="44" t="s">
        <v>360</v>
      </c>
      <c r="E41" s="58">
        <v>99</v>
      </c>
      <c r="F41" s="58">
        <v>198</v>
      </c>
      <c r="G41" s="58">
        <v>297</v>
      </c>
      <c r="H41" s="58">
        <v>396</v>
      </c>
      <c r="I41" s="58">
        <f>SUMIF('Export tableur'!$Z:$Z,$C41,'Export tableur'!$AB:$AB)</f>
        <v>396</v>
      </c>
    </row>
    <row r="42" spans="3:9" x14ac:dyDescent="0.2">
      <c r="C42" s="44" t="s">
        <v>361</v>
      </c>
      <c r="E42" s="58">
        <v>240</v>
      </c>
      <c r="F42" s="58">
        <v>240</v>
      </c>
      <c r="G42" s="58">
        <v>480</v>
      </c>
      <c r="H42" s="58">
        <v>1088.2</v>
      </c>
      <c r="I42" s="58">
        <f>SUMIF('Export tableur'!$Z:$Z,$C42,'Export tableur'!$AB:$AB)</f>
        <v>1088.2</v>
      </c>
    </row>
    <row r="43" spans="3:9" x14ac:dyDescent="0.2">
      <c r="C43" s="44" t="s">
        <v>362</v>
      </c>
      <c r="E43" s="58">
        <v>2038.8400000000001</v>
      </c>
      <c r="F43" s="58">
        <v>2156.9400000000005</v>
      </c>
      <c r="G43" s="58">
        <v>3621.8</v>
      </c>
      <c r="H43" s="58">
        <v>4656.92</v>
      </c>
      <c r="I43" s="58">
        <f>SUMIF('Export tableur'!$Z:$Z,$C43,'Export tableur'!$AB:$AB)</f>
        <v>4656.92</v>
      </c>
    </row>
    <row r="44" spans="3:9" x14ac:dyDescent="0.2">
      <c r="C44" s="44" t="s">
        <v>363</v>
      </c>
      <c r="E44" s="58">
        <v>617.71000000000026</v>
      </c>
      <c r="F44" s="58">
        <v>1159.42</v>
      </c>
      <c r="G44" s="58">
        <v>1701.1299999999997</v>
      </c>
      <c r="H44" s="58">
        <v>2242.84</v>
      </c>
      <c r="I44" s="58">
        <f>SUMIF('Export tableur'!$Z:$Z,$C44,'Export tableur'!$AB:$AB)</f>
        <v>2242.84</v>
      </c>
    </row>
    <row r="45" spans="3:9" x14ac:dyDescent="0.2">
      <c r="C45" s="44" t="s">
        <v>364</v>
      </c>
      <c r="E45" s="58">
        <v>1117</v>
      </c>
      <c r="F45" s="58">
        <v>2234</v>
      </c>
      <c r="G45" s="58">
        <v>3351</v>
      </c>
      <c r="H45" s="58">
        <v>4468</v>
      </c>
      <c r="I45" s="58">
        <f>SUMIF('Export tableur'!$Z:$Z,$C45,'Export tableur'!$AB:$AB)</f>
        <v>4468</v>
      </c>
    </row>
    <row r="46" spans="3:9" x14ac:dyDescent="0.2">
      <c r="C46" s="44" t="s">
        <v>365</v>
      </c>
      <c r="E46" s="58"/>
      <c r="F46" s="58">
        <v>576.9</v>
      </c>
      <c r="G46" s="58">
        <v>576.9</v>
      </c>
      <c r="H46" s="58">
        <v>2233.2800000000002</v>
      </c>
      <c r="I46" s="58">
        <f>SUMIF('Export tableur'!$Z:$Z,$C46,'Export tableur'!$AB:$AB)</f>
        <v>2233.2800000000002</v>
      </c>
    </row>
    <row r="47" spans="3:9" x14ac:dyDescent="0.2">
      <c r="C47" s="44" t="s">
        <v>366</v>
      </c>
      <c r="E47" s="58">
        <v>0</v>
      </c>
      <c r="F47" s="58">
        <v>0</v>
      </c>
      <c r="G47" s="58">
        <v>0</v>
      </c>
      <c r="H47" s="58">
        <v>0</v>
      </c>
      <c r="I47" s="58">
        <f>SUMIF('Export tableur'!$Z:$Z,$C47,'Export tableur'!$AB:$AB)</f>
        <v>0</v>
      </c>
    </row>
    <row r="48" spans="3:9" x14ac:dyDescent="0.2">
      <c r="C48" s="44" t="s">
        <v>367</v>
      </c>
      <c r="E48" s="58">
        <v>179</v>
      </c>
      <c r="F48" s="58">
        <v>358</v>
      </c>
      <c r="G48" s="58">
        <v>537</v>
      </c>
      <c r="H48" s="58">
        <v>537</v>
      </c>
      <c r="I48" s="58">
        <f>SUMIF('Export tableur'!$Z:$Z,$C48,'Export tableur'!$AB:$AB)</f>
        <v>537</v>
      </c>
    </row>
    <row r="49" spans="3:9" x14ac:dyDescent="0.2">
      <c r="C49" s="44" t="s">
        <v>368</v>
      </c>
      <c r="E49" s="58">
        <v>681.14</v>
      </c>
      <c r="F49" s="58">
        <v>1622.53</v>
      </c>
      <c r="G49" s="58">
        <v>2012.55</v>
      </c>
      <c r="H49" s="58">
        <v>3703.11</v>
      </c>
      <c r="I49" s="58">
        <f>SUMIF('Export tableur'!$Z:$Z,$C49,'Export tableur'!$AB:$AB)</f>
        <v>3703.11</v>
      </c>
    </row>
    <row r="50" spans="3:9" x14ac:dyDescent="0.2">
      <c r="C50" s="44" t="s">
        <v>369</v>
      </c>
      <c r="E50" s="58">
        <v>0</v>
      </c>
      <c r="F50" s="58">
        <v>297.5</v>
      </c>
      <c r="G50" s="58">
        <v>297.5</v>
      </c>
      <c r="H50" s="58">
        <v>446.25</v>
      </c>
      <c r="I50" s="58">
        <f>SUMIF('Export tableur'!$Z:$Z,$C50,'Export tableur'!$AB:$AB)</f>
        <v>446.25</v>
      </c>
    </row>
    <row r="51" spans="3:9" x14ac:dyDescent="0.2">
      <c r="C51" s="44" t="s">
        <v>370</v>
      </c>
      <c r="E51" s="58">
        <v>0</v>
      </c>
      <c r="F51" s="58">
        <v>0</v>
      </c>
      <c r="G51" s="58">
        <v>0</v>
      </c>
      <c r="H51" s="58">
        <v>0</v>
      </c>
      <c r="I51" s="58">
        <f>SUMIF('Export tableur'!$Z:$Z,$C51,'Export tableur'!$AB:$AB)</f>
        <v>0</v>
      </c>
    </row>
    <row r="52" spans="3:9" x14ac:dyDescent="0.2">
      <c r="C52" s="44" t="s">
        <v>371</v>
      </c>
      <c r="E52" s="58">
        <v>0</v>
      </c>
      <c r="F52" s="58">
        <v>0</v>
      </c>
      <c r="G52" s="58">
        <v>0</v>
      </c>
      <c r="H52" s="58">
        <v>0</v>
      </c>
      <c r="I52" s="58">
        <f>SUMIF('Export tableur'!$Z:$Z,$C52,'Export tableur'!$AB:$AB)</f>
        <v>0</v>
      </c>
    </row>
    <row r="53" spans="3:9" x14ac:dyDescent="0.2">
      <c r="C53" s="44" t="s">
        <v>372</v>
      </c>
      <c r="E53" s="58">
        <v>0</v>
      </c>
      <c r="F53" s="58">
        <v>0</v>
      </c>
      <c r="G53" s="58">
        <v>0</v>
      </c>
      <c r="H53" s="58">
        <v>0</v>
      </c>
      <c r="I53" s="58">
        <f>SUMIF('Export tableur'!$Z:$Z,$C53,'Export tableur'!$AB:$AB)</f>
        <v>0</v>
      </c>
    </row>
    <row r="54" spans="3:9" x14ac:dyDescent="0.2">
      <c r="C54" s="44" t="s">
        <v>373</v>
      </c>
      <c r="E54" s="58">
        <v>453.3</v>
      </c>
      <c r="F54" s="58">
        <v>1374.97</v>
      </c>
      <c r="G54" s="58">
        <v>2793.9299999999994</v>
      </c>
      <c r="H54" s="58">
        <v>2793.9299999999994</v>
      </c>
      <c r="I54" s="58">
        <f>SUMIF('Export tableur'!$Z:$Z,$C54,'Export tableur'!$AB:$AB)</f>
        <v>2793.9299999999994</v>
      </c>
    </row>
    <row r="55" spans="3:9" x14ac:dyDescent="0.2">
      <c r="C55" s="44" t="s">
        <v>374</v>
      </c>
      <c r="E55" s="58">
        <v>247.32999999999998</v>
      </c>
      <c r="F55" s="58">
        <v>494.66000000000008</v>
      </c>
      <c r="G55" s="58">
        <v>741.99</v>
      </c>
      <c r="H55" s="58">
        <v>989.32999999999993</v>
      </c>
      <c r="I55" s="58">
        <f>SUMIF('Export tableur'!$Z:$Z,$C55,'Export tableur'!$AB:$AB)</f>
        <v>989.32999999999993</v>
      </c>
    </row>
    <row r="56" spans="3:9" x14ac:dyDescent="0.2">
      <c r="C56" s="44" t="s">
        <v>375</v>
      </c>
      <c r="E56" s="58">
        <v>0</v>
      </c>
      <c r="F56" s="58">
        <v>323</v>
      </c>
      <c r="G56" s="58">
        <v>388</v>
      </c>
      <c r="H56" s="58">
        <v>388</v>
      </c>
      <c r="I56" s="58">
        <f>SUMIF('Export tableur'!$Z:$Z,$C56,'Export tableur'!$AB:$AB)</f>
        <v>388</v>
      </c>
    </row>
    <row r="57" spans="3:9" x14ac:dyDescent="0.2">
      <c r="C57" s="44" t="s">
        <v>376</v>
      </c>
      <c r="E57" s="58">
        <v>52.5</v>
      </c>
      <c r="F57" s="58">
        <v>101.5</v>
      </c>
      <c r="G57" s="58">
        <v>234</v>
      </c>
      <c r="H57" s="58">
        <v>389.63</v>
      </c>
      <c r="I57" s="58">
        <f>SUMIF('Export tableur'!$Z:$Z,$C57,'Export tableur'!$AB:$AB)</f>
        <v>389.63</v>
      </c>
    </row>
    <row r="58" spans="3:9" x14ac:dyDescent="0.2">
      <c r="C58" s="44" t="s">
        <v>377</v>
      </c>
      <c r="E58" s="58">
        <v>0</v>
      </c>
      <c r="F58" s="58">
        <v>20.100000000000001</v>
      </c>
      <c r="G58" s="58">
        <v>20.100000000000001</v>
      </c>
      <c r="H58" s="58">
        <v>56.46</v>
      </c>
      <c r="I58" s="58">
        <f>SUMIF('Export tableur'!$Z:$Z,$C58,'Export tableur'!$AB:$AB)</f>
        <v>56.46</v>
      </c>
    </row>
    <row r="59" spans="3:9" x14ac:dyDescent="0.2">
      <c r="C59" s="44" t="s">
        <v>378</v>
      </c>
      <c r="E59" s="58">
        <v>88.78</v>
      </c>
      <c r="F59" s="58">
        <v>88.78</v>
      </c>
      <c r="G59" s="58">
        <v>88.78</v>
      </c>
      <c r="H59" s="58">
        <v>88.78</v>
      </c>
      <c r="I59" s="58">
        <f>SUMIF('Export tableur'!$Z:$Z,$C59,'Export tableur'!$AB:$AB)</f>
        <v>88.78</v>
      </c>
    </row>
    <row r="60" spans="3:9" x14ac:dyDescent="0.2">
      <c r="C60" s="44" t="s">
        <v>379</v>
      </c>
      <c r="E60" s="58">
        <v>0</v>
      </c>
      <c r="F60" s="58">
        <v>0</v>
      </c>
      <c r="G60" s="58">
        <v>0</v>
      </c>
      <c r="H60" s="58">
        <v>0</v>
      </c>
      <c r="I60" s="58">
        <f>SUMIF('Export tableur'!$Z:$Z,$C60,'Export tableur'!$AB:$AB)</f>
        <v>0</v>
      </c>
    </row>
    <row r="61" spans="3:9" x14ac:dyDescent="0.2">
      <c r="C61" s="44" t="s">
        <v>380</v>
      </c>
      <c r="E61" s="58">
        <v>824.67</v>
      </c>
      <c r="F61" s="58">
        <v>1623.48</v>
      </c>
      <c r="G61" s="58">
        <v>2389.15</v>
      </c>
      <c r="H61" s="58">
        <v>3292.63</v>
      </c>
      <c r="I61" s="58">
        <f>SUMIF('Export tableur'!$Z:$Z,$C61,'Export tableur'!$AB:$AB)</f>
        <v>3292.63</v>
      </c>
    </row>
    <row r="62" spans="3:9" x14ac:dyDescent="0.2">
      <c r="C62" s="44" t="s">
        <v>381</v>
      </c>
      <c r="E62" s="58">
        <v>840.73</v>
      </c>
      <c r="F62" s="58">
        <v>935.68</v>
      </c>
      <c r="G62" s="58">
        <v>1394.44</v>
      </c>
      <c r="H62" s="58">
        <v>2062.4899999999998</v>
      </c>
      <c r="I62" s="58">
        <f>SUMIF('Export tableur'!$Z:$Z,$C62,'Export tableur'!$AB:$AB)</f>
        <v>2062.4899999999998</v>
      </c>
    </row>
    <row r="63" spans="3:9" x14ac:dyDescent="0.2">
      <c r="C63" s="44" t="s">
        <v>382</v>
      </c>
      <c r="E63" s="58">
        <v>382.92</v>
      </c>
      <c r="F63" s="58">
        <v>393</v>
      </c>
      <c r="G63" s="58">
        <v>404.16</v>
      </c>
      <c r="H63" s="58">
        <v>660.14</v>
      </c>
      <c r="I63" s="58">
        <f>SUMIF('Export tableur'!$Z:$Z,$C63,'Export tableur'!$AB:$AB)</f>
        <v>660.14</v>
      </c>
    </row>
    <row r="64" spans="3:9" x14ac:dyDescent="0.2">
      <c r="C64" s="44" t="s">
        <v>383</v>
      </c>
      <c r="E64" s="58">
        <v>17.010000000000002</v>
      </c>
      <c r="F64" s="58">
        <v>17.010000000000002</v>
      </c>
      <c r="G64" s="58">
        <v>45.01</v>
      </c>
      <c r="H64" s="58">
        <v>45.01</v>
      </c>
      <c r="I64" s="58">
        <f>SUMIF('Export tableur'!$Z:$Z,$C64,'Export tableur'!$AB:$AB)</f>
        <v>45.01</v>
      </c>
    </row>
    <row r="65" spans="3:9" x14ac:dyDescent="0.2">
      <c r="C65" s="44" t="s">
        <v>384</v>
      </c>
      <c r="E65" s="58">
        <v>0</v>
      </c>
      <c r="F65" s="58">
        <v>0</v>
      </c>
      <c r="G65" s="58">
        <v>150</v>
      </c>
      <c r="H65" s="58">
        <v>770</v>
      </c>
      <c r="I65" s="58">
        <f>SUMIF('Export tableur'!$Z:$Z,$C65,'Export tableur'!$AB:$AB)</f>
        <v>770</v>
      </c>
    </row>
    <row r="66" spans="3:9" x14ac:dyDescent="0.2">
      <c r="C66" s="44" t="s">
        <v>385</v>
      </c>
      <c r="E66" s="58">
        <v>0</v>
      </c>
      <c r="F66" s="58">
        <v>0</v>
      </c>
      <c r="G66" s="58">
        <v>0</v>
      </c>
      <c r="H66" s="58">
        <v>0</v>
      </c>
      <c r="I66" s="58">
        <f>SUMIF('Export tableur'!$Z:$Z,$C66,'Export tableur'!$AB:$AB)</f>
        <v>0</v>
      </c>
    </row>
    <row r="67" spans="3:9" x14ac:dyDescent="0.2">
      <c r="C67" s="44" t="s">
        <v>386</v>
      </c>
      <c r="E67" s="58">
        <v>0</v>
      </c>
      <c r="F67" s="58">
        <v>0</v>
      </c>
      <c r="G67" s="58">
        <v>0</v>
      </c>
      <c r="H67" s="58">
        <v>0</v>
      </c>
      <c r="I67" s="58">
        <f>SUMIF('Export tableur'!$Z:$Z,$C67,'Export tableur'!$AB:$AB)</f>
        <v>0</v>
      </c>
    </row>
    <row r="68" spans="3:9" x14ac:dyDescent="0.2">
      <c r="C68" s="44" t="s">
        <v>387</v>
      </c>
      <c r="E68" s="58">
        <v>980</v>
      </c>
      <c r="F68" s="58">
        <v>1960</v>
      </c>
      <c r="G68" s="58">
        <v>1449</v>
      </c>
      <c r="H68" s="58">
        <v>2429</v>
      </c>
      <c r="I68" s="58">
        <f>SUMIF('Export tableur'!$Z:$Z,$C68,'Export tableur'!$AB:$AB)</f>
        <v>2429</v>
      </c>
    </row>
    <row r="69" spans="3:9" x14ac:dyDescent="0.2">
      <c r="C69" s="44" t="s">
        <v>388</v>
      </c>
      <c r="E69" s="58">
        <v>658</v>
      </c>
      <c r="F69" s="58">
        <v>1316</v>
      </c>
      <c r="G69" s="58">
        <v>1974</v>
      </c>
      <c r="H69" s="58">
        <v>2632</v>
      </c>
      <c r="I69" s="58">
        <f>SUMIF('Export tableur'!$Z:$Z,$C69,'Export tableur'!$AB:$AB)</f>
        <v>2632</v>
      </c>
    </row>
    <row r="70" spans="3:9" x14ac:dyDescent="0.2">
      <c r="C70" s="44" t="s">
        <v>389</v>
      </c>
      <c r="E70" s="58">
        <v>159.86999999999989</v>
      </c>
      <c r="F70" s="58">
        <v>799.69999999999982</v>
      </c>
      <c r="G70" s="58">
        <v>959.52999999999975</v>
      </c>
      <c r="H70" s="58">
        <v>1119.3599999999997</v>
      </c>
      <c r="I70" s="58">
        <f>SUMIF('Export tableur'!$Z:$Z,$C70,'Export tableur'!$AB:$AB)</f>
        <v>1119.3599999999997</v>
      </c>
    </row>
    <row r="71" spans="3:9" x14ac:dyDescent="0.2">
      <c r="C71" s="44" t="s">
        <v>390</v>
      </c>
      <c r="E71" s="58">
        <v>54.51</v>
      </c>
      <c r="F71" s="58">
        <v>121.29000000000002</v>
      </c>
      <c r="G71" s="58">
        <v>198.59</v>
      </c>
      <c r="H71" s="58">
        <v>275.89</v>
      </c>
      <c r="I71" s="58">
        <f>SUMIF('Export tableur'!$Z:$Z,$C71,'Export tableur'!$AB:$AB)</f>
        <v>275.89</v>
      </c>
    </row>
    <row r="72" spans="3:9" x14ac:dyDescent="0.2">
      <c r="C72" s="44" t="s">
        <v>391</v>
      </c>
      <c r="E72" s="58">
        <v>0</v>
      </c>
      <c r="F72" s="58">
        <v>0</v>
      </c>
      <c r="G72" s="58">
        <v>0</v>
      </c>
      <c r="H72" s="58">
        <v>0</v>
      </c>
      <c r="I72" s="58">
        <f>SUMIF('Export tableur'!$Z:$Z,$C72,'Export tableur'!$AB:$AB)</f>
        <v>0</v>
      </c>
    </row>
    <row r="73" spans="3:9" x14ac:dyDescent="0.2">
      <c r="C73" s="44" t="s">
        <v>392</v>
      </c>
      <c r="E73" s="58">
        <v>0</v>
      </c>
      <c r="F73" s="58">
        <v>0</v>
      </c>
      <c r="G73" s="58">
        <v>0</v>
      </c>
      <c r="H73" s="58">
        <v>0</v>
      </c>
      <c r="I73" s="58">
        <f>SUMIF('Export tableur'!$Z:$Z,$C73,'Export tableur'!$AB:$AB)</f>
        <v>0</v>
      </c>
    </row>
    <row r="74" spans="3:9" x14ac:dyDescent="0.2">
      <c r="C74" s="44" t="s">
        <v>393</v>
      </c>
      <c r="E74" s="58">
        <v>0</v>
      </c>
      <c r="F74" s="58">
        <v>0</v>
      </c>
      <c r="G74" s="58">
        <v>0</v>
      </c>
      <c r="H74" s="58">
        <v>0</v>
      </c>
      <c r="I74" s="58">
        <f>SUMIF('Export tableur'!$Z:$Z,$C74,'Export tableur'!$AB:$AB)</f>
        <v>0</v>
      </c>
    </row>
    <row r="75" spans="3:9" x14ac:dyDescent="0.2">
      <c r="C75" s="44" t="s">
        <v>394</v>
      </c>
      <c r="E75" s="58">
        <v>0</v>
      </c>
      <c r="F75" s="58">
        <v>0</v>
      </c>
      <c r="G75" s="58">
        <v>0</v>
      </c>
      <c r="H75" s="58">
        <v>0</v>
      </c>
      <c r="I75" s="58">
        <f>SUMIF('Export tableur'!$Z:$Z,$C75,'Export tableur'!$AB:$AB)</f>
        <v>0</v>
      </c>
    </row>
    <row r="76" spans="3:9" x14ac:dyDescent="0.2">
      <c r="C76" s="44" t="s">
        <v>395</v>
      </c>
      <c r="E76" s="58">
        <v>0</v>
      </c>
      <c r="F76" s="58">
        <v>0</v>
      </c>
      <c r="G76" s="58">
        <v>0</v>
      </c>
      <c r="H76" s="58">
        <v>0</v>
      </c>
      <c r="I76" s="58">
        <f>SUMIF('Export tableur'!$Z:$Z,$C76,'Export tableur'!$AB:$AB)</f>
        <v>0</v>
      </c>
    </row>
    <row r="77" spans="3:9" x14ac:dyDescent="0.2">
      <c r="C77" s="44" t="s">
        <v>396</v>
      </c>
      <c r="E77" s="58">
        <v>0</v>
      </c>
      <c r="F77" s="58">
        <v>0</v>
      </c>
      <c r="G77" s="58">
        <v>0</v>
      </c>
      <c r="H77" s="58">
        <v>0</v>
      </c>
      <c r="I77" s="58">
        <f>SUMIF('Export tableur'!$Z:$Z,$C77,'Export tableur'!$AB:$AB)</f>
        <v>0</v>
      </c>
    </row>
    <row r="78" spans="3:9" x14ac:dyDescent="0.2">
      <c r="C78" s="44" t="s">
        <v>397</v>
      </c>
      <c r="E78" s="58">
        <v>0</v>
      </c>
      <c r="F78" s="58">
        <v>0</v>
      </c>
      <c r="G78" s="58">
        <v>0</v>
      </c>
      <c r="H78" s="58">
        <v>0</v>
      </c>
      <c r="I78" s="58">
        <f>SUMIF('Export tableur'!$Z:$Z,$C78,'Export tableur'!$AB:$AB)</f>
        <v>0</v>
      </c>
    </row>
    <row r="79" spans="3:9" x14ac:dyDescent="0.2">
      <c r="C79" s="44" t="s">
        <v>398</v>
      </c>
      <c r="E79" s="58">
        <v>0</v>
      </c>
      <c r="F79" s="58">
        <v>0</v>
      </c>
      <c r="G79" s="58">
        <v>0</v>
      </c>
      <c r="H79" s="58">
        <v>0</v>
      </c>
      <c r="I79" s="58">
        <f>SUMIF('Export tableur'!$Z:$Z,$C79,'Export tableur'!$AB:$AB)</f>
        <v>0</v>
      </c>
    </row>
    <row r="80" spans="3:9" x14ac:dyDescent="0.2">
      <c r="C80" s="44" t="s">
        <v>399</v>
      </c>
      <c r="E80" s="58">
        <v>0</v>
      </c>
      <c r="F80" s="58">
        <v>0</v>
      </c>
      <c r="G80" s="58">
        <v>0</v>
      </c>
      <c r="H80" s="58">
        <v>0</v>
      </c>
      <c r="I80" s="58">
        <f>SUMIF('Export tableur'!$Z:$Z,$C80,'Export tableur'!$AB:$AB)</f>
        <v>0</v>
      </c>
    </row>
    <row r="81" spans="3:9" x14ac:dyDescent="0.2">
      <c r="C81" s="44" t="s">
        <v>400</v>
      </c>
      <c r="E81" s="58">
        <v>0</v>
      </c>
      <c r="F81" s="58">
        <v>0</v>
      </c>
      <c r="G81" s="58">
        <v>0</v>
      </c>
      <c r="H81" s="58">
        <v>0</v>
      </c>
      <c r="I81" s="58">
        <f>SUMIF('Export tableur'!$Z:$Z,$C81,'Export tableur'!$AB:$AB)</f>
        <v>0</v>
      </c>
    </row>
    <row r="82" spans="3:9" x14ac:dyDescent="0.2">
      <c r="C82" s="44" t="s">
        <v>401</v>
      </c>
      <c r="E82" s="58">
        <v>0</v>
      </c>
      <c r="F82" s="58">
        <v>327.25</v>
      </c>
      <c r="G82" s="58">
        <v>404.25</v>
      </c>
      <c r="H82" s="58">
        <v>731.5</v>
      </c>
      <c r="I82" s="58">
        <f>SUMIF('Export tableur'!$Z:$Z,$C82,'Export tableur'!$AB:$AB)</f>
        <v>731.5</v>
      </c>
    </row>
    <row r="83" spans="3:9" x14ac:dyDescent="0.2">
      <c r="C83" s="44" t="s">
        <v>402</v>
      </c>
      <c r="E83" s="58">
        <v>0.6</v>
      </c>
      <c r="F83" s="58">
        <v>0.61</v>
      </c>
      <c r="G83" s="58">
        <v>0.61</v>
      </c>
      <c r="H83" s="58">
        <v>0.61</v>
      </c>
      <c r="I83" s="58">
        <f>SUMIF('Export tableur'!$Z:$Z,$C83,'Export tableur'!$AB:$AB)</f>
        <v>0.61</v>
      </c>
    </row>
    <row r="84" spans="3:9" x14ac:dyDescent="0.2">
      <c r="C84" s="44" t="s">
        <v>403</v>
      </c>
      <c r="E84" s="58">
        <v>0</v>
      </c>
      <c r="F84" s="58">
        <v>138.30000000000001</v>
      </c>
      <c r="G84" s="58">
        <v>138.30000000000001</v>
      </c>
      <c r="H84" s="58">
        <v>138.30000000000001</v>
      </c>
      <c r="I84" s="58">
        <f>SUMIF('Export tableur'!$Z:$Z,$C84,'Export tableur'!$AB:$AB)</f>
        <v>138.30000000000001</v>
      </c>
    </row>
    <row r="85" spans="3:9" x14ac:dyDescent="0.2">
      <c r="C85" s="44" t="s">
        <v>404</v>
      </c>
      <c r="E85" s="58">
        <v>0</v>
      </c>
      <c r="F85" s="58">
        <v>0</v>
      </c>
      <c r="G85" s="58">
        <v>0</v>
      </c>
      <c r="H85" s="58">
        <v>967.52</v>
      </c>
      <c r="I85" s="58">
        <f>SUMIF('Export tableur'!$Z:$Z,$C85,'Export tableur'!$AB:$AB)</f>
        <v>967.52</v>
      </c>
    </row>
    <row r="86" spans="3:9" x14ac:dyDescent="0.2">
      <c r="C86" s="44" t="s">
        <v>405</v>
      </c>
      <c r="E86" s="58">
        <v>0</v>
      </c>
      <c r="F86" s="58">
        <v>0</v>
      </c>
      <c r="G86" s="58">
        <v>0</v>
      </c>
      <c r="H86" s="58">
        <v>85707.09</v>
      </c>
      <c r="I86" s="58">
        <f>SUMIF('Export tableur'!$Z:$Z,$C86,'Export tableur'!$AB:$AB)</f>
        <v>85707.09</v>
      </c>
    </row>
    <row r="87" spans="3:9" x14ac:dyDescent="0.2">
      <c r="C87" s="44" t="s">
        <v>406</v>
      </c>
      <c r="E87" s="58">
        <v>0</v>
      </c>
      <c r="F87" s="58">
        <v>0</v>
      </c>
      <c r="G87" s="58">
        <v>0</v>
      </c>
      <c r="H87" s="58">
        <v>0</v>
      </c>
      <c r="I87" s="58">
        <f>SUMIF('Export tableur'!$Z:$Z,$C87,'Export tableur'!$AB:$AB)</f>
        <v>0</v>
      </c>
    </row>
    <row r="88" spans="3:9" x14ac:dyDescent="0.2">
      <c r="C88" s="44" t="s">
        <v>407</v>
      </c>
      <c r="E88" s="58">
        <v>-166.66</v>
      </c>
      <c r="F88" s="58">
        <v>-333.32</v>
      </c>
      <c r="G88" s="58">
        <v>-499.98</v>
      </c>
      <c r="H88" s="58">
        <v>-10306.6</v>
      </c>
      <c r="I88" s="58">
        <f>SUMIF('Export tableur'!$Z:$Z,$C88,'Export tableur'!$AB:$AB)</f>
        <v>-10306.6</v>
      </c>
    </row>
    <row r="89" spans="3:9" x14ac:dyDescent="0.2">
      <c r="C89" s="44" t="s">
        <v>408</v>
      </c>
      <c r="E89" s="58">
        <v>-0.01</v>
      </c>
      <c r="F89" s="58">
        <v>-0.01</v>
      </c>
      <c r="G89" s="58">
        <v>-0.01</v>
      </c>
      <c r="H89" s="58">
        <v>-0.01</v>
      </c>
      <c r="I89" s="58">
        <f>SUMIF('Export tableur'!$Z:$Z,$C89,'Export tableur'!$AB:$AB)</f>
        <v>-0.01</v>
      </c>
    </row>
    <row r="90" spans="3:9" x14ac:dyDescent="0.2">
      <c r="C90" s="44" t="s">
        <v>409</v>
      </c>
      <c r="E90" s="58">
        <v>0</v>
      </c>
      <c r="F90" s="58">
        <v>0</v>
      </c>
      <c r="G90" s="58">
        <v>0</v>
      </c>
      <c r="H90" s="58">
        <v>0</v>
      </c>
      <c r="I90" s="58">
        <f>SUMIF('Export tableur'!$Z:$Z,$C90,'Export tableur'!$AB:$AB)</f>
        <v>0</v>
      </c>
    </row>
    <row r="91" spans="3:9" x14ac:dyDescent="0.2">
      <c r="C91" s="44" t="s">
        <v>410</v>
      </c>
      <c r="E91" s="58">
        <v>0</v>
      </c>
      <c r="F91" s="58">
        <v>0</v>
      </c>
      <c r="G91" s="58">
        <v>0</v>
      </c>
      <c r="H91" s="58">
        <v>0</v>
      </c>
      <c r="I91" s="58">
        <f>SUMIF('Export tableur'!$Z:$Z,$C91,'Export tableur'!$AB:$AB)</f>
        <v>0</v>
      </c>
    </row>
    <row r="92" spans="3:9" x14ac:dyDescent="0.2">
      <c r="C92" s="44" t="s">
        <v>411</v>
      </c>
      <c r="E92" s="58">
        <v>-81.900000000000006</v>
      </c>
      <c r="F92" s="58">
        <v>-81.900000000000006</v>
      </c>
      <c r="G92" s="58">
        <v>-81.900000000000006</v>
      </c>
      <c r="H92" s="58">
        <v>-81.900000000000006</v>
      </c>
      <c r="I92" s="58">
        <f>SUMIF('Export tableur'!$Z:$Z,$C92,'Export tableur'!$AB:$AB)</f>
        <v>-81.900000000000006</v>
      </c>
    </row>
    <row r="93" spans="3:9" x14ac:dyDescent="0.2">
      <c r="C93" s="44" t="s">
        <v>412</v>
      </c>
      <c r="E93" s="58">
        <v>-6739.46</v>
      </c>
      <c r="F93" s="58">
        <v>-43315.55</v>
      </c>
      <c r="G93" s="58">
        <v>-84058.87</v>
      </c>
      <c r="H93" s="58">
        <v>-96208.189999999988</v>
      </c>
      <c r="I93" s="58">
        <f>SUMIF('Export tableur'!$Z:$Z,$C93,'Export tableur'!$AB:$AB)</f>
        <v>-96208.189999999988</v>
      </c>
    </row>
    <row r="94" spans="3:9" x14ac:dyDescent="0.2">
      <c r="C94" s="44" t="s">
        <v>413</v>
      </c>
      <c r="E94" s="58">
        <v>0</v>
      </c>
      <c r="F94" s="58">
        <v>0</v>
      </c>
      <c r="G94" s="58">
        <v>-222.73</v>
      </c>
      <c r="H94" s="58">
        <v>-586.37</v>
      </c>
      <c r="I94" s="58">
        <f>SUMIF('Export tableur'!$Z:$Z,$C94,'Export tableur'!$AB:$AB)</f>
        <v>-586.37</v>
      </c>
    </row>
    <row r="95" spans="3:9" x14ac:dyDescent="0.2">
      <c r="C95" s="44" t="s">
        <v>414</v>
      </c>
      <c r="E95" s="58">
        <v>-4178.46</v>
      </c>
      <c r="F95" s="58">
        <v>-27830.27</v>
      </c>
      <c r="G95" s="58">
        <v>-53846.93</v>
      </c>
      <c r="H95" s="58">
        <v>-60130.54</v>
      </c>
      <c r="I95" s="58">
        <f>SUMIF('Export tableur'!$Z:$Z,$C95,'Export tableur'!$AB:$AB)</f>
        <v>-60130.54</v>
      </c>
    </row>
    <row r="96" spans="3:9" x14ac:dyDescent="0.2">
      <c r="C96" s="44" t="s">
        <v>415</v>
      </c>
      <c r="E96" s="58">
        <v>-329.32</v>
      </c>
      <c r="F96" s="58">
        <v>-1659.53</v>
      </c>
      <c r="G96" s="58">
        <v>-3108.89</v>
      </c>
      <c r="H96" s="58">
        <v>-3550.14</v>
      </c>
      <c r="I96" s="58">
        <f>SUMIF('Export tableur'!$Z:$Z,$C96,'Export tableur'!$AB:$AB)</f>
        <v>-3550.14</v>
      </c>
    </row>
    <row r="97" spans="3:9" x14ac:dyDescent="0.2">
      <c r="C97" s="44" t="s">
        <v>416</v>
      </c>
      <c r="E97" s="58">
        <v>0</v>
      </c>
      <c r="F97" s="58">
        <v>0</v>
      </c>
      <c r="G97" s="58">
        <v>0</v>
      </c>
      <c r="H97" s="58">
        <v>0</v>
      </c>
      <c r="I97" s="58">
        <f>SUMIF('Export tableur'!$Z:$Z,$C97,'Export tableur'!$AB:$AB)</f>
        <v>0</v>
      </c>
    </row>
    <row r="98" spans="3:9" x14ac:dyDescent="0.2">
      <c r="C98" s="44" t="s">
        <v>417</v>
      </c>
      <c r="E98" s="58">
        <v>0</v>
      </c>
      <c r="F98" s="58">
        <v>0</v>
      </c>
      <c r="G98" s="58">
        <v>0</v>
      </c>
      <c r="H98" s="58">
        <v>0</v>
      </c>
      <c r="I98" s="58">
        <f>SUMIF('Export tableur'!$Z:$Z,$C98,'Export tableur'!$AB:$AB)</f>
        <v>0</v>
      </c>
    </row>
    <row r="99" spans="3:9" x14ac:dyDescent="0.2">
      <c r="C99" s="44" t="s">
        <v>418</v>
      </c>
      <c r="E99" s="58">
        <v>62.82</v>
      </c>
      <c r="F99" s="58">
        <v>118.77000000000001</v>
      </c>
      <c r="G99" s="58">
        <v>185.68</v>
      </c>
      <c r="H99" s="58">
        <v>260.31</v>
      </c>
      <c r="I99" s="58">
        <f>SUMIF('Export tableur'!$Z:$Z,$C99,'Export tableur'!$AB:$AB)</f>
        <v>260.31</v>
      </c>
    </row>
    <row r="100" spans="3:9" x14ac:dyDescent="0.2">
      <c r="C100" s="44" t="s">
        <v>419</v>
      </c>
      <c r="E100" s="58">
        <v>0</v>
      </c>
      <c r="F100" s="58">
        <v>0.25</v>
      </c>
      <c r="G100" s="58">
        <v>0.25</v>
      </c>
      <c r="H100" s="58">
        <v>0.25</v>
      </c>
      <c r="I100" s="58">
        <f>SUMIF('Export tableur'!$Z:$Z,$C100,'Export tableur'!$AB:$AB)</f>
        <v>0.25</v>
      </c>
    </row>
    <row r="101" spans="3:9" x14ac:dyDescent="0.2">
      <c r="C101" s="44" t="s">
        <v>420</v>
      </c>
      <c r="E101" s="58">
        <v>142.76</v>
      </c>
      <c r="F101" s="58">
        <v>269.93</v>
      </c>
      <c r="G101" s="58">
        <v>422</v>
      </c>
      <c r="H101" s="58">
        <v>591.63</v>
      </c>
      <c r="I101" s="58">
        <f>SUMIF('Export tableur'!$Z:$Z,$C101,'Export tableur'!$AB:$AB)</f>
        <v>591.63</v>
      </c>
    </row>
    <row r="102" spans="3:9" x14ac:dyDescent="0.2">
      <c r="C102" s="44" t="s">
        <v>421</v>
      </c>
      <c r="E102" s="58">
        <v>0</v>
      </c>
      <c r="F102" s="58">
        <v>1.1599999999999999</v>
      </c>
      <c r="G102" s="58">
        <v>1.1599999999999999</v>
      </c>
      <c r="H102" s="58">
        <v>1.1599999999999999</v>
      </c>
      <c r="I102" s="58">
        <f>SUMIF('Export tableur'!$Z:$Z,$C102,'Export tableur'!$AB:$AB)</f>
        <v>1.1599999999999999</v>
      </c>
    </row>
    <row r="103" spans="3:9" x14ac:dyDescent="0.2">
      <c r="C103" s="44" t="s">
        <v>422</v>
      </c>
      <c r="E103" s="58">
        <v>0</v>
      </c>
      <c r="F103" s="58">
        <v>0</v>
      </c>
      <c r="G103" s="58">
        <v>0</v>
      </c>
      <c r="H103" s="58">
        <v>0</v>
      </c>
      <c r="I103" s="58">
        <f>SUMIF('Export tableur'!$Z:$Z,$C103,'Export tableur'!$AB:$AB)</f>
        <v>0</v>
      </c>
    </row>
    <row r="104" spans="3:9" x14ac:dyDescent="0.2">
      <c r="C104" s="44" t="s">
        <v>423</v>
      </c>
      <c r="E104" s="58">
        <v>13883.78</v>
      </c>
      <c r="F104" s="58">
        <v>26416.03</v>
      </c>
      <c r="G104" s="58">
        <v>41066.28</v>
      </c>
      <c r="H104" s="58">
        <v>57292.06</v>
      </c>
      <c r="I104" s="58">
        <f>SUMIF('Export tableur'!$Z:$Z,$C104,'Export tableur'!$AB:$AB)</f>
        <v>57292.06</v>
      </c>
    </row>
    <row r="105" spans="3:9" x14ac:dyDescent="0.2">
      <c r="C105" s="44" t="s">
        <v>424</v>
      </c>
      <c r="E105" s="58">
        <v>0</v>
      </c>
      <c r="F105" s="58">
        <v>57.76</v>
      </c>
      <c r="G105" s="58">
        <v>57.76</v>
      </c>
      <c r="H105" s="58">
        <v>57.76</v>
      </c>
      <c r="I105" s="58">
        <f>SUMIF('Export tableur'!$Z:$Z,$C105,'Export tableur'!$AB:$AB)</f>
        <v>57.76</v>
      </c>
    </row>
    <row r="106" spans="3:9" x14ac:dyDescent="0.2">
      <c r="C106" s="44" t="s">
        <v>425</v>
      </c>
      <c r="E106" s="58">
        <v>406.08</v>
      </c>
      <c r="F106" s="58">
        <v>842.24</v>
      </c>
      <c r="G106" s="58">
        <v>1398.72</v>
      </c>
      <c r="H106" s="58">
        <v>2135.6799999999998</v>
      </c>
      <c r="I106" s="58">
        <f>SUMIF('Export tableur'!$Z:$Z,$C106,'Export tableur'!$AB:$AB)</f>
        <v>2135.6799999999998</v>
      </c>
    </row>
    <row r="107" spans="3:9" x14ac:dyDescent="0.2">
      <c r="C107" s="44" t="s">
        <v>426</v>
      </c>
      <c r="E107" s="58">
        <v>0</v>
      </c>
      <c r="F107" s="58">
        <v>0</v>
      </c>
      <c r="G107" s="58">
        <v>0</v>
      </c>
      <c r="H107" s="58">
        <v>0</v>
      </c>
      <c r="I107" s="58">
        <f>SUMIF('Export tableur'!$Z:$Z,$C107,'Export tableur'!$AB:$AB)</f>
        <v>0</v>
      </c>
    </row>
    <row r="108" spans="3:9" x14ac:dyDescent="0.2">
      <c r="C108" s="44" t="s">
        <v>427</v>
      </c>
      <c r="E108" s="58">
        <v>-4597.3700000000008</v>
      </c>
      <c r="F108" s="58">
        <v>-5165.0300000000007</v>
      </c>
      <c r="G108" s="58">
        <v>-4438.380000000001</v>
      </c>
      <c r="H108" s="58">
        <v>-4293.7400000000034</v>
      </c>
      <c r="I108" s="58">
        <f>SUMIF('Export tableur'!$Z:$Z,$C108,'Export tableur'!$AB:$AB)</f>
        <v>-4293.7400000000034</v>
      </c>
    </row>
    <row r="109" spans="3:9" x14ac:dyDescent="0.2">
      <c r="C109" s="44" t="s">
        <v>428</v>
      </c>
      <c r="E109" s="58">
        <v>0</v>
      </c>
      <c r="F109" s="58">
        <v>0</v>
      </c>
      <c r="G109" s="58">
        <v>0</v>
      </c>
      <c r="H109" s="58">
        <v>0</v>
      </c>
      <c r="I109" s="58">
        <f>SUMIF('Export tableur'!$Z:$Z,$C109,'Export tableur'!$AB:$AB)</f>
        <v>0</v>
      </c>
    </row>
    <row r="110" spans="3:9" x14ac:dyDescent="0.2">
      <c r="C110" s="44" t="s">
        <v>429</v>
      </c>
      <c r="E110" s="58">
        <v>0</v>
      </c>
      <c r="F110" s="58">
        <v>155.31</v>
      </c>
      <c r="G110" s="58">
        <v>310.62</v>
      </c>
      <c r="H110" s="58">
        <v>636.59999999999991</v>
      </c>
      <c r="I110" s="58">
        <f>SUMIF('Export tableur'!$Z:$Z,$C110,'Export tableur'!$AB:$AB)</f>
        <v>636.59999999999991</v>
      </c>
    </row>
    <row r="111" spans="3:9" x14ac:dyDescent="0.2">
      <c r="C111" s="44" t="s">
        <v>430</v>
      </c>
      <c r="E111" s="58">
        <v>0</v>
      </c>
      <c r="F111" s="58">
        <v>0</v>
      </c>
      <c r="G111" s="58">
        <v>0</v>
      </c>
      <c r="H111" s="58">
        <v>0</v>
      </c>
      <c r="I111" s="58">
        <f>SUMIF('Export tableur'!$Z:$Z,$C111,'Export tableur'!$AB:$AB)</f>
        <v>0</v>
      </c>
    </row>
    <row r="112" spans="3:9" x14ac:dyDescent="0.2">
      <c r="C112" s="44" t="s">
        <v>431</v>
      </c>
      <c r="E112" s="58">
        <v>3197.63</v>
      </c>
      <c r="F112" s="58">
        <v>5662.93</v>
      </c>
      <c r="G112" s="58">
        <v>8674.51</v>
      </c>
      <c r="H112" s="58">
        <v>11972.57</v>
      </c>
      <c r="I112" s="58">
        <f>SUMIF('Export tableur'!$Z:$Z,$C112,'Export tableur'!$AB:$AB)</f>
        <v>11972.57</v>
      </c>
    </row>
    <row r="113" spans="3:9" x14ac:dyDescent="0.2">
      <c r="C113" s="44" t="s">
        <v>432</v>
      </c>
      <c r="E113" s="58">
        <v>0</v>
      </c>
      <c r="F113" s="58">
        <v>14.11</v>
      </c>
      <c r="G113" s="58">
        <v>14.11</v>
      </c>
      <c r="H113" s="58">
        <v>14.11</v>
      </c>
      <c r="I113" s="58">
        <f>SUMIF('Export tableur'!$Z:$Z,$C113,'Export tableur'!$AB:$AB)</f>
        <v>14.11</v>
      </c>
    </row>
    <row r="114" spans="3:9" x14ac:dyDescent="0.2">
      <c r="C114" s="44" t="s">
        <v>433</v>
      </c>
      <c r="E114" s="58">
        <v>826.74</v>
      </c>
      <c r="F114" s="58">
        <v>1428.05</v>
      </c>
      <c r="G114" s="58">
        <v>2110.4899999999998</v>
      </c>
      <c r="H114" s="58">
        <v>2856.65</v>
      </c>
      <c r="I114" s="58">
        <f>SUMIF('Export tableur'!$Z:$Z,$C114,'Export tableur'!$AB:$AB)</f>
        <v>2856.65</v>
      </c>
    </row>
    <row r="115" spans="3:9" x14ac:dyDescent="0.2">
      <c r="C115" s="44" t="s">
        <v>434</v>
      </c>
      <c r="E115" s="58">
        <v>0</v>
      </c>
      <c r="F115" s="58">
        <v>2.91</v>
      </c>
      <c r="G115" s="58">
        <v>2.91</v>
      </c>
      <c r="H115" s="58">
        <v>2.91</v>
      </c>
      <c r="I115" s="58">
        <f>SUMIF('Export tableur'!$Z:$Z,$C115,'Export tableur'!$AB:$AB)</f>
        <v>2.91</v>
      </c>
    </row>
    <row r="116" spans="3:9" x14ac:dyDescent="0.2">
      <c r="C116" s="44" t="s">
        <v>435</v>
      </c>
      <c r="E116" s="58">
        <v>204.7</v>
      </c>
      <c r="F116" s="58">
        <v>459.33</v>
      </c>
      <c r="G116" s="58">
        <v>719.05</v>
      </c>
      <c r="H116" s="58">
        <v>1006.6299999999999</v>
      </c>
      <c r="I116" s="58">
        <f>SUMIF('Export tableur'!$Z:$Z,$C116,'Export tableur'!$AB:$AB)</f>
        <v>1006.6299999999999</v>
      </c>
    </row>
    <row r="117" spans="3:9" x14ac:dyDescent="0.2">
      <c r="C117" s="44" t="s">
        <v>436</v>
      </c>
      <c r="E117" s="58">
        <v>0</v>
      </c>
      <c r="F117" s="58">
        <v>0.23</v>
      </c>
      <c r="G117" s="58">
        <v>0.23</v>
      </c>
      <c r="H117" s="58">
        <v>0.23</v>
      </c>
      <c r="I117" s="58">
        <f>SUMIF('Export tableur'!$Z:$Z,$C117,'Export tableur'!$AB:$AB)</f>
        <v>0.23</v>
      </c>
    </row>
    <row r="118" spans="3:9" x14ac:dyDescent="0.2">
      <c r="C118" s="44" t="s">
        <v>437</v>
      </c>
      <c r="E118" s="58">
        <v>-1265.2900000000002</v>
      </c>
      <c r="F118" s="58">
        <v>-1513.8400000000001</v>
      </c>
      <c r="G118" s="58">
        <v>-1303.4599999999998</v>
      </c>
      <c r="H118" s="58">
        <v>-918.31000000000063</v>
      </c>
      <c r="I118" s="58">
        <f>SUMIF('Export tableur'!$Z:$Z,$C118,'Export tableur'!$AB:$AB)</f>
        <v>-918.31000000000063</v>
      </c>
    </row>
    <row r="119" spans="3:9" x14ac:dyDescent="0.2">
      <c r="C119" s="44" t="s">
        <v>438</v>
      </c>
      <c r="E119" s="58">
        <v>0</v>
      </c>
      <c r="F119" s="58">
        <v>0</v>
      </c>
      <c r="G119" s="58">
        <v>0</v>
      </c>
      <c r="H119" s="58">
        <v>0</v>
      </c>
      <c r="I119" s="58">
        <f>SUMIF('Export tableur'!$Z:$Z,$C119,'Export tableur'!$AB:$AB)</f>
        <v>0</v>
      </c>
    </row>
    <row r="120" spans="3:9" x14ac:dyDescent="0.2">
      <c r="C120" s="44" t="s">
        <v>439</v>
      </c>
      <c r="E120" s="58">
        <v>0</v>
      </c>
      <c r="F120" s="58">
        <v>0</v>
      </c>
      <c r="G120" s="58">
        <v>0</v>
      </c>
      <c r="H120" s="58">
        <v>0</v>
      </c>
      <c r="I120" s="58">
        <f>SUMIF('Export tableur'!$Z:$Z,$C120,'Export tableur'!$AB:$AB)</f>
        <v>0</v>
      </c>
    </row>
    <row r="121" spans="3:9" x14ac:dyDescent="0.2">
      <c r="C121" s="44" t="s">
        <v>440</v>
      </c>
      <c r="E121" s="58">
        <v>0</v>
      </c>
      <c r="F121" s="58">
        <v>59.27</v>
      </c>
      <c r="G121" s="58">
        <v>119.61999999999998</v>
      </c>
      <c r="H121" s="58">
        <v>246.49</v>
      </c>
      <c r="I121" s="58">
        <f>SUMIF('Export tableur'!$Z:$Z,$C121,'Export tableur'!$AB:$AB)</f>
        <v>246.49</v>
      </c>
    </row>
    <row r="122" spans="3:9" x14ac:dyDescent="0.2">
      <c r="C122" s="44" t="s">
        <v>441</v>
      </c>
      <c r="E122" s="58">
        <v>-488.8</v>
      </c>
      <c r="F122" s="58">
        <v>-924.96</v>
      </c>
      <c r="G122" s="58">
        <v>-1590.48</v>
      </c>
      <c r="H122" s="58">
        <v>-2519.2000000000003</v>
      </c>
      <c r="I122" s="58">
        <f>SUMIF('Export tableur'!$Z:$Z,$C122,'Export tableur'!$AB:$AB)</f>
        <v>-2519.2000000000003</v>
      </c>
    </row>
    <row r="123" spans="3:9" x14ac:dyDescent="0.2">
      <c r="C123" s="44" t="s">
        <v>442</v>
      </c>
      <c r="E123" s="58">
        <v>0</v>
      </c>
      <c r="F123" s="58">
        <v>0</v>
      </c>
      <c r="G123" s="58">
        <v>0</v>
      </c>
      <c r="H123" s="58">
        <v>0</v>
      </c>
      <c r="I123" s="58">
        <f>SUMIF('Export tableur'!$Z:$Z,$C123,'Export tableur'!$AB:$AB)</f>
        <v>0</v>
      </c>
    </row>
    <row r="124" spans="3:9" x14ac:dyDescent="0.2">
      <c r="C124" s="44" t="s">
        <v>443</v>
      </c>
      <c r="E124" s="58">
        <v>75.900000000000006</v>
      </c>
      <c r="F124" s="58">
        <v>170.81</v>
      </c>
      <c r="G124" s="58">
        <v>248.88</v>
      </c>
      <c r="H124" s="58">
        <v>316.06</v>
      </c>
      <c r="I124" s="58">
        <f>SUMIF('Export tableur'!$Z:$Z,$C124,'Export tableur'!$AB:$AB)</f>
        <v>316.06</v>
      </c>
    </row>
    <row r="125" spans="3:9" x14ac:dyDescent="0.2">
      <c r="C125" s="44" t="s">
        <v>444</v>
      </c>
      <c r="E125" s="58">
        <v>1.54</v>
      </c>
      <c r="F125" s="58">
        <v>5.93</v>
      </c>
      <c r="G125" s="58">
        <v>11.34</v>
      </c>
      <c r="H125" s="58">
        <v>24.05</v>
      </c>
      <c r="I125" s="58">
        <f>SUMIF('Export tableur'!$Z:$Z,$C125,'Export tableur'!$AB:$AB)</f>
        <v>24.05</v>
      </c>
    </row>
    <row r="126" spans="3:9" x14ac:dyDescent="0.2">
      <c r="C126" s="44" t="s">
        <v>445</v>
      </c>
      <c r="E126" s="58">
        <v>172.5</v>
      </c>
      <c r="F126" s="58">
        <v>388.18</v>
      </c>
      <c r="G126" s="58">
        <v>565.61</v>
      </c>
      <c r="H126" s="58">
        <v>718.28</v>
      </c>
      <c r="I126" s="58">
        <f>SUMIF('Export tableur'!$Z:$Z,$C126,'Export tableur'!$AB:$AB)</f>
        <v>718.28</v>
      </c>
    </row>
    <row r="127" spans="3:9" x14ac:dyDescent="0.2">
      <c r="C127" s="44" t="s">
        <v>446</v>
      </c>
      <c r="E127" s="58">
        <v>5.0999999999999996</v>
      </c>
      <c r="F127" s="58">
        <v>25.04</v>
      </c>
      <c r="G127" s="58">
        <v>49.620000000000005</v>
      </c>
      <c r="H127" s="58">
        <v>86.61</v>
      </c>
      <c r="I127" s="58">
        <f>SUMIF('Export tableur'!$Z:$Z,$C127,'Export tableur'!$AB:$AB)</f>
        <v>86.61</v>
      </c>
    </row>
    <row r="128" spans="3:9" x14ac:dyDescent="0.2">
      <c r="C128" s="44" t="s">
        <v>447</v>
      </c>
      <c r="E128" s="58">
        <v>0</v>
      </c>
      <c r="F128" s="58">
        <v>0</v>
      </c>
      <c r="G128" s="58">
        <v>0</v>
      </c>
      <c r="H128" s="58">
        <v>0</v>
      </c>
      <c r="I128" s="58">
        <f>SUMIF('Export tableur'!$Z:$Z,$C128,'Export tableur'!$AB:$AB)</f>
        <v>0</v>
      </c>
    </row>
    <row r="129" spans="3:9" x14ac:dyDescent="0.2">
      <c r="C129" s="44" t="s">
        <v>448</v>
      </c>
      <c r="E129" s="58">
        <v>16321.14</v>
      </c>
      <c r="F129" s="58">
        <v>37081.69</v>
      </c>
      <c r="G129" s="58">
        <v>53709.719999999994</v>
      </c>
      <c r="H129" s="58">
        <v>67920.490000000005</v>
      </c>
      <c r="I129" s="58">
        <f>SUMIF('Export tableur'!$Z:$Z,$C129,'Export tableur'!$AB:$AB)</f>
        <v>67920.490000000005</v>
      </c>
    </row>
    <row r="130" spans="3:9" x14ac:dyDescent="0.2">
      <c r="C130" s="44" t="s">
        <v>449</v>
      </c>
      <c r="E130" s="58">
        <v>348.41</v>
      </c>
      <c r="F130" s="58">
        <v>1345.8</v>
      </c>
      <c r="G130" s="58">
        <v>2574.2799999999997</v>
      </c>
      <c r="H130" s="58">
        <v>5432.9000000000005</v>
      </c>
      <c r="I130" s="58">
        <f>SUMIF('Export tableur'!$Z:$Z,$C130,'Export tableur'!$AB:$AB)</f>
        <v>5432.9000000000005</v>
      </c>
    </row>
    <row r="131" spans="3:9" x14ac:dyDescent="0.2">
      <c r="C131" s="44" t="s">
        <v>450</v>
      </c>
      <c r="E131" s="58">
        <v>929.42</v>
      </c>
      <c r="F131" s="58">
        <v>1997.96</v>
      </c>
      <c r="G131" s="58">
        <v>3111.62</v>
      </c>
      <c r="H131" s="58">
        <v>4168.59</v>
      </c>
      <c r="I131" s="58">
        <f>SUMIF('Export tableur'!$Z:$Z,$C131,'Export tableur'!$AB:$AB)</f>
        <v>4168.59</v>
      </c>
    </row>
    <row r="132" spans="3:9" x14ac:dyDescent="0.2">
      <c r="C132" s="44" t="s">
        <v>451</v>
      </c>
      <c r="E132" s="58">
        <v>0</v>
      </c>
      <c r="F132" s="58">
        <v>0</v>
      </c>
      <c r="G132" s="58">
        <v>0</v>
      </c>
      <c r="H132" s="58">
        <v>30.08</v>
      </c>
      <c r="I132" s="58">
        <f>SUMIF('Export tableur'!$Z:$Z,$C132,'Export tableur'!$AB:$AB)</f>
        <v>30.08</v>
      </c>
    </row>
    <row r="133" spans="3:9" x14ac:dyDescent="0.2">
      <c r="C133" s="44" t="s">
        <v>452</v>
      </c>
      <c r="E133" s="58">
        <v>-3037.0699999999997</v>
      </c>
      <c r="F133" s="58">
        <v>-6121.4399999999987</v>
      </c>
      <c r="G133" s="58">
        <v>-4570.4500000000044</v>
      </c>
      <c r="H133" s="58">
        <v>-3979.1800000000003</v>
      </c>
      <c r="I133" s="58">
        <f>SUMIF('Export tableur'!$Z:$Z,$C133,'Export tableur'!$AB:$AB)</f>
        <v>-3979.1800000000003</v>
      </c>
    </row>
    <row r="134" spans="3:9" x14ac:dyDescent="0.2">
      <c r="C134" s="44" t="s">
        <v>453</v>
      </c>
      <c r="E134" s="58">
        <v>0</v>
      </c>
      <c r="F134" s="58">
        <v>0</v>
      </c>
      <c r="G134" s="58">
        <v>0</v>
      </c>
      <c r="H134" s="58">
        <v>0</v>
      </c>
      <c r="I134" s="58">
        <f>SUMIF('Export tableur'!$Z:$Z,$C134,'Export tableur'!$AB:$AB)</f>
        <v>0</v>
      </c>
    </row>
    <row r="135" spans="3:9" x14ac:dyDescent="0.2">
      <c r="C135" s="44" t="s">
        <v>454</v>
      </c>
      <c r="E135" s="58">
        <v>340.56999999999971</v>
      </c>
      <c r="F135" s="58">
        <v>785.09000000000015</v>
      </c>
      <c r="G135" s="58">
        <v>966.98999999999978</v>
      </c>
      <c r="H135" s="58">
        <v>1346.58</v>
      </c>
      <c r="I135" s="58">
        <f>SUMIF('Export tableur'!$Z:$Z,$C135,'Export tableur'!$AB:$AB)</f>
        <v>1346.58</v>
      </c>
    </row>
    <row r="136" spans="3:9" x14ac:dyDescent="0.2">
      <c r="C136" s="44" t="s">
        <v>455</v>
      </c>
      <c r="E136" s="58">
        <v>0</v>
      </c>
      <c r="F136" s="58">
        <v>0</v>
      </c>
      <c r="G136" s="58">
        <v>0</v>
      </c>
      <c r="H136" s="58">
        <v>0</v>
      </c>
      <c r="I136" s="58">
        <f>SUMIF('Export tableur'!$Z:$Z,$C136,'Export tableur'!$AB:$AB)</f>
        <v>0</v>
      </c>
    </row>
    <row r="137" spans="3:9" x14ac:dyDescent="0.2">
      <c r="C137" s="44" t="s">
        <v>456</v>
      </c>
      <c r="E137" s="58">
        <v>3262.15</v>
      </c>
      <c r="F137" s="58">
        <v>8155.1200000000008</v>
      </c>
      <c r="G137" s="58">
        <v>11933.17</v>
      </c>
      <c r="H137" s="58">
        <v>15507.3</v>
      </c>
      <c r="I137" s="58">
        <f>SUMIF('Export tableur'!$Z:$Z,$C137,'Export tableur'!$AB:$AB)</f>
        <v>15507.3</v>
      </c>
    </row>
    <row r="138" spans="3:9" x14ac:dyDescent="0.2">
      <c r="C138" s="44" t="s">
        <v>457</v>
      </c>
      <c r="E138" s="58">
        <v>72.599999999999994</v>
      </c>
      <c r="F138" s="58">
        <v>226.91</v>
      </c>
      <c r="G138" s="58">
        <v>437.16999999999996</v>
      </c>
      <c r="H138" s="58">
        <v>830.76</v>
      </c>
      <c r="I138" s="58">
        <f>SUMIF('Export tableur'!$Z:$Z,$C138,'Export tableur'!$AB:$AB)</f>
        <v>830.76</v>
      </c>
    </row>
    <row r="139" spans="3:9" x14ac:dyDescent="0.2">
      <c r="C139" s="44" t="s">
        <v>458</v>
      </c>
      <c r="E139" s="58">
        <v>711.86</v>
      </c>
      <c r="F139" s="58">
        <v>1943.83</v>
      </c>
      <c r="G139" s="58">
        <v>2835.09</v>
      </c>
      <c r="H139" s="58">
        <v>3699.06</v>
      </c>
      <c r="I139" s="58">
        <f>SUMIF('Export tableur'!$Z:$Z,$C139,'Export tableur'!$AB:$AB)</f>
        <v>3699.06</v>
      </c>
    </row>
    <row r="140" spans="3:9" x14ac:dyDescent="0.2">
      <c r="C140" s="44" t="s">
        <v>459</v>
      </c>
      <c r="E140" s="58">
        <v>15.38</v>
      </c>
      <c r="F140" s="58">
        <v>44.86</v>
      </c>
      <c r="G140" s="58">
        <v>85.839999999999989</v>
      </c>
      <c r="H140" s="58">
        <v>167.60999999999999</v>
      </c>
      <c r="I140" s="58">
        <f>SUMIF('Export tableur'!$Z:$Z,$C140,'Export tableur'!$AB:$AB)</f>
        <v>167.60999999999999</v>
      </c>
    </row>
    <row r="141" spans="3:9" x14ac:dyDescent="0.2">
      <c r="C141" s="44" t="s">
        <v>460</v>
      </c>
      <c r="E141" s="58">
        <v>239.03</v>
      </c>
      <c r="F141" s="58">
        <v>515.72</v>
      </c>
      <c r="G141" s="58">
        <v>760.42</v>
      </c>
      <c r="H141" s="58">
        <v>1016.5699999999999</v>
      </c>
      <c r="I141" s="58">
        <f>SUMIF('Export tableur'!$Z:$Z,$C141,'Export tableur'!$AB:$AB)</f>
        <v>1016.5699999999999</v>
      </c>
    </row>
    <row r="142" spans="3:9" x14ac:dyDescent="0.2">
      <c r="C142" s="44" t="s">
        <v>461</v>
      </c>
      <c r="E142" s="58">
        <v>1.2</v>
      </c>
      <c r="F142" s="58">
        <v>5.19</v>
      </c>
      <c r="G142" s="58">
        <v>10.11</v>
      </c>
      <c r="H142" s="58">
        <v>42.24</v>
      </c>
      <c r="I142" s="58">
        <f>SUMIF('Export tableur'!$Z:$Z,$C142,'Export tableur'!$AB:$AB)</f>
        <v>42.24</v>
      </c>
    </row>
    <row r="143" spans="3:9" x14ac:dyDescent="0.2">
      <c r="C143" s="44" t="s">
        <v>462</v>
      </c>
      <c r="E143" s="58">
        <v>-799.98000000000138</v>
      </c>
      <c r="F143" s="58">
        <v>-1179.6000000000004</v>
      </c>
      <c r="G143" s="58">
        <v>-652.46000000000095</v>
      </c>
      <c r="H143" s="58">
        <v>-224.17000000000007</v>
      </c>
      <c r="I143" s="58">
        <f>SUMIF('Export tableur'!$Z:$Z,$C143,'Export tableur'!$AB:$AB)</f>
        <v>-224.17000000000007</v>
      </c>
    </row>
    <row r="144" spans="3:9" x14ac:dyDescent="0.2">
      <c r="C144" s="44" t="s">
        <v>463</v>
      </c>
      <c r="E144" s="58">
        <v>0</v>
      </c>
      <c r="F144" s="58">
        <v>0</v>
      </c>
      <c r="G144" s="58">
        <v>0</v>
      </c>
      <c r="H144" s="58">
        <v>0</v>
      </c>
      <c r="I144" s="58">
        <f>SUMIF('Export tableur'!$Z:$Z,$C144,'Export tableur'!$AB:$AB)</f>
        <v>0</v>
      </c>
    </row>
    <row r="145" spans="3:9" x14ac:dyDescent="0.2">
      <c r="C145" s="44" t="s">
        <v>464</v>
      </c>
      <c r="E145" s="58">
        <v>0</v>
      </c>
      <c r="F145" s="58">
        <v>0</v>
      </c>
      <c r="G145" s="58">
        <v>0</v>
      </c>
      <c r="H145" s="58">
        <v>0</v>
      </c>
      <c r="I145" s="58">
        <f>SUMIF('Export tableur'!$Z:$Z,$C145,'Export tableur'!$AB:$AB)</f>
        <v>0</v>
      </c>
    </row>
    <row r="146" spans="3:9" x14ac:dyDescent="0.2">
      <c r="C146" s="44" t="s">
        <v>465</v>
      </c>
      <c r="E146" s="58">
        <v>156.57000000000005</v>
      </c>
      <c r="F146" s="58">
        <v>354.70000000000005</v>
      </c>
      <c r="G146" s="58">
        <v>435.99000000000012</v>
      </c>
      <c r="H146" s="58">
        <v>604.57999999999981</v>
      </c>
      <c r="I146" s="58">
        <f>SUMIF('Export tableur'!$Z:$Z,$C146,'Export tableur'!$AB:$AB)</f>
        <v>604.57999999999981</v>
      </c>
    </row>
    <row r="147" spans="3:9" x14ac:dyDescent="0.2">
      <c r="C147" s="44" t="s">
        <v>466</v>
      </c>
      <c r="E147" s="58">
        <v>-1008.38</v>
      </c>
      <c r="F147" s="58">
        <v>-2133.3200000000002</v>
      </c>
      <c r="G147" s="58">
        <v>-3262.02</v>
      </c>
      <c r="H147" s="58">
        <v>-4416.75</v>
      </c>
      <c r="I147" s="58">
        <f>SUMIF('Export tableur'!$Z:$Z,$C147,'Export tableur'!$AB:$AB)</f>
        <v>-4416.75</v>
      </c>
    </row>
    <row r="148" spans="3:9" x14ac:dyDescent="0.2">
      <c r="C148" s="44" t="s">
        <v>467</v>
      </c>
      <c r="E148" s="58">
        <v>-22.53</v>
      </c>
      <c r="F148" s="58">
        <v>-82.69</v>
      </c>
      <c r="G148" s="58">
        <v>-157.89000000000001</v>
      </c>
      <c r="H148" s="58">
        <v>-285.73</v>
      </c>
      <c r="I148" s="58">
        <f>SUMIF('Export tableur'!$Z:$Z,$C148,'Export tableur'!$AB:$AB)</f>
        <v>-285.73</v>
      </c>
    </row>
    <row r="149" spans="3:9" x14ac:dyDescent="0.2">
      <c r="C149" s="44" t="s">
        <v>468</v>
      </c>
      <c r="E149" s="58">
        <v>45.58</v>
      </c>
      <c r="F149" s="58">
        <v>99.86</v>
      </c>
      <c r="G149" s="58">
        <v>155.80000000000001</v>
      </c>
      <c r="H149" s="58">
        <v>213.05</v>
      </c>
      <c r="I149" s="58">
        <f>SUMIF('Export tableur'!$Z:$Z,$C149,'Export tableur'!$AB:$AB)</f>
        <v>213.05</v>
      </c>
    </row>
    <row r="150" spans="3:9" x14ac:dyDescent="0.2">
      <c r="C150" s="44" t="s">
        <v>469</v>
      </c>
      <c r="E150" s="58">
        <v>0</v>
      </c>
      <c r="F150" s="58">
        <v>0</v>
      </c>
      <c r="G150" s="58">
        <v>0</v>
      </c>
      <c r="H150" s="58">
        <v>0</v>
      </c>
      <c r="I150" s="58">
        <f>SUMIF('Export tableur'!$Z:$Z,$C150,'Export tableur'!$AB:$AB)</f>
        <v>0</v>
      </c>
    </row>
    <row r="151" spans="3:9" x14ac:dyDescent="0.2">
      <c r="C151" s="44" t="s">
        <v>470</v>
      </c>
      <c r="E151" s="58">
        <v>103.59</v>
      </c>
      <c r="F151" s="58">
        <v>226.96</v>
      </c>
      <c r="G151" s="58">
        <v>354.09000000000003</v>
      </c>
      <c r="H151" s="58">
        <v>484.19000000000005</v>
      </c>
      <c r="I151" s="58">
        <f>SUMIF('Export tableur'!$Z:$Z,$C151,'Export tableur'!$AB:$AB)</f>
        <v>484.19000000000005</v>
      </c>
    </row>
    <row r="152" spans="3:9" x14ac:dyDescent="0.2">
      <c r="C152" s="44" t="s">
        <v>471</v>
      </c>
      <c r="E152" s="58">
        <v>0</v>
      </c>
      <c r="F152" s="58">
        <v>0</v>
      </c>
      <c r="G152" s="58">
        <v>0</v>
      </c>
      <c r="H152" s="58">
        <v>0</v>
      </c>
      <c r="I152" s="58">
        <f>SUMIF('Export tableur'!$Z:$Z,$C152,'Export tableur'!$AB:$AB)</f>
        <v>0</v>
      </c>
    </row>
    <row r="153" spans="3:9" x14ac:dyDescent="0.2">
      <c r="C153" s="44" t="s">
        <v>472</v>
      </c>
      <c r="E153" s="58">
        <v>0</v>
      </c>
      <c r="F153" s="58">
        <v>0</v>
      </c>
      <c r="G153" s="58">
        <v>0</v>
      </c>
      <c r="H153" s="58">
        <v>0</v>
      </c>
      <c r="I153" s="58">
        <f>SUMIF('Export tableur'!$Z:$Z,$C153,'Export tableur'!$AB:$AB)</f>
        <v>0</v>
      </c>
    </row>
    <row r="154" spans="3:9" x14ac:dyDescent="0.2">
      <c r="C154" s="44" t="s">
        <v>473</v>
      </c>
      <c r="E154" s="58">
        <v>10152.33</v>
      </c>
      <c r="F154" s="58">
        <v>22120.93</v>
      </c>
      <c r="G154" s="58">
        <v>34363.21</v>
      </c>
      <c r="H154" s="58">
        <v>46794.920000000006</v>
      </c>
      <c r="I154" s="58">
        <f>SUMIF('Export tableur'!$Z:$Z,$C154,'Export tableur'!$AB:$AB)</f>
        <v>46794.920000000006</v>
      </c>
    </row>
    <row r="155" spans="3:9" x14ac:dyDescent="0.2">
      <c r="C155" s="44" t="s">
        <v>474</v>
      </c>
      <c r="E155" s="58">
        <v>0</v>
      </c>
      <c r="F155" s="58">
        <v>0</v>
      </c>
      <c r="G155" s="58">
        <v>0</v>
      </c>
      <c r="H155" s="58">
        <v>0</v>
      </c>
      <c r="I155" s="58">
        <f>SUMIF('Export tableur'!$Z:$Z,$C155,'Export tableur'!$AB:$AB)</f>
        <v>0</v>
      </c>
    </row>
    <row r="156" spans="3:9" x14ac:dyDescent="0.2">
      <c r="C156" s="44" t="s">
        <v>475</v>
      </c>
      <c r="E156" s="58">
        <v>206.8</v>
      </c>
      <c r="F156" s="58">
        <v>575.28</v>
      </c>
      <c r="G156" s="58">
        <v>1045.28</v>
      </c>
      <c r="H156" s="58">
        <v>1624.32</v>
      </c>
      <c r="I156" s="58">
        <f>SUMIF('Export tableur'!$Z:$Z,$C156,'Export tableur'!$AB:$AB)</f>
        <v>1624.32</v>
      </c>
    </row>
    <row r="157" spans="3:9" x14ac:dyDescent="0.2">
      <c r="C157" s="44" t="s">
        <v>476</v>
      </c>
      <c r="E157" s="58">
        <v>0</v>
      </c>
      <c r="F157" s="58">
        <v>0</v>
      </c>
      <c r="G157" s="58">
        <v>0</v>
      </c>
      <c r="H157" s="58">
        <v>0</v>
      </c>
      <c r="I157" s="58">
        <f>SUMIF('Export tableur'!$Z:$Z,$C157,'Export tableur'!$AB:$AB)</f>
        <v>0</v>
      </c>
    </row>
    <row r="158" spans="3:9" x14ac:dyDescent="0.2">
      <c r="C158" s="44" t="s">
        <v>477</v>
      </c>
      <c r="E158" s="58">
        <v>-1674.7100000000009</v>
      </c>
      <c r="F158" s="58">
        <v>-3207.4400000000005</v>
      </c>
      <c r="G158" s="58">
        <v>-1959.5399999999991</v>
      </c>
      <c r="H158" s="58">
        <v>-384.90000000000327</v>
      </c>
      <c r="I158" s="58">
        <f>SUMIF('Export tableur'!$Z:$Z,$C158,'Export tableur'!$AB:$AB)</f>
        <v>-384.90000000000327</v>
      </c>
    </row>
    <row r="159" spans="3:9" x14ac:dyDescent="0.2">
      <c r="C159" s="44" t="s">
        <v>478</v>
      </c>
      <c r="E159" s="58">
        <v>0</v>
      </c>
      <c r="F159" s="58">
        <v>0</v>
      </c>
      <c r="G159" s="58">
        <v>0</v>
      </c>
      <c r="H159" s="58">
        <v>0</v>
      </c>
      <c r="I159" s="58">
        <f>SUMIF('Export tableur'!$Z:$Z,$C159,'Export tableur'!$AB:$AB)</f>
        <v>0</v>
      </c>
    </row>
    <row r="160" spans="3:9" x14ac:dyDescent="0.2">
      <c r="C160" s="44" t="s">
        <v>479</v>
      </c>
      <c r="E160" s="58">
        <v>1742.23</v>
      </c>
      <c r="F160" s="58">
        <v>3979.47</v>
      </c>
      <c r="G160" s="58">
        <v>6289.1100000000006</v>
      </c>
      <c r="H160" s="58">
        <v>8800.85</v>
      </c>
      <c r="I160" s="58">
        <f>SUMIF('Export tableur'!$Z:$Z,$C160,'Export tableur'!$AB:$AB)</f>
        <v>8800.85</v>
      </c>
    </row>
    <row r="161" spans="3:9" x14ac:dyDescent="0.2">
      <c r="C161" s="44" t="s">
        <v>480</v>
      </c>
      <c r="E161" s="58">
        <v>0</v>
      </c>
      <c r="F161" s="58">
        <v>0</v>
      </c>
      <c r="G161" s="58">
        <v>0</v>
      </c>
      <c r="H161" s="58">
        <v>0</v>
      </c>
      <c r="I161" s="58">
        <f>SUMIF('Export tableur'!$Z:$Z,$C161,'Export tableur'!$AB:$AB)</f>
        <v>0</v>
      </c>
    </row>
    <row r="162" spans="3:9" x14ac:dyDescent="0.2">
      <c r="C162" s="44" t="s">
        <v>481</v>
      </c>
      <c r="E162" s="58">
        <v>351.53</v>
      </c>
      <c r="F162" s="58">
        <v>812.11999999999989</v>
      </c>
      <c r="G162" s="58">
        <v>1293.8499999999999</v>
      </c>
      <c r="H162" s="58">
        <v>1821</v>
      </c>
      <c r="I162" s="58">
        <f>SUMIF('Export tableur'!$Z:$Z,$C162,'Export tableur'!$AB:$AB)</f>
        <v>1821</v>
      </c>
    </row>
    <row r="163" spans="3:9" x14ac:dyDescent="0.2">
      <c r="C163" s="44" t="s">
        <v>482</v>
      </c>
      <c r="E163" s="58">
        <v>0</v>
      </c>
      <c r="F163" s="58">
        <v>0</v>
      </c>
      <c r="G163" s="58">
        <v>0</v>
      </c>
      <c r="H163" s="58">
        <v>0</v>
      </c>
      <c r="I163" s="58">
        <f>SUMIF('Export tableur'!$Z:$Z,$C163,'Export tableur'!$AB:$AB)</f>
        <v>0</v>
      </c>
    </row>
    <row r="164" spans="3:9" x14ac:dyDescent="0.2">
      <c r="C164" s="44" t="s">
        <v>483</v>
      </c>
      <c r="E164" s="58">
        <v>144.28</v>
      </c>
      <c r="F164" s="58">
        <v>410.63</v>
      </c>
      <c r="G164" s="58">
        <v>621.41</v>
      </c>
      <c r="H164" s="58">
        <v>833.38</v>
      </c>
      <c r="I164" s="58">
        <f>SUMIF('Export tableur'!$Z:$Z,$C164,'Export tableur'!$AB:$AB)</f>
        <v>833.38</v>
      </c>
    </row>
    <row r="165" spans="3:9" x14ac:dyDescent="0.2">
      <c r="C165" s="44" t="s">
        <v>484</v>
      </c>
      <c r="E165" s="58">
        <v>0</v>
      </c>
      <c r="F165" s="58">
        <v>0</v>
      </c>
      <c r="G165" s="58">
        <v>0</v>
      </c>
      <c r="H165" s="58">
        <v>0</v>
      </c>
      <c r="I165" s="58">
        <f>SUMIF('Export tableur'!$Z:$Z,$C165,'Export tableur'!$AB:$AB)</f>
        <v>0</v>
      </c>
    </row>
    <row r="166" spans="3:9" x14ac:dyDescent="0.2">
      <c r="C166" s="44" t="s">
        <v>485</v>
      </c>
      <c r="E166" s="58">
        <v>-407.40999999999985</v>
      </c>
      <c r="F166" s="58">
        <v>-684.31999999999971</v>
      </c>
      <c r="G166" s="58">
        <v>-375.28999999999996</v>
      </c>
      <c r="H166" s="58">
        <v>53.239999999999782</v>
      </c>
      <c r="I166" s="58">
        <f>SUMIF('Export tableur'!$Z:$Z,$C166,'Export tableur'!$AB:$AB)</f>
        <v>53.239999999999782</v>
      </c>
    </row>
    <row r="167" spans="3:9" x14ac:dyDescent="0.2">
      <c r="C167" s="44" t="s">
        <v>486</v>
      </c>
      <c r="E167" s="58">
        <v>0</v>
      </c>
      <c r="F167" s="58">
        <v>0</v>
      </c>
      <c r="G167" s="58">
        <v>0</v>
      </c>
      <c r="H167" s="58">
        <v>0</v>
      </c>
      <c r="I167" s="58">
        <f>SUMIF('Export tableur'!$Z:$Z,$C167,'Export tableur'!$AB:$AB)</f>
        <v>0</v>
      </c>
    </row>
    <row r="168" spans="3:9" x14ac:dyDescent="0.2">
      <c r="C168" s="44" t="s">
        <v>487</v>
      </c>
      <c r="E168" s="58">
        <v>-937.36000000000013</v>
      </c>
      <c r="F168" s="58">
        <v>-14005.65</v>
      </c>
      <c r="G168" s="58">
        <v>-38277.700000000004</v>
      </c>
      <c r="H168" s="58">
        <v>-67275.94</v>
      </c>
      <c r="I168" s="58">
        <f>SUMIF('Export tableur'!$Z:$Z,$C168,'Export tableur'!$AB:$AB)</f>
        <v>-67275.94</v>
      </c>
    </row>
    <row r="169" spans="3:9" x14ac:dyDescent="0.2">
      <c r="C169" s="44" t="s">
        <v>488</v>
      </c>
      <c r="E169" s="58">
        <v>-33</v>
      </c>
      <c r="F169" s="58">
        <v>-332.84999999999997</v>
      </c>
      <c r="G169" s="58">
        <v>-898.80000000000007</v>
      </c>
      <c r="H169" s="58">
        <v>-1735.3500000000001</v>
      </c>
      <c r="I169" s="58">
        <f>SUMIF('Export tableur'!$Z:$Z,$C169,'Export tableur'!$AB:$AB)</f>
        <v>-1735.3500000000001</v>
      </c>
    </row>
    <row r="170" spans="3:9" x14ac:dyDescent="0.2">
      <c r="C170" s="44" t="s">
        <v>489</v>
      </c>
      <c r="E170" s="58">
        <v>-176.72</v>
      </c>
      <c r="F170" s="58">
        <v>-530.16</v>
      </c>
      <c r="G170" s="58">
        <v>-936.24</v>
      </c>
      <c r="H170" s="58">
        <v>-1413.76</v>
      </c>
      <c r="I170" s="58">
        <f>SUMIF('Export tableur'!$Z:$Z,$C170,'Export tableur'!$AB:$AB)</f>
        <v>-1413.76</v>
      </c>
    </row>
    <row r="171" spans="3:9" x14ac:dyDescent="0.2">
      <c r="C171" s="44" t="s">
        <v>490</v>
      </c>
      <c r="E171" s="58">
        <v>0</v>
      </c>
      <c r="F171" s="58">
        <v>0</v>
      </c>
      <c r="G171" s="58">
        <v>0</v>
      </c>
      <c r="H171" s="58">
        <v>0</v>
      </c>
      <c r="I171" s="58">
        <f>SUMIF('Export tableur'!$Z:$Z,$C171,'Export tableur'!$AB:$AB)</f>
        <v>0</v>
      </c>
    </row>
    <row r="172" spans="3:9" x14ac:dyDescent="0.2">
      <c r="C172" s="44" t="s">
        <v>491</v>
      </c>
      <c r="E172" s="58">
        <v>374.48</v>
      </c>
      <c r="F172" s="58">
        <v>385.86</v>
      </c>
      <c r="G172" s="58">
        <v>567.6</v>
      </c>
      <c r="H172" s="58">
        <v>631.32000000000005</v>
      </c>
      <c r="I172" s="58">
        <f>SUMIF('Export tableur'!$Z:$Z,$C172,'Export tableur'!$AB:$AB)</f>
        <v>631.32000000000005</v>
      </c>
    </row>
    <row r="173" spans="3:9" x14ac:dyDescent="0.2">
      <c r="C173" s="44" t="s">
        <v>492</v>
      </c>
      <c r="F173" s="58">
        <v>-3.06</v>
      </c>
      <c r="G173" s="58">
        <v>-4.8099999999999996</v>
      </c>
      <c r="H173" s="58">
        <v>-23.82</v>
      </c>
      <c r="I173" s="58">
        <f>SUMIF('Export tableur'!$Z:$Z,$C173,'Export tableur'!$AB:$AB)</f>
        <v>-23.82</v>
      </c>
    </row>
    <row r="174" spans="3:9" x14ac:dyDescent="0.2">
      <c r="C174" s="44" t="s">
        <v>493</v>
      </c>
      <c r="H174" s="58">
        <v>171</v>
      </c>
      <c r="I174" s="58">
        <f>SUMIF('Export tableur'!$Z:$Z,$C174,'Export tableur'!$AB:$AB)</f>
        <v>171</v>
      </c>
    </row>
    <row r="175" spans="3:9" x14ac:dyDescent="0.2">
      <c r="C175" s="44" t="s">
        <v>494</v>
      </c>
      <c r="H175" s="58">
        <v>308.16000000000003</v>
      </c>
      <c r="I175" s="58">
        <f>SUMIF('Export tableur'!$Z:$Z,$C175,'Export tableur'!$AB:$AB)</f>
        <v>308.16000000000003</v>
      </c>
    </row>
    <row r="176" spans="3:9" x14ac:dyDescent="0.2">
      <c r="C176" s="44" t="s">
        <v>495</v>
      </c>
      <c r="H176" s="58">
        <v>-37615.339999999997</v>
      </c>
      <c r="I176" s="58">
        <f>SUMIF('Export tableur'!$Z:$Z,$C176,'Export tableur'!$AB:$AB)</f>
        <v>-37615.339999999997</v>
      </c>
    </row>
    <row r="177" spans="2:9" x14ac:dyDescent="0.2">
      <c r="C177" s="44" t="s">
        <v>496</v>
      </c>
      <c r="H177" s="58">
        <v>-13634.67</v>
      </c>
      <c r="I177" s="58">
        <f>SUMIF('Export tableur'!$Z:$Z,$C177,'Export tableur'!$AB:$AB)</f>
        <v>-13634.67</v>
      </c>
    </row>
    <row r="178" spans="2:9" x14ac:dyDescent="0.2">
      <c r="C178" s="44" t="s">
        <v>497</v>
      </c>
      <c r="H178" s="58">
        <v>145.01</v>
      </c>
      <c r="I178" s="58">
        <f>SUMIF('Export tableur'!$Z:$Z,$C178,'Export tableur'!$AB:$AB)</f>
        <v>145.01</v>
      </c>
    </row>
    <row r="179" spans="2:9" x14ac:dyDescent="0.2">
      <c r="C179" s="44" t="s">
        <v>498</v>
      </c>
      <c r="H179" s="58">
        <v>20.04</v>
      </c>
      <c r="I179" s="58">
        <f>SUMIF('Export tableur'!$Z:$Z,$C179,'Export tableur'!$AB:$AB)</f>
        <v>20.04</v>
      </c>
    </row>
    <row r="180" spans="2:9" x14ac:dyDescent="0.2">
      <c r="H180" s="58"/>
    </row>
    <row r="181" spans="2:9" x14ac:dyDescent="0.2">
      <c r="H181" s="58"/>
    </row>
    <row r="183" spans="2:9" s="45" customFormat="1" x14ac:dyDescent="0.2">
      <c r="B183" s="44"/>
      <c r="C183" s="44"/>
      <c r="D183" s="44"/>
      <c r="E183" s="63"/>
    </row>
  </sheetData>
  <autoFilter ref="B13:P181"/>
  <conditionalFormatting sqref="C13:C179">
    <cfRule type="duplicateValues" dxfId="14" priority="6"/>
  </conditionalFormatting>
  <conditionalFormatting sqref="E3">
    <cfRule type="expression" dxfId="13" priority="7">
      <formula>NOT(#REF!=#REF!)</formula>
    </cfRule>
  </conditionalFormatting>
  <conditionalFormatting sqref="F3:P3">
    <cfRule type="cellIs" dxfId="12" priority="4" operator="notEqual">
      <formula>0</formula>
    </cfRule>
    <cfRule type="cellIs" dxfId="11" priority="5" operator="equal">
      <formula>0</formula>
    </cfRule>
  </conditionalFormatting>
  <conditionalFormatting sqref="E5:P5">
    <cfRule type="cellIs" dxfId="10" priority="2" operator="notEqual">
      <formula>0</formula>
    </cfRule>
    <cfRule type="cellIs" dxfId="9" priority="3" operator="equal">
      <formula>0</formula>
    </cfRule>
  </conditionalFormatting>
  <conditionalFormatting sqref="E14:P181">
    <cfRule type="expression" dxfId="8" priority="1">
      <formula>$B$5=E$13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05"/>
  <sheetViews>
    <sheetView workbookViewId="0">
      <pane xSplit="1" ySplit="13" topLeftCell="B81" activePane="bottomRight" state="frozen"/>
      <selection activeCell="Z19" sqref="Z19"/>
      <selection pane="topRight" activeCell="Z19" sqref="Z19"/>
      <selection pane="bottomLeft" activeCell="Z19" sqref="Z19"/>
      <selection pane="bottomRight" activeCell="B102" sqref="B102"/>
    </sheetView>
  </sheetViews>
  <sheetFormatPr baseColWidth="10" defaultColWidth="11.42578125" defaultRowHeight="12.75" x14ac:dyDescent="0.2"/>
  <cols>
    <col min="1" max="1" width="11.42578125" style="44"/>
    <col min="2" max="2" width="24.5703125" style="44" bestFit="1" customWidth="1"/>
    <col min="3" max="3" width="15.28515625" style="44" bestFit="1" customWidth="1"/>
    <col min="4" max="4" width="38.140625" style="44" bestFit="1" customWidth="1"/>
    <col min="5" max="6" width="12.28515625" style="45" bestFit="1" customWidth="1"/>
    <col min="7" max="16" width="11.42578125" style="45"/>
    <col min="17" max="16384" width="11.42578125" style="44"/>
  </cols>
  <sheetData>
    <row r="2" spans="2:17" x14ac:dyDescent="0.2">
      <c r="D2" s="44" t="s">
        <v>177</v>
      </c>
      <c r="E2" s="45">
        <f t="shared" ref="E2:P2" ca="1" si="0">SUMIF($C$13:$C$206,"6*",E$14:E$206)+SUMIF($C$13:$C$206,"7*",E$14:E$206)</f>
        <v>126737.64999999998</v>
      </c>
      <c r="F2" s="45">
        <f t="shared" ca="1" si="0"/>
        <v>226532.76000000004</v>
      </c>
      <c r="G2" s="45">
        <f t="shared" ca="1" si="0"/>
        <v>361576.5199999999</v>
      </c>
      <c r="H2" s="45">
        <f t="shared" ca="1" si="0"/>
        <v>232876.93</v>
      </c>
      <c r="I2" s="45">
        <f t="shared" ca="1" si="0"/>
        <v>232876.93</v>
      </c>
      <c r="J2" s="45">
        <f t="shared" ca="1" si="0"/>
        <v>0</v>
      </c>
      <c r="K2" s="45">
        <f t="shared" ca="1" si="0"/>
        <v>0</v>
      </c>
      <c r="L2" s="45">
        <f t="shared" ca="1" si="0"/>
        <v>0</v>
      </c>
      <c r="M2" s="45">
        <f t="shared" ca="1" si="0"/>
        <v>0</v>
      </c>
      <c r="N2" s="45">
        <f t="shared" ca="1" si="0"/>
        <v>0</v>
      </c>
      <c r="O2" s="45">
        <f t="shared" ca="1" si="0"/>
        <v>0</v>
      </c>
      <c r="P2" s="45">
        <f t="shared" ca="1" si="0"/>
        <v>0</v>
      </c>
      <c r="Q2" s="59"/>
    </row>
    <row r="3" spans="2:17" x14ac:dyDescent="0.2">
      <c r="D3" s="46"/>
      <c r="E3" s="60"/>
      <c r="I3" s="45">
        <f ca="1">ROUND('Export tableur'!$AO$5-I2,0)</f>
        <v>-232877</v>
      </c>
    </row>
    <row r="4" spans="2:17" ht="13.5" thickBot="1" x14ac:dyDescent="0.25">
      <c r="E4" s="60"/>
      <c r="I4" s="45">
        <f>ROUND((SUM(I$133:I$206)+'Balance R'!I2+'Balance A'!I2)-'Export tableur'!$AO$10,0)</f>
        <v>578677</v>
      </c>
    </row>
    <row r="5" spans="2:17" ht="13.5" thickBot="1" x14ac:dyDescent="0.25">
      <c r="B5" s="64">
        <f>'[1]REPORTING SIEGE'!A2</f>
        <v>44682</v>
      </c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</row>
    <row r="7" spans="2:17" ht="15" x14ac:dyDescent="0.25"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</row>
    <row r="8" spans="2:17" ht="13.5" thickBot="1" x14ac:dyDescent="0.25"/>
    <row r="9" spans="2:17" ht="15.75" thickBot="1" x14ac:dyDescent="0.3">
      <c r="D9" s="49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1"/>
    </row>
    <row r="11" spans="2:17" ht="15" x14ac:dyDescent="0.25">
      <c r="D11" s="54" t="s">
        <v>181</v>
      </c>
      <c r="E11" s="55">
        <f>SUBTOTAL(9,E14:E921)</f>
        <v>-76432.039999999179</v>
      </c>
      <c r="F11" s="55">
        <f>SUBTOTAL(9,F14:F921)</f>
        <v>39057.05999999983</v>
      </c>
      <c r="G11" s="55">
        <f>SUBTOTAL(9,G14:G921)</f>
        <v>41303.76000000022</v>
      </c>
      <c r="H11" s="55">
        <f>SUBTOTAL(9,H14:H921)</f>
        <v>-345571.4800000001</v>
      </c>
      <c r="I11" s="55">
        <f>SUBTOTAL(9,I14:I921)</f>
        <v>-345571.4800000001</v>
      </c>
      <c r="J11" s="55">
        <f>SUBTOTAL(9,J14:J921)</f>
        <v>0</v>
      </c>
      <c r="K11" s="55">
        <f>SUBTOTAL(9,K14:K921)</f>
        <v>0</v>
      </c>
      <c r="L11" s="55">
        <f>SUBTOTAL(9,L14:L921)</f>
        <v>0</v>
      </c>
      <c r="M11" s="55">
        <f>SUBTOTAL(9,M14:M921)</f>
        <v>0</v>
      </c>
      <c r="N11" s="55">
        <f>SUBTOTAL(9,N14:N921)</f>
        <v>0</v>
      </c>
      <c r="O11" s="55">
        <f>SUBTOTAL(9,O14:O921)</f>
        <v>0</v>
      </c>
      <c r="P11" s="55">
        <f>SUBTOTAL(9,P14:P921)</f>
        <v>0</v>
      </c>
    </row>
    <row r="12" spans="2:17" ht="15" x14ac:dyDescent="0.25">
      <c r="D12" s="54" t="s">
        <v>182</v>
      </c>
      <c r="E12" s="55">
        <f>SUBTOTAL(9,E14:E921)</f>
        <v>-76432.039999999179</v>
      </c>
      <c r="F12" s="55">
        <f>+SUBTOTAL(9,F14:F921)-SUBTOTAL(9,E14:E921)</f>
        <v>115489.09999999902</v>
      </c>
      <c r="G12" s="55">
        <f>+SUBTOTAL(9,G14:G921)-SUBTOTAL(9,F14:F921)</f>
        <v>2246.70000000039</v>
      </c>
      <c r="H12" s="55">
        <f>+SUBTOTAL(9,H14:H921)-SUBTOTAL(9,G14:G921)</f>
        <v>-386875.24000000034</v>
      </c>
      <c r="I12" s="55">
        <f>+SUBTOTAL(9,I14:I921)-SUBTOTAL(9,H14:H921)</f>
        <v>0</v>
      </c>
      <c r="J12" s="55">
        <f>+SUBTOTAL(9,J14:J921)-SUBTOTAL(9,I14:I921)</f>
        <v>345571.4800000001</v>
      </c>
      <c r="K12" s="55">
        <f>+SUBTOTAL(9,K14:K921)-SUBTOTAL(9,J14:J921)</f>
        <v>0</v>
      </c>
      <c r="L12" s="55">
        <f>+SUBTOTAL(9,L14:L921)-SUBTOTAL(9,K14:K921)</f>
        <v>0</v>
      </c>
      <c r="M12" s="55">
        <f>+SUBTOTAL(9,M14:M921)-SUBTOTAL(9,L14:L921)</f>
        <v>0</v>
      </c>
      <c r="N12" s="55">
        <f>+SUBTOTAL(9,N14:N921)-SUBTOTAL(9,M14:M921)</f>
        <v>0</v>
      </c>
      <c r="O12" s="55">
        <f>+SUBTOTAL(9,O14:O921)-SUBTOTAL(9,N14:N921)</f>
        <v>0</v>
      </c>
      <c r="P12" s="55">
        <f>+SUBTOTAL(9,P14:P921)-SUBTOTAL(9,O14:O921)</f>
        <v>0</v>
      </c>
    </row>
    <row r="13" spans="2:17" x14ac:dyDescent="0.2">
      <c r="B13" s="56"/>
      <c r="C13" s="56" t="s">
        <v>183</v>
      </c>
      <c r="D13" s="56"/>
      <c r="E13" s="66">
        <v>44562</v>
      </c>
      <c r="F13" s="66">
        <v>44593</v>
      </c>
      <c r="G13" s="66">
        <v>44621</v>
      </c>
      <c r="H13" s="66">
        <v>44652</v>
      </c>
      <c r="I13" s="66">
        <v>44682</v>
      </c>
      <c r="J13" s="66">
        <v>44713</v>
      </c>
      <c r="K13" s="66">
        <v>44743</v>
      </c>
      <c r="L13" s="66">
        <v>44774</v>
      </c>
      <c r="M13" s="66">
        <v>44805</v>
      </c>
      <c r="N13" s="66">
        <v>44835</v>
      </c>
      <c r="O13" s="66">
        <v>44866</v>
      </c>
      <c r="P13" s="66">
        <v>44896</v>
      </c>
    </row>
    <row r="14" spans="2:17" x14ac:dyDescent="0.2">
      <c r="C14" s="44" t="s">
        <v>499</v>
      </c>
      <c r="E14" s="58">
        <v>-505000</v>
      </c>
      <c r="F14" s="58">
        <v>-505000</v>
      </c>
      <c r="G14" s="58">
        <v>-505000</v>
      </c>
      <c r="H14" s="58">
        <v>-4120480</v>
      </c>
      <c r="I14" s="58">
        <f>SUMIF('Export tableur'!$Z:$Z,$C14,'Export tableur'!$AB:$AB)</f>
        <v>-4120480</v>
      </c>
    </row>
    <row r="15" spans="2:17" x14ac:dyDescent="0.2">
      <c r="C15" s="44" t="s">
        <v>500</v>
      </c>
      <c r="E15" s="58">
        <v>-14101.54</v>
      </c>
      <c r="F15" s="58">
        <v>-14101.54</v>
      </c>
      <c r="G15" s="58">
        <v>-14101.54</v>
      </c>
      <c r="H15" s="58">
        <v>0</v>
      </c>
      <c r="I15" s="58">
        <f>SUMIF('Export tableur'!$Z:$Z,$C15,'Export tableur'!$AB:$AB)</f>
        <v>0</v>
      </c>
    </row>
    <row r="16" spans="2:17" x14ac:dyDescent="0.2">
      <c r="C16" s="44" t="s">
        <v>501</v>
      </c>
      <c r="E16" s="58">
        <v>-267929.23</v>
      </c>
      <c r="F16" s="58">
        <v>-267929.23</v>
      </c>
      <c r="G16" s="58">
        <v>-267929.23</v>
      </c>
      <c r="H16" s="58">
        <v>0</v>
      </c>
      <c r="I16" s="58">
        <f>SUMIF('Export tableur'!$Z:$Z,$C16,'Export tableur'!$AB:$AB)</f>
        <v>0</v>
      </c>
    </row>
    <row r="17" spans="3:9" x14ac:dyDescent="0.2">
      <c r="C17" s="44" t="s">
        <v>502</v>
      </c>
      <c r="E17" s="58">
        <v>625132.5</v>
      </c>
      <c r="F17" s="58">
        <v>625132.5</v>
      </c>
      <c r="G17" s="58">
        <v>625132.5</v>
      </c>
      <c r="H17" s="58">
        <v>0</v>
      </c>
      <c r="I17" s="58">
        <f>SUMIF('Export tableur'!$Z:$Z,$C17,'Export tableur'!$AB:$AB)</f>
        <v>0</v>
      </c>
    </row>
    <row r="18" spans="3:9" x14ac:dyDescent="0.2">
      <c r="C18" s="44" t="s">
        <v>503</v>
      </c>
      <c r="E18" s="58">
        <v>1108049.17</v>
      </c>
      <c r="F18" s="58">
        <v>1108054.31</v>
      </c>
      <c r="G18" s="58">
        <v>1108054.31</v>
      </c>
      <c r="H18" s="58">
        <v>0</v>
      </c>
      <c r="I18" s="58">
        <f>SUMIF('Export tableur'!$Z:$Z,$C18,'Export tableur'!$AB:$AB)</f>
        <v>0</v>
      </c>
    </row>
    <row r="19" spans="3:9" x14ac:dyDescent="0.2">
      <c r="C19" s="44" t="s">
        <v>504</v>
      </c>
      <c r="E19" s="58">
        <v>-12079</v>
      </c>
      <c r="F19" s="58">
        <v>-12079</v>
      </c>
      <c r="G19" s="58">
        <v>-12079</v>
      </c>
      <c r="H19" s="58">
        <v>-12079</v>
      </c>
      <c r="I19" s="58">
        <f>SUMIF('Export tableur'!$Z:$Z,$C19,'Export tableur'!$AB:$AB)</f>
        <v>-12079</v>
      </c>
    </row>
    <row r="20" spans="3:9" x14ac:dyDescent="0.2">
      <c r="C20" s="44" t="s">
        <v>505</v>
      </c>
      <c r="E20" s="58">
        <v>1092.07</v>
      </c>
      <c r="F20" s="58">
        <v>1092.07</v>
      </c>
      <c r="G20" s="58">
        <v>1092.07</v>
      </c>
      <c r="H20" s="58">
        <v>1092.07</v>
      </c>
      <c r="I20" s="58">
        <f>SUMIF('Export tableur'!$Z:$Z,$C20,'Export tableur'!$AB:$AB)</f>
        <v>1092.07</v>
      </c>
    </row>
    <row r="21" spans="3:9" x14ac:dyDescent="0.2">
      <c r="C21" s="44" t="s">
        <v>506</v>
      </c>
      <c r="E21" s="58">
        <v>-263809.89</v>
      </c>
      <c r="F21" s="58">
        <v>-259099.59</v>
      </c>
      <c r="G21" s="58">
        <v>-254385.17</v>
      </c>
      <c r="H21" s="58">
        <v>-249666.63</v>
      </c>
      <c r="I21" s="58">
        <f>SUMIF('Export tableur'!$Z:$Z,$C21,'Export tableur'!$AB:$AB)</f>
        <v>-249666.63</v>
      </c>
    </row>
    <row r="22" spans="3:9" x14ac:dyDescent="0.2">
      <c r="C22" s="44" t="s">
        <v>507</v>
      </c>
      <c r="E22" s="58">
        <v>-414000</v>
      </c>
      <c r="F22" s="58">
        <v>-414000</v>
      </c>
      <c r="G22" s="58">
        <v>-414000</v>
      </c>
      <c r="H22" s="58">
        <v>-414000</v>
      </c>
      <c r="I22" s="58">
        <f>SUMIF('Export tableur'!$Z:$Z,$C22,'Export tableur'!$AB:$AB)</f>
        <v>-414000</v>
      </c>
    </row>
    <row r="23" spans="3:9" x14ac:dyDescent="0.2">
      <c r="C23" s="44" t="s">
        <v>508</v>
      </c>
      <c r="E23" s="58">
        <v>-364000</v>
      </c>
      <c r="F23" s="58">
        <v>-364000</v>
      </c>
      <c r="G23" s="58">
        <v>-331750</v>
      </c>
      <c r="H23" s="58">
        <v>-331750</v>
      </c>
      <c r="I23" s="58">
        <f>SUMIF('Export tableur'!$Z:$Z,$C23,'Export tableur'!$AB:$AB)</f>
        <v>-331750</v>
      </c>
    </row>
    <row r="24" spans="3:9" x14ac:dyDescent="0.2">
      <c r="C24" s="44" t="s">
        <v>509</v>
      </c>
      <c r="E24" s="58">
        <v>-9900000</v>
      </c>
      <c r="F24" s="58">
        <v>-9900000</v>
      </c>
      <c r="G24" s="58">
        <v>-9900000</v>
      </c>
      <c r="H24" s="58">
        <v>-9900000</v>
      </c>
      <c r="I24" s="58">
        <f>SUMIF('Export tableur'!$Z:$Z,$C24,'Export tableur'!$AB:$AB)</f>
        <v>-9900000</v>
      </c>
    </row>
    <row r="25" spans="3:9" x14ac:dyDescent="0.2">
      <c r="C25" s="44" t="s">
        <v>510</v>
      </c>
      <c r="E25" s="58">
        <v>-600000</v>
      </c>
      <c r="F25" s="58">
        <v>-480000</v>
      </c>
      <c r="G25" s="58">
        <v>-480000</v>
      </c>
      <c r="H25" s="58">
        <v>-480000</v>
      </c>
      <c r="I25" s="58">
        <f>SUMIF('Export tableur'!$Z:$Z,$C25,'Export tableur'!$AB:$AB)</f>
        <v>-480000</v>
      </c>
    </row>
    <row r="26" spans="3:9" x14ac:dyDescent="0.2">
      <c r="C26" s="44" t="s">
        <v>511</v>
      </c>
      <c r="E26" s="58">
        <v>-220000</v>
      </c>
      <c r="F26" s="58">
        <v>-220000</v>
      </c>
      <c r="G26" s="58">
        <v>-220000</v>
      </c>
      <c r="H26" s="58">
        <v>-220000</v>
      </c>
      <c r="I26" s="58">
        <f>SUMIF('Export tableur'!$Z:$Z,$C26,'Export tableur'!$AB:$AB)</f>
        <v>-220000</v>
      </c>
    </row>
    <row r="27" spans="3:9" x14ac:dyDescent="0.2">
      <c r="C27" s="44" t="s">
        <v>512</v>
      </c>
      <c r="E27" s="58">
        <v>15042.88</v>
      </c>
      <c r="F27" s="58">
        <v>15042.88</v>
      </c>
      <c r="G27" s="58">
        <v>15042.88</v>
      </c>
      <c r="H27" s="58">
        <v>15042.88</v>
      </c>
      <c r="I27" s="58">
        <f>SUMIF('Export tableur'!$Z:$Z,$C27,'Export tableur'!$AB:$AB)</f>
        <v>15042.88</v>
      </c>
    </row>
    <row r="28" spans="3:9" x14ac:dyDescent="0.2">
      <c r="C28" s="44" t="s">
        <v>513</v>
      </c>
      <c r="E28" s="58">
        <v>1199.76</v>
      </c>
      <c r="F28" s="58">
        <v>1199.76</v>
      </c>
      <c r="G28" s="58">
        <v>4067.76</v>
      </c>
      <c r="H28" s="58">
        <v>4067.76</v>
      </c>
      <c r="I28" s="58">
        <f>SUMIF('Export tableur'!$Z:$Z,$C28,'Export tableur'!$AB:$AB)</f>
        <v>4067.76</v>
      </c>
    </row>
    <row r="29" spans="3:9" x14ac:dyDescent="0.2">
      <c r="C29" s="44" t="s">
        <v>514</v>
      </c>
      <c r="E29" s="58">
        <v>347888.57</v>
      </c>
      <c r="F29" s="58">
        <v>347888.57</v>
      </c>
      <c r="G29" s="58">
        <v>347888.57</v>
      </c>
      <c r="H29" s="58">
        <v>347888.57</v>
      </c>
      <c r="I29" s="58">
        <f>SUMIF('Export tableur'!$Z:$Z,$C29,'Export tableur'!$AB:$AB)</f>
        <v>347888.57</v>
      </c>
    </row>
    <row r="30" spans="3:9" x14ac:dyDescent="0.2">
      <c r="C30" s="44" t="s">
        <v>515</v>
      </c>
      <c r="E30" s="58">
        <v>1028562</v>
      </c>
      <c r="F30" s="58">
        <v>1028562</v>
      </c>
      <c r="G30" s="58">
        <v>1028562</v>
      </c>
      <c r="H30" s="58">
        <v>1028562</v>
      </c>
      <c r="I30" s="58">
        <f>SUMIF('Export tableur'!$Z:$Z,$C30,'Export tableur'!$AB:$AB)</f>
        <v>1028562</v>
      </c>
    </row>
    <row r="31" spans="3:9" x14ac:dyDescent="0.2">
      <c r="C31" s="44" t="s">
        <v>516</v>
      </c>
      <c r="E31" s="58">
        <v>1909493.87</v>
      </c>
      <c r="F31" s="58">
        <v>1909493.87</v>
      </c>
      <c r="G31" s="58">
        <v>1909493.87</v>
      </c>
      <c r="H31" s="58">
        <v>1909493.87</v>
      </c>
      <c r="I31" s="58">
        <f>SUMIF('Export tableur'!$Z:$Z,$C31,'Export tableur'!$AB:$AB)</f>
        <v>1909493.87</v>
      </c>
    </row>
    <row r="32" spans="3:9" x14ac:dyDescent="0.2">
      <c r="C32" s="44" t="s">
        <v>517</v>
      </c>
      <c r="E32" s="58">
        <v>93960.75</v>
      </c>
      <c r="F32" s="58">
        <v>93960.75</v>
      </c>
      <c r="G32" s="58">
        <v>93960.75</v>
      </c>
      <c r="H32" s="58">
        <v>93960.75</v>
      </c>
      <c r="I32" s="58">
        <f>SUMIF('Export tableur'!$Z:$Z,$C32,'Export tableur'!$AB:$AB)</f>
        <v>93960.75</v>
      </c>
    </row>
    <row r="33" spans="3:9" x14ac:dyDescent="0.2">
      <c r="C33" s="44" t="s">
        <v>518</v>
      </c>
      <c r="E33" s="58">
        <v>1768772.46</v>
      </c>
      <c r="F33" s="58">
        <v>1768772.46</v>
      </c>
      <c r="G33" s="58">
        <v>1768772.46</v>
      </c>
      <c r="H33" s="58">
        <v>1774667.44</v>
      </c>
      <c r="I33" s="58">
        <f>SUMIF('Export tableur'!$Z:$Z,$C33,'Export tableur'!$AB:$AB)</f>
        <v>1774667.44</v>
      </c>
    </row>
    <row r="34" spans="3:9" x14ac:dyDescent="0.2">
      <c r="C34" s="44" t="s">
        <v>519</v>
      </c>
      <c r="E34" s="58">
        <v>26702.9</v>
      </c>
      <c r="F34" s="58">
        <v>26702.9</v>
      </c>
      <c r="G34" s="58">
        <v>27981.07</v>
      </c>
      <c r="H34" s="58">
        <v>27981.07</v>
      </c>
      <c r="I34" s="58">
        <f>SUMIF('Export tableur'!$Z:$Z,$C34,'Export tableur'!$AB:$AB)</f>
        <v>27981.07</v>
      </c>
    </row>
    <row r="35" spans="3:9" x14ac:dyDescent="0.2">
      <c r="C35" s="44" t="s">
        <v>520</v>
      </c>
      <c r="E35" s="58">
        <v>87539.91</v>
      </c>
      <c r="F35" s="58">
        <v>87539.91</v>
      </c>
      <c r="G35" s="58">
        <v>87539.91</v>
      </c>
      <c r="H35" s="58">
        <v>87539.91</v>
      </c>
      <c r="I35" s="58">
        <f>SUMIF('Export tableur'!$Z:$Z,$C35,'Export tableur'!$AB:$AB)</f>
        <v>87539.91</v>
      </c>
    </row>
    <row r="36" spans="3:9" x14ac:dyDescent="0.2">
      <c r="C36" s="44" t="s">
        <v>521</v>
      </c>
      <c r="E36" s="58">
        <v>24789.71</v>
      </c>
      <c r="F36" s="58">
        <v>24789.71</v>
      </c>
      <c r="G36" s="58">
        <v>31316.370000000003</v>
      </c>
      <c r="H36" s="58">
        <v>25421.39</v>
      </c>
      <c r="I36" s="58">
        <f>SUMIF('Export tableur'!$Z:$Z,$C36,'Export tableur'!$AB:$AB)</f>
        <v>25421.39</v>
      </c>
    </row>
    <row r="37" spans="3:9" x14ac:dyDescent="0.2">
      <c r="C37" s="44" t="s">
        <v>522</v>
      </c>
      <c r="E37" s="58">
        <v>0</v>
      </c>
      <c r="F37" s="58">
        <v>0</v>
      </c>
      <c r="G37" s="58">
        <v>0</v>
      </c>
      <c r="H37" s="58">
        <v>0</v>
      </c>
      <c r="I37" s="58">
        <f>SUMIF('Export tableur'!$Z:$Z,$C37,'Export tableur'!$AB:$AB)</f>
        <v>0</v>
      </c>
    </row>
    <row r="38" spans="3:9" x14ac:dyDescent="0.2">
      <c r="C38" s="44" t="s">
        <v>523</v>
      </c>
      <c r="E38" s="58">
        <v>807513.72</v>
      </c>
      <c r="F38" s="58">
        <v>807513.72</v>
      </c>
      <c r="G38" s="58">
        <v>807513.72</v>
      </c>
      <c r="H38" s="58">
        <v>807513.72</v>
      </c>
      <c r="I38" s="58">
        <f>SUMIF('Export tableur'!$Z:$Z,$C38,'Export tableur'!$AB:$AB)</f>
        <v>807513.72</v>
      </c>
    </row>
    <row r="39" spans="3:9" x14ac:dyDescent="0.2">
      <c r="C39" s="44" t="s">
        <v>524</v>
      </c>
      <c r="E39" s="58">
        <v>291228</v>
      </c>
      <c r="F39" s="58">
        <v>291228</v>
      </c>
      <c r="G39" s="58">
        <v>291228</v>
      </c>
      <c r="H39" s="58">
        <v>291228</v>
      </c>
      <c r="I39" s="58">
        <f>SUMIF('Export tableur'!$Z:$Z,$C39,'Export tableur'!$AB:$AB)</f>
        <v>291228</v>
      </c>
    </row>
    <row r="40" spans="3:9" x14ac:dyDescent="0.2">
      <c r="C40" s="44" t="s">
        <v>525</v>
      </c>
      <c r="E40" s="58">
        <v>1014821.45</v>
      </c>
      <c r="F40" s="58">
        <v>1014821.45</v>
      </c>
      <c r="G40" s="58">
        <v>1014821.45</v>
      </c>
      <c r="H40" s="58">
        <v>1014821.45</v>
      </c>
      <c r="I40" s="58">
        <f>SUMIF('Export tableur'!$Z:$Z,$C40,'Export tableur'!$AB:$AB)</f>
        <v>1014821.45</v>
      </c>
    </row>
    <row r="41" spans="3:9" x14ac:dyDescent="0.2">
      <c r="C41" s="44" t="s">
        <v>526</v>
      </c>
      <c r="E41" s="58">
        <v>330001</v>
      </c>
      <c r="F41" s="58">
        <v>330001</v>
      </c>
      <c r="G41" s="58">
        <v>330001</v>
      </c>
      <c r="H41" s="58">
        <v>330001</v>
      </c>
      <c r="I41" s="58">
        <f>SUMIF('Export tableur'!$Z:$Z,$C41,'Export tableur'!$AB:$AB)</f>
        <v>330001</v>
      </c>
    </row>
    <row r="42" spans="3:9" x14ac:dyDescent="0.2">
      <c r="C42" s="44" t="s">
        <v>527</v>
      </c>
      <c r="E42" s="58">
        <v>2295146</v>
      </c>
      <c r="F42" s="58">
        <v>2295146</v>
      </c>
      <c r="G42" s="58">
        <v>2295146</v>
      </c>
      <c r="H42" s="58">
        <v>2295146</v>
      </c>
      <c r="I42" s="58">
        <f>SUMIF('Export tableur'!$Z:$Z,$C42,'Export tableur'!$AB:$AB)</f>
        <v>2295146</v>
      </c>
    </row>
    <row r="43" spans="3:9" x14ac:dyDescent="0.2">
      <c r="C43" s="44" t="s">
        <v>528</v>
      </c>
      <c r="E43" s="58">
        <v>500000</v>
      </c>
      <c r="F43" s="58">
        <v>500000</v>
      </c>
      <c r="G43" s="58">
        <v>500000</v>
      </c>
      <c r="H43" s="58">
        <v>500000</v>
      </c>
      <c r="I43" s="58">
        <f>SUMIF('Export tableur'!$Z:$Z,$C43,'Export tableur'!$AB:$AB)</f>
        <v>500000</v>
      </c>
    </row>
    <row r="44" spans="3:9" x14ac:dyDescent="0.2">
      <c r="C44" s="44" t="s">
        <v>529</v>
      </c>
      <c r="E44" s="58">
        <v>22257.29</v>
      </c>
      <c r="F44" s="58">
        <v>22257.29</v>
      </c>
      <c r="G44" s="58">
        <v>22257.29</v>
      </c>
      <c r="H44" s="58">
        <v>22257.29</v>
      </c>
      <c r="I44" s="58">
        <f>SUMIF('Export tableur'!$Z:$Z,$C44,'Export tableur'!$AB:$AB)</f>
        <v>22257.29</v>
      </c>
    </row>
    <row r="45" spans="3:9" x14ac:dyDescent="0.2">
      <c r="C45" s="44" t="s">
        <v>530</v>
      </c>
      <c r="E45" s="58">
        <v>-5276.28</v>
      </c>
      <c r="F45" s="58">
        <v>-5276.28</v>
      </c>
      <c r="G45" s="58">
        <v>-5276.28</v>
      </c>
      <c r="H45" s="58">
        <v>-6659.2999999999993</v>
      </c>
      <c r="I45" s="58">
        <f>SUMIF('Export tableur'!$Z:$Z,$C45,'Export tableur'!$AB:$AB)</f>
        <v>-6659.2999999999993</v>
      </c>
    </row>
    <row r="46" spans="3:9" x14ac:dyDescent="0.2">
      <c r="C46" s="44" t="s">
        <v>531</v>
      </c>
      <c r="E46" s="58">
        <v>-30.47</v>
      </c>
      <c r="F46" s="58">
        <v>-30.47</v>
      </c>
      <c r="G46" s="58">
        <v>-30.47</v>
      </c>
      <c r="H46" s="58">
        <v>-319.10000000000002</v>
      </c>
      <c r="I46" s="58">
        <f>SUMIF('Export tableur'!$Z:$Z,$C46,'Export tableur'!$AB:$AB)</f>
        <v>-319.10000000000002</v>
      </c>
    </row>
    <row r="47" spans="3:9" x14ac:dyDescent="0.2">
      <c r="C47" s="44" t="s">
        <v>532</v>
      </c>
      <c r="E47" s="58">
        <v>-190949.38</v>
      </c>
      <c r="F47" s="58">
        <v>-190949.38</v>
      </c>
      <c r="G47" s="58">
        <v>-190949.38</v>
      </c>
      <c r="H47" s="58">
        <v>-216060.53</v>
      </c>
      <c r="I47" s="58">
        <f>SUMIF('Export tableur'!$Z:$Z,$C47,'Export tableur'!$AB:$AB)</f>
        <v>-216060.53</v>
      </c>
    </row>
    <row r="48" spans="3:9" x14ac:dyDescent="0.2">
      <c r="C48" s="44" t="s">
        <v>533</v>
      </c>
      <c r="E48" s="58">
        <v>-2773.29</v>
      </c>
      <c r="F48" s="58">
        <v>-2773.29</v>
      </c>
      <c r="G48" s="58">
        <v>-2773.29</v>
      </c>
      <c r="H48" s="58">
        <v>-5519.8099999999995</v>
      </c>
      <c r="I48" s="58">
        <f>SUMIF('Export tableur'!$Z:$Z,$C48,'Export tableur'!$AB:$AB)</f>
        <v>-5519.8099999999995</v>
      </c>
    </row>
    <row r="49" spans="3:9" x14ac:dyDescent="0.2">
      <c r="C49" s="44" t="s">
        <v>534</v>
      </c>
      <c r="E49" s="58">
        <v>-43170.89</v>
      </c>
      <c r="F49" s="58">
        <v>-43170.89</v>
      </c>
      <c r="G49" s="58">
        <v>-43170.89</v>
      </c>
      <c r="H49" s="58">
        <v>-48958.11</v>
      </c>
      <c r="I49" s="58">
        <f>SUMIF('Export tableur'!$Z:$Z,$C49,'Export tableur'!$AB:$AB)</f>
        <v>-48958.11</v>
      </c>
    </row>
    <row r="50" spans="3:9" x14ac:dyDescent="0.2">
      <c r="C50" s="44" t="s">
        <v>535</v>
      </c>
      <c r="E50" s="58">
        <v>-190448.3</v>
      </c>
      <c r="F50" s="58">
        <v>-190448.3</v>
      </c>
      <c r="G50" s="58">
        <v>-190448.3</v>
      </c>
      <c r="H50" s="58">
        <v>-253821.31</v>
      </c>
      <c r="I50" s="58">
        <f>SUMIF('Export tableur'!$Z:$Z,$C50,'Export tableur'!$AB:$AB)</f>
        <v>-253821.31</v>
      </c>
    </row>
    <row r="51" spans="3:9" x14ac:dyDescent="0.2">
      <c r="C51" s="44" t="s">
        <v>536</v>
      </c>
      <c r="E51" s="58">
        <v>-8890.68</v>
      </c>
      <c r="F51" s="58">
        <v>-8890.68</v>
      </c>
      <c r="G51" s="58">
        <v>-8890.68</v>
      </c>
      <c r="H51" s="58">
        <v>-10957.25</v>
      </c>
      <c r="I51" s="58">
        <f>SUMIF('Export tableur'!$Z:$Z,$C51,'Export tableur'!$AB:$AB)</f>
        <v>-10957.25</v>
      </c>
    </row>
    <row r="52" spans="3:9" x14ac:dyDescent="0.2">
      <c r="C52" s="44" t="s">
        <v>537</v>
      </c>
      <c r="E52" s="58">
        <v>-87341</v>
      </c>
      <c r="F52" s="58">
        <v>-87341</v>
      </c>
      <c r="G52" s="58">
        <v>-87341</v>
      </c>
      <c r="H52" s="58">
        <v>-87341</v>
      </c>
      <c r="I52" s="58">
        <f>SUMIF('Export tableur'!$Z:$Z,$C52,'Export tableur'!$AB:$AB)</f>
        <v>-87341</v>
      </c>
    </row>
    <row r="53" spans="3:9" x14ac:dyDescent="0.2">
      <c r="C53" s="44" t="s">
        <v>538</v>
      </c>
      <c r="E53" s="58">
        <v>11545.25</v>
      </c>
      <c r="F53" s="58">
        <v>16484.239999999998</v>
      </c>
      <c r="G53" s="58">
        <v>25461.85</v>
      </c>
      <c r="H53" s="58">
        <v>7345.59</v>
      </c>
      <c r="I53" s="58">
        <f>SUMIF('Export tableur'!$Z:$Z,$C53,'Export tableur'!$AB:$AB)</f>
        <v>7345.59</v>
      </c>
    </row>
    <row r="54" spans="3:9" x14ac:dyDescent="0.2">
      <c r="C54" s="44" t="s">
        <v>539</v>
      </c>
      <c r="E54" s="58">
        <v>991.33</v>
      </c>
      <c r="F54" s="58">
        <v>2093.48</v>
      </c>
      <c r="G54" s="58">
        <v>3485.79</v>
      </c>
      <c r="H54" s="58">
        <v>5.6843418860808015E-13</v>
      </c>
      <c r="I54" s="58">
        <f>SUMIF('Export tableur'!$Z:$Z,$C54,'Export tableur'!$AB:$AB)</f>
        <v>5.6843418860808015E-13</v>
      </c>
    </row>
    <row r="55" spans="3:9" x14ac:dyDescent="0.2">
      <c r="C55" s="44" t="s">
        <v>540</v>
      </c>
      <c r="E55" s="58">
        <v>4982.37</v>
      </c>
      <c r="F55" s="58">
        <v>4982.37</v>
      </c>
      <c r="G55" s="58">
        <v>7724.34</v>
      </c>
      <c r="H55" s="58">
        <v>12104.720000000001</v>
      </c>
      <c r="I55" s="58">
        <f>SUMIF('Export tableur'!$Z:$Z,$C55,'Export tableur'!$AB:$AB)</f>
        <v>12104.720000000001</v>
      </c>
    </row>
    <row r="56" spans="3:9" x14ac:dyDescent="0.2">
      <c r="C56" s="44" t="s">
        <v>541</v>
      </c>
      <c r="E56" s="58">
        <v>128502.05</v>
      </c>
      <c r="F56" s="58">
        <v>246023.81</v>
      </c>
      <c r="G56" s="58">
        <v>241762.15</v>
      </c>
      <c r="H56" s="58">
        <v>12626.830000000031</v>
      </c>
      <c r="I56" s="58">
        <f>SUMIF('Export tableur'!$Z:$Z,$C56,'Export tableur'!$AB:$AB)</f>
        <v>12626.830000000031</v>
      </c>
    </row>
    <row r="57" spans="3:9" x14ac:dyDescent="0.2">
      <c r="C57" s="44" t="s">
        <v>542</v>
      </c>
      <c r="E57" s="58">
        <v>18931.55</v>
      </c>
      <c r="F57" s="58">
        <v>21149.3</v>
      </c>
      <c r="G57" s="58">
        <v>41807.81</v>
      </c>
      <c r="H57" s="58">
        <v>10931.709999999995</v>
      </c>
      <c r="I57" s="58">
        <f>SUMIF('Export tableur'!$Z:$Z,$C57,'Export tableur'!$AB:$AB)</f>
        <v>10931.709999999995</v>
      </c>
    </row>
    <row r="58" spans="3:9" x14ac:dyDescent="0.2">
      <c r="C58" s="44" t="s">
        <v>543</v>
      </c>
      <c r="E58" s="58">
        <v>-247102.54000000004</v>
      </c>
      <c r="F58" s="58">
        <v>-249225.22000000003</v>
      </c>
      <c r="G58" s="58">
        <v>-294793.44999999995</v>
      </c>
      <c r="H58" s="58">
        <v>-297027.87000000011</v>
      </c>
      <c r="I58" s="58">
        <f>SUMIF('Export tableur'!$Z:$Z,$C58,'Export tableur'!$AB:$AB)</f>
        <v>-297027.87000000011</v>
      </c>
    </row>
    <row r="59" spans="3:9" x14ac:dyDescent="0.2">
      <c r="C59" s="44" t="s">
        <v>544</v>
      </c>
      <c r="E59" s="58">
        <v>-18040.400000000001</v>
      </c>
      <c r="F59" s="58">
        <v>-18722.96</v>
      </c>
      <c r="G59" s="58">
        <v>-18416.68</v>
      </c>
      <c r="H59" s="58">
        <v>-12496.98</v>
      </c>
      <c r="I59" s="58">
        <f>SUMIF('Export tableur'!$Z:$Z,$C59,'Export tableur'!$AB:$AB)</f>
        <v>-12496.98</v>
      </c>
    </row>
    <row r="60" spans="3:9" x14ac:dyDescent="0.2">
      <c r="C60" s="44" t="s">
        <v>545</v>
      </c>
      <c r="E60" s="58">
        <v>-20229.420000000002</v>
      </c>
      <c r="F60" s="58">
        <v>-2472.6200000000026</v>
      </c>
      <c r="G60" s="58">
        <v>-2279.9799999999996</v>
      </c>
      <c r="H60" s="58">
        <v>-670.20000000000073</v>
      </c>
      <c r="I60" s="58">
        <f>SUMIF('Export tableur'!$Z:$Z,$C60,'Export tableur'!$AB:$AB)</f>
        <v>-670.20000000000073</v>
      </c>
    </row>
    <row r="61" spans="3:9" x14ac:dyDescent="0.2">
      <c r="C61" s="44" t="s">
        <v>546</v>
      </c>
      <c r="E61" s="58">
        <v>-17424.080000000002</v>
      </c>
      <c r="F61" s="58">
        <v>-14646.06000000001</v>
      </c>
      <c r="G61" s="58">
        <v>-16678.160000000018</v>
      </c>
      <c r="H61" s="58">
        <v>158540.84000000005</v>
      </c>
      <c r="I61" s="58">
        <f>SUMIF('Export tableur'!$Z:$Z,$C61,'Export tableur'!$AB:$AB)</f>
        <v>158540.84000000005</v>
      </c>
    </row>
    <row r="62" spans="3:9" x14ac:dyDescent="0.2">
      <c r="C62" s="44" t="s">
        <v>547</v>
      </c>
      <c r="E62" s="58">
        <v>-588.29000000000451</v>
      </c>
      <c r="F62" s="58">
        <v>-774.33999999999287</v>
      </c>
      <c r="G62" s="58">
        <v>-918.75999999999112</v>
      </c>
      <c r="H62" s="58">
        <v>134.0900000000147</v>
      </c>
      <c r="I62" s="58">
        <f>SUMIF('Export tableur'!$Z:$Z,$C62,'Export tableur'!$AB:$AB)</f>
        <v>134.0900000000147</v>
      </c>
    </row>
    <row r="63" spans="3:9" x14ac:dyDescent="0.2">
      <c r="C63" s="44" t="s">
        <v>548</v>
      </c>
      <c r="E63" s="58">
        <v>-121.63</v>
      </c>
      <c r="F63" s="58">
        <v>-82.259999999999991</v>
      </c>
      <c r="G63" s="58">
        <v>-123.12999999999997</v>
      </c>
      <c r="H63" s="58">
        <v>2.8421709430404007E-14</v>
      </c>
      <c r="I63" s="58">
        <f>SUMIF('Export tableur'!$Z:$Z,$C63,'Export tableur'!$AB:$AB)</f>
        <v>2.8421709430404007E-14</v>
      </c>
    </row>
    <row r="64" spans="3:9" x14ac:dyDescent="0.2">
      <c r="C64" s="44" t="s">
        <v>549</v>
      </c>
      <c r="E64" s="58">
        <v>-103364.32</v>
      </c>
      <c r="F64" s="58">
        <v>-95810.36</v>
      </c>
      <c r="G64" s="58">
        <v>-100811.03000000001</v>
      </c>
      <c r="H64" s="58">
        <v>-106735.83</v>
      </c>
      <c r="I64" s="58">
        <f>SUMIF('Export tableur'!$Z:$Z,$C64,'Export tableur'!$AB:$AB)</f>
        <v>-106735.83</v>
      </c>
    </row>
    <row r="65" spans="3:9" x14ac:dyDescent="0.2">
      <c r="C65" s="44" t="s">
        <v>550</v>
      </c>
      <c r="E65" s="58">
        <v>0</v>
      </c>
      <c r="F65" s="58">
        <v>0</v>
      </c>
      <c r="G65" s="58">
        <v>0</v>
      </c>
      <c r="H65" s="58">
        <v>0</v>
      </c>
      <c r="I65" s="58">
        <f>SUMIF('Export tableur'!$Z:$Z,$C65,'Export tableur'!$AB:$AB)</f>
        <v>0</v>
      </c>
    </row>
    <row r="66" spans="3:9" x14ac:dyDescent="0.2">
      <c r="C66" s="44" t="s">
        <v>551</v>
      </c>
      <c r="E66" s="58">
        <v>-4506.9399999999996</v>
      </c>
      <c r="F66" s="58">
        <v>-5356.3899999999994</v>
      </c>
      <c r="G66" s="58">
        <v>-5772.2999999999993</v>
      </c>
      <c r="H66" s="58">
        <v>-7086.8299999999981</v>
      </c>
      <c r="I66" s="58">
        <f>SUMIF('Export tableur'!$Z:$Z,$C66,'Export tableur'!$AB:$AB)</f>
        <v>-7086.8299999999981</v>
      </c>
    </row>
    <row r="67" spans="3:9" x14ac:dyDescent="0.2">
      <c r="C67" s="44" t="s">
        <v>552</v>
      </c>
      <c r="E67" s="58">
        <v>-91.539999999999964</v>
      </c>
      <c r="F67" s="58">
        <v>-227.70000000000005</v>
      </c>
      <c r="G67" s="58">
        <v>-447.53999999999996</v>
      </c>
      <c r="H67" s="58">
        <v>-647.9899999999999</v>
      </c>
      <c r="I67" s="58">
        <f>SUMIF('Export tableur'!$Z:$Z,$C67,'Export tableur'!$AB:$AB)</f>
        <v>-647.9899999999999</v>
      </c>
    </row>
    <row r="68" spans="3:9" x14ac:dyDescent="0.2">
      <c r="C68" s="44" t="s">
        <v>553</v>
      </c>
      <c r="E68" s="58">
        <v>-32859.550000000003</v>
      </c>
      <c r="F68" s="58">
        <v>-32800.689999999995</v>
      </c>
      <c r="G68" s="58">
        <v>-32186.510000000002</v>
      </c>
      <c r="H68" s="58">
        <v>-35975.159999999996</v>
      </c>
      <c r="I68" s="58">
        <f>SUMIF('Export tableur'!$Z:$Z,$C68,'Export tableur'!$AB:$AB)</f>
        <v>-35975.159999999996</v>
      </c>
    </row>
    <row r="69" spans="3:9" x14ac:dyDescent="0.2">
      <c r="C69" s="44" t="s">
        <v>554</v>
      </c>
      <c r="E69" s="58">
        <v>-8313.49</v>
      </c>
      <c r="F69" s="58">
        <v>-16551.310000000001</v>
      </c>
      <c r="G69" s="58">
        <v>-7275.079999999999</v>
      </c>
      <c r="H69" s="58">
        <v>-8583.9700000000012</v>
      </c>
      <c r="I69" s="58">
        <f>SUMIF('Export tableur'!$Z:$Z,$C69,'Export tableur'!$AB:$AB)</f>
        <v>-8583.9700000000012</v>
      </c>
    </row>
    <row r="70" spans="3:9" x14ac:dyDescent="0.2">
      <c r="C70" s="44" t="s">
        <v>555</v>
      </c>
      <c r="E70" s="58">
        <v>-2650.0000000000009</v>
      </c>
      <c r="F70" s="58">
        <v>-5519.5400000000009</v>
      </c>
      <c r="G70" s="58">
        <v>-8091.9100000000008</v>
      </c>
      <c r="H70" s="58">
        <v>-2815.8900000000003</v>
      </c>
      <c r="I70" s="58">
        <f>SUMIF('Export tableur'!$Z:$Z,$C70,'Export tableur'!$AB:$AB)</f>
        <v>-2815.8900000000003</v>
      </c>
    </row>
    <row r="71" spans="3:9" x14ac:dyDescent="0.2">
      <c r="C71" s="44" t="s">
        <v>556</v>
      </c>
      <c r="E71" s="58">
        <v>1148.8999999999996</v>
      </c>
      <c r="F71" s="58">
        <v>-898.91000000000031</v>
      </c>
      <c r="G71" s="58">
        <v>-56.329999999999927</v>
      </c>
      <c r="H71" s="58">
        <v>-50.210000000000491</v>
      </c>
      <c r="I71" s="58">
        <f>SUMIF('Export tableur'!$Z:$Z,$C71,'Export tableur'!$AB:$AB)</f>
        <v>-50.210000000000491</v>
      </c>
    </row>
    <row r="72" spans="3:9" x14ac:dyDescent="0.2">
      <c r="C72" s="44" t="s">
        <v>557</v>
      </c>
      <c r="E72" s="58">
        <v>-1302.47</v>
      </c>
      <c r="F72" s="58">
        <v>-384.66999999999985</v>
      </c>
      <c r="G72" s="58">
        <v>-302.41000000000008</v>
      </c>
      <c r="H72" s="58">
        <v>-302.41000000000008</v>
      </c>
      <c r="I72" s="58">
        <f>SUMIF('Export tableur'!$Z:$Z,$C72,'Export tableur'!$AB:$AB)</f>
        <v>-302.41000000000008</v>
      </c>
    </row>
    <row r="73" spans="3:9" x14ac:dyDescent="0.2">
      <c r="C73" s="44" t="s">
        <v>558</v>
      </c>
      <c r="E73" s="58">
        <v>0</v>
      </c>
      <c r="F73" s="58">
        <v>0</v>
      </c>
      <c r="G73" s="58">
        <v>0</v>
      </c>
      <c r="H73" s="58">
        <v>0</v>
      </c>
      <c r="I73" s="58">
        <f>SUMIF('Export tableur'!$Z:$Z,$C73,'Export tableur'!$AB:$AB)</f>
        <v>0</v>
      </c>
    </row>
    <row r="74" spans="3:9" x14ac:dyDescent="0.2">
      <c r="C74" s="44" t="s">
        <v>559</v>
      </c>
      <c r="E74" s="58">
        <v>-32144.48</v>
      </c>
      <c r="F74" s="58">
        <v>-29849.16</v>
      </c>
      <c r="G74" s="58">
        <v>-31175.66</v>
      </c>
      <c r="H74" s="58">
        <v>-33754.86</v>
      </c>
      <c r="I74" s="58">
        <f>SUMIF('Export tableur'!$Z:$Z,$C74,'Export tableur'!$AB:$AB)</f>
        <v>-33754.86</v>
      </c>
    </row>
    <row r="75" spans="3:9" x14ac:dyDescent="0.2">
      <c r="C75" s="44" t="s">
        <v>560</v>
      </c>
      <c r="E75" s="58">
        <v>0</v>
      </c>
      <c r="F75" s="58">
        <v>0</v>
      </c>
      <c r="G75" s="58">
        <v>0</v>
      </c>
      <c r="H75" s="58">
        <v>0</v>
      </c>
      <c r="I75" s="58">
        <f>SUMIF('Export tableur'!$Z:$Z,$C75,'Export tableur'!$AB:$AB)</f>
        <v>0</v>
      </c>
    </row>
    <row r="76" spans="3:9" x14ac:dyDescent="0.2">
      <c r="C76" s="44" t="s">
        <v>561</v>
      </c>
      <c r="E76" s="58">
        <v>-1869.92</v>
      </c>
      <c r="F76" s="58">
        <v>-2234.0599999999995</v>
      </c>
      <c r="G76" s="58">
        <v>-2413.3799999999992</v>
      </c>
      <c r="H76" s="58">
        <v>-2957.2099999999991</v>
      </c>
      <c r="I76" s="58">
        <f>SUMIF('Export tableur'!$Z:$Z,$C76,'Export tableur'!$AB:$AB)</f>
        <v>-2957.2099999999991</v>
      </c>
    </row>
    <row r="77" spans="3:9" x14ac:dyDescent="0.2">
      <c r="C77" s="44" t="s">
        <v>562</v>
      </c>
      <c r="E77" s="58">
        <v>-6.769999999999996</v>
      </c>
      <c r="F77" s="58">
        <v>-17.279999999999987</v>
      </c>
      <c r="G77" s="58">
        <v>-65.159999999999982</v>
      </c>
      <c r="H77" s="58">
        <v>-94.61</v>
      </c>
      <c r="I77" s="58">
        <f>SUMIF('Export tableur'!$Z:$Z,$C77,'Export tableur'!$AB:$AB)</f>
        <v>-94.61</v>
      </c>
    </row>
    <row r="78" spans="3:9" x14ac:dyDescent="0.2">
      <c r="C78" s="44" t="s">
        <v>563</v>
      </c>
      <c r="E78" s="58">
        <v>-1739.78</v>
      </c>
      <c r="F78" s="58">
        <v>-1791.7500000000002</v>
      </c>
      <c r="G78" s="58">
        <v>-1559.8500000000001</v>
      </c>
      <c r="H78" s="58">
        <v>-2420.71</v>
      </c>
      <c r="I78" s="58">
        <f>SUMIF('Export tableur'!$Z:$Z,$C78,'Export tableur'!$AB:$AB)</f>
        <v>-2420.71</v>
      </c>
    </row>
    <row r="79" spans="3:9" x14ac:dyDescent="0.2">
      <c r="C79" s="44" t="s">
        <v>564</v>
      </c>
      <c r="E79" s="58">
        <v>21976</v>
      </c>
      <c r="F79" s="58">
        <v>21976</v>
      </c>
      <c r="G79" s="58">
        <v>21976</v>
      </c>
      <c r="H79" s="58">
        <v>21976</v>
      </c>
      <c r="I79" s="58">
        <f>SUMIF('Export tableur'!$Z:$Z,$C79,'Export tableur'!$AB:$AB)</f>
        <v>21976</v>
      </c>
    </row>
    <row r="80" spans="3:9" x14ac:dyDescent="0.2">
      <c r="C80" s="44" t="s">
        <v>565</v>
      </c>
      <c r="E80" s="58">
        <v>788.75</v>
      </c>
      <c r="F80" s="58">
        <v>788.75</v>
      </c>
      <c r="G80" s="58">
        <v>209.83000000000015</v>
      </c>
      <c r="H80" s="58">
        <v>209.83000000000015</v>
      </c>
      <c r="I80" s="58">
        <f>SUMIF('Export tableur'!$Z:$Z,$C80,'Export tableur'!$AB:$AB)</f>
        <v>209.83000000000015</v>
      </c>
    </row>
    <row r="81" spans="3:9" x14ac:dyDescent="0.2">
      <c r="C81" s="44" t="s">
        <v>566</v>
      </c>
      <c r="E81" s="58">
        <v>5253.47</v>
      </c>
      <c r="F81" s="58">
        <v>5261.47</v>
      </c>
      <c r="G81" s="58">
        <v>5173.59</v>
      </c>
      <c r="H81" s="58">
        <v>5181.59</v>
      </c>
      <c r="I81" s="58">
        <f>SUMIF('Export tableur'!$Z:$Z,$C81,'Export tableur'!$AB:$AB)</f>
        <v>5181.59</v>
      </c>
    </row>
    <row r="82" spans="3:9" x14ac:dyDescent="0.2">
      <c r="C82" s="44" t="s">
        <v>567</v>
      </c>
      <c r="E82" s="58">
        <v>16481.05</v>
      </c>
      <c r="F82" s="58">
        <v>33393.89</v>
      </c>
      <c r="G82" s="58">
        <v>25113.399999999998</v>
      </c>
      <c r="H82" s="58">
        <v>47976.39</v>
      </c>
      <c r="I82" s="58">
        <f>SUMIF('Export tableur'!$Z:$Z,$C82,'Export tableur'!$AB:$AB)</f>
        <v>47976.39</v>
      </c>
    </row>
    <row r="83" spans="3:9" x14ac:dyDescent="0.2">
      <c r="C83" s="44" t="s">
        <v>568</v>
      </c>
      <c r="E83" s="58">
        <v>21.500000000000004</v>
      </c>
      <c r="F83" s="58">
        <v>134.29999999999998</v>
      </c>
      <c r="G83" s="58">
        <v>0.81000000000000227</v>
      </c>
      <c r="H83" s="58">
        <v>27.79000000000002</v>
      </c>
      <c r="I83" s="58">
        <f>SUMIF('Export tableur'!$Z:$Z,$C83,'Export tableur'!$AB:$AB)</f>
        <v>27.79000000000002</v>
      </c>
    </row>
    <row r="84" spans="3:9" x14ac:dyDescent="0.2">
      <c r="C84" s="44" t="s">
        <v>569</v>
      </c>
      <c r="E84" s="58">
        <v>64.89999999999992</v>
      </c>
      <c r="F84" s="58">
        <v>1571.28</v>
      </c>
      <c r="G84" s="58">
        <v>56.180000000000121</v>
      </c>
      <c r="H84" s="58">
        <v>2697.4800000000005</v>
      </c>
      <c r="I84" s="58">
        <f>SUMIF('Export tableur'!$Z:$Z,$C84,'Export tableur'!$AB:$AB)</f>
        <v>2697.4800000000005</v>
      </c>
    </row>
    <row r="85" spans="3:9" x14ac:dyDescent="0.2">
      <c r="C85" s="44" t="s">
        <v>570</v>
      </c>
      <c r="E85" s="58">
        <v>7372.7300000000005</v>
      </c>
      <c r="F85" s="58">
        <v>13006.98</v>
      </c>
      <c r="G85" s="58">
        <v>9520.1999999999989</v>
      </c>
      <c r="H85" s="58">
        <v>11739.179999999998</v>
      </c>
      <c r="I85" s="58">
        <f>SUMIF('Export tableur'!$Z:$Z,$C85,'Export tableur'!$AB:$AB)</f>
        <v>11739.179999999998</v>
      </c>
    </row>
    <row r="86" spans="3:9" x14ac:dyDescent="0.2">
      <c r="C86" s="44" t="s">
        <v>571</v>
      </c>
      <c r="E86" s="58">
        <v>2590.64</v>
      </c>
      <c r="F86" s="58">
        <v>-2547.5100000000002</v>
      </c>
      <c r="G86" s="58">
        <v>-9.0949470177292824E-13</v>
      </c>
      <c r="H86" s="58">
        <v>-56512.010000000009</v>
      </c>
      <c r="I86" s="58">
        <f>SUMIF('Export tableur'!$Z:$Z,$C86,'Export tableur'!$AB:$AB)</f>
        <v>-56512.010000000009</v>
      </c>
    </row>
    <row r="87" spans="3:9" x14ac:dyDescent="0.2">
      <c r="C87" s="44" t="s">
        <v>572</v>
      </c>
      <c r="E87" s="58">
        <v>0</v>
      </c>
      <c r="F87" s="58">
        <v>-2728.5700000000006</v>
      </c>
      <c r="G87" s="58">
        <v>0</v>
      </c>
      <c r="H87" s="58">
        <v>-3354.49</v>
      </c>
      <c r="I87" s="58">
        <f>SUMIF('Export tableur'!$Z:$Z,$C87,'Export tableur'!$AB:$AB)</f>
        <v>-3354.49</v>
      </c>
    </row>
    <row r="88" spans="3:9" x14ac:dyDescent="0.2">
      <c r="C88" s="44" t="s">
        <v>573</v>
      </c>
      <c r="E88" s="58">
        <v>0</v>
      </c>
      <c r="F88" s="58">
        <v>-5175.2700000000004</v>
      </c>
      <c r="G88" s="58">
        <v>0</v>
      </c>
      <c r="H88" s="58">
        <v>-7969.5300000000007</v>
      </c>
      <c r="I88" s="58">
        <f>SUMIF('Export tableur'!$Z:$Z,$C88,'Export tableur'!$AB:$AB)</f>
        <v>-7969.5300000000007</v>
      </c>
    </row>
    <row r="89" spans="3:9" x14ac:dyDescent="0.2">
      <c r="C89" s="44" t="s">
        <v>574</v>
      </c>
      <c r="E89" s="58">
        <v>0</v>
      </c>
      <c r="F89" s="58">
        <v>0</v>
      </c>
      <c r="G89" s="58">
        <v>0</v>
      </c>
      <c r="H89" s="58">
        <v>0</v>
      </c>
      <c r="I89" s="58">
        <f>SUMIF('Export tableur'!$Z:$Z,$C89,'Export tableur'!$AB:$AB)</f>
        <v>0</v>
      </c>
    </row>
    <row r="90" spans="3:9" x14ac:dyDescent="0.2">
      <c r="C90" s="44" t="s">
        <v>575</v>
      </c>
      <c r="E90" s="58">
        <v>35878</v>
      </c>
      <c r="F90" s="58">
        <v>35878</v>
      </c>
      <c r="G90" s="58">
        <v>40265</v>
      </c>
      <c r="H90" s="58">
        <v>19545</v>
      </c>
      <c r="I90" s="58">
        <f>SUMIF('Export tableur'!$Z:$Z,$C90,'Export tableur'!$AB:$AB)</f>
        <v>19545</v>
      </c>
    </row>
    <row r="91" spans="3:9" x14ac:dyDescent="0.2">
      <c r="C91" s="44" t="s">
        <v>576</v>
      </c>
      <c r="E91" s="58">
        <v>4088.67</v>
      </c>
      <c r="F91" s="58">
        <v>1080.67</v>
      </c>
      <c r="G91" s="58">
        <v>322.43000000000029</v>
      </c>
      <c r="H91" s="58">
        <v>0</v>
      </c>
      <c r="I91" s="58">
        <f>SUMIF('Export tableur'!$Z:$Z,$C91,'Export tableur'!$AB:$AB)</f>
        <v>0</v>
      </c>
    </row>
    <row r="92" spans="3:9" x14ac:dyDescent="0.2">
      <c r="C92" s="44" t="s">
        <v>577</v>
      </c>
      <c r="E92" s="58">
        <v>-1918</v>
      </c>
      <c r="F92" s="58">
        <v>699.15000000000009</v>
      </c>
      <c r="G92" s="58">
        <v>699.15000000000009</v>
      </c>
      <c r="H92" s="58">
        <v>419.15000000000009</v>
      </c>
      <c r="I92" s="58">
        <f>SUMIF('Export tableur'!$Z:$Z,$C92,'Export tableur'!$AB:$AB)</f>
        <v>419.15000000000009</v>
      </c>
    </row>
    <row r="93" spans="3:9" x14ac:dyDescent="0.2">
      <c r="C93" s="44" t="s">
        <v>578</v>
      </c>
      <c r="E93" s="58">
        <v>-2166</v>
      </c>
      <c r="F93" s="58">
        <v>-4332</v>
      </c>
      <c r="G93" s="58">
        <v>-6498</v>
      </c>
      <c r="H93" s="58">
        <v>-8664</v>
      </c>
      <c r="I93" s="58">
        <f>SUMIF('Export tableur'!$Z:$Z,$C93,'Export tableur'!$AB:$AB)</f>
        <v>-8664</v>
      </c>
    </row>
    <row r="94" spans="3:9" x14ac:dyDescent="0.2">
      <c r="C94" s="44" t="s">
        <v>579</v>
      </c>
      <c r="E94" s="58">
        <v>1498</v>
      </c>
      <c r="F94" s="58">
        <v>0</v>
      </c>
      <c r="G94" s="58">
        <v>1491</v>
      </c>
      <c r="H94" s="58">
        <v>0</v>
      </c>
      <c r="I94" s="58">
        <f>SUMIF('Export tableur'!$Z:$Z,$C94,'Export tableur'!$AB:$AB)</f>
        <v>0</v>
      </c>
    </row>
    <row r="95" spans="3:9" x14ac:dyDescent="0.2">
      <c r="C95" s="44" t="s">
        <v>580</v>
      </c>
      <c r="E95" s="58">
        <v>-6843926.04</v>
      </c>
      <c r="F95" s="58">
        <v>-7243926.04</v>
      </c>
      <c r="G95" s="58">
        <v>-7243926.04</v>
      </c>
      <c r="H95" s="58">
        <v>-2527290.04</v>
      </c>
      <c r="I95" s="58">
        <f>SUMIF('Export tableur'!$Z:$Z,$C95,'Export tableur'!$AB:$AB)</f>
        <v>-2527290.04</v>
      </c>
    </row>
    <row r="96" spans="3:9" x14ac:dyDescent="0.2">
      <c r="C96" s="44" t="s">
        <v>581</v>
      </c>
      <c r="E96" s="58">
        <v>1957896.05</v>
      </c>
      <c r="F96" s="58">
        <v>1937896.05</v>
      </c>
      <c r="G96" s="58">
        <v>1955896.05</v>
      </c>
      <c r="H96" s="58">
        <v>1955896.05</v>
      </c>
      <c r="I96" s="58">
        <f>SUMIF('Export tableur'!$Z:$Z,$C96,'Export tableur'!$AB:$AB)</f>
        <v>1955896.05</v>
      </c>
    </row>
    <row r="97" spans="3:9" x14ac:dyDescent="0.2">
      <c r="C97" s="44" t="s">
        <v>582</v>
      </c>
      <c r="E97" s="58">
        <v>1003515.52</v>
      </c>
      <c r="F97" s="58">
        <v>1003515.52</v>
      </c>
      <c r="G97" s="58">
        <v>792515.52</v>
      </c>
      <c r="H97" s="58">
        <v>792515.52</v>
      </c>
      <c r="I97" s="58">
        <f>SUMIF('Export tableur'!$Z:$Z,$C97,'Export tableur'!$AB:$AB)</f>
        <v>792515.52</v>
      </c>
    </row>
    <row r="98" spans="3:9" x14ac:dyDescent="0.2">
      <c r="C98" s="44" t="s">
        <v>583</v>
      </c>
      <c r="E98" s="58">
        <v>4802600</v>
      </c>
      <c r="F98" s="58">
        <v>4882600</v>
      </c>
      <c r="G98" s="58">
        <v>4898600</v>
      </c>
      <c r="H98" s="58">
        <v>4930600</v>
      </c>
      <c r="I98" s="58">
        <f>SUMIF('Export tableur'!$Z:$Z,$C98,'Export tableur'!$AB:$AB)</f>
        <v>4930600</v>
      </c>
    </row>
    <row r="99" spans="3:9" x14ac:dyDescent="0.2">
      <c r="C99" s="44" t="s">
        <v>584</v>
      </c>
      <c r="E99" s="58">
        <v>-241092</v>
      </c>
      <c r="F99" s="58">
        <v>-231092</v>
      </c>
      <c r="G99" s="58">
        <v>-191092</v>
      </c>
      <c r="H99" s="58">
        <v>-191092</v>
      </c>
      <c r="I99" s="58">
        <f>SUMIF('Export tableur'!$Z:$Z,$C99,'Export tableur'!$AB:$AB)</f>
        <v>-191092</v>
      </c>
    </row>
    <row r="100" spans="3:9" x14ac:dyDescent="0.2">
      <c r="C100" s="44" t="s">
        <v>585</v>
      </c>
      <c r="E100" s="58">
        <v>40000</v>
      </c>
      <c r="F100" s="58">
        <v>120000</v>
      </c>
      <c r="G100" s="58">
        <v>112000</v>
      </c>
      <c r="H100" s="58">
        <v>112000</v>
      </c>
      <c r="I100" s="58">
        <f>SUMIF('Export tableur'!$Z:$Z,$C100,'Export tableur'!$AB:$AB)</f>
        <v>112000</v>
      </c>
    </row>
    <row r="101" spans="3:9" x14ac:dyDescent="0.2">
      <c r="C101" s="44" t="s">
        <v>586</v>
      </c>
      <c r="E101" s="58"/>
      <c r="F101" s="58"/>
      <c r="G101" s="58">
        <v>11000</v>
      </c>
      <c r="H101" s="58">
        <v>11000</v>
      </c>
      <c r="I101" s="58">
        <f>SUMIF('Export tableur'!$Z:$Z,$C101,'Export tableur'!$AB:$AB)</f>
        <v>11000</v>
      </c>
    </row>
    <row r="102" spans="3:9" x14ac:dyDescent="0.2">
      <c r="C102" s="44" t="s">
        <v>587</v>
      </c>
      <c r="E102" s="58">
        <v>0</v>
      </c>
      <c r="F102" s="58">
        <v>-12710</v>
      </c>
      <c r="G102" s="58">
        <v>-19908</v>
      </c>
      <c r="H102" s="58">
        <v>-26734</v>
      </c>
      <c r="I102" s="58">
        <f>SUMIF('Export tableur'!$Z:$Z,$C102,'Export tableur'!$AB:$AB)</f>
        <v>-26734</v>
      </c>
    </row>
    <row r="103" spans="3:9" x14ac:dyDescent="0.2">
      <c r="C103" s="44" t="s">
        <v>588</v>
      </c>
      <c r="E103" s="58">
        <v>0</v>
      </c>
      <c r="F103" s="58">
        <v>3670</v>
      </c>
      <c r="G103" s="58">
        <v>5605</v>
      </c>
      <c r="H103" s="58">
        <v>7486</v>
      </c>
      <c r="I103" s="58">
        <f>SUMIF('Export tableur'!$Z:$Z,$C103,'Export tableur'!$AB:$AB)</f>
        <v>7486</v>
      </c>
    </row>
    <row r="104" spans="3:9" x14ac:dyDescent="0.2">
      <c r="C104" s="44" t="s">
        <v>589</v>
      </c>
      <c r="E104" s="58">
        <v>0</v>
      </c>
      <c r="F104" s="58">
        <v>1871</v>
      </c>
      <c r="G104" s="58">
        <v>2777</v>
      </c>
      <c r="H104" s="58">
        <v>3539</v>
      </c>
      <c r="I104" s="58">
        <f>SUMIF('Export tableur'!$Z:$Z,$C104,'Export tableur'!$AB:$AB)</f>
        <v>3539</v>
      </c>
    </row>
    <row r="105" spans="3:9" x14ac:dyDescent="0.2">
      <c r="C105" s="44" t="s">
        <v>590</v>
      </c>
      <c r="E105" s="58">
        <v>25545</v>
      </c>
      <c r="F105" s="58">
        <v>25545</v>
      </c>
      <c r="G105" s="58">
        <v>25545</v>
      </c>
      <c r="H105" s="58">
        <v>25545</v>
      </c>
      <c r="I105" s="58">
        <f>SUMIF('Export tableur'!$Z:$Z,$C105,'Export tableur'!$AB:$AB)</f>
        <v>25545</v>
      </c>
    </row>
    <row r="106" spans="3:9" x14ac:dyDescent="0.2">
      <c r="C106" s="44" t="s">
        <v>591</v>
      </c>
      <c r="E106" s="58">
        <v>0</v>
      </c>
      <c r="F106" s="58">
        <v>-454</v>
      </c>
      <c r="G106" s="58">
        <v>-658</v>
      </c>
      <c r="H106" s="58">
        <v>-842</v>
      </c>
      <c r="I106" s="58">
        <f>SUMIF('Export tableur'!$Z:$Z,$C106,'Export tableur'!$AB:$AB)</f>
        <v>-842</v>
      </c>
    </row>
    <row r="107" spans="3:9" x14ac:dyDescent="0.2">
      <c r="C107" s="44" t="s">
        <v>592</v>
      </c>
      <c r="E107" s="58"/>
      <c r="F107" s="58">
        <v>54</v>
      </c>
      <c r="G107" s="58">
        <v>167</v>
      </c>
      <c r="H107" s="58">
        <v>275</v>
      </c>
      <c r="I107" s="58">
        <f>SUMIF('Export tableur'!$Z:$Z,$C107,'Export tableur'!$AB:$AB)</f>
        <v>275</v>
      </c>
    </row>
    <row r="108" spans="3:9" x14ac:dyDescent="0.2">
      <c r="C108" s="44" t="s">
        <v>593</v>
      </c>
      <c r="E108" s="58">
        <v>-730.12999999999988</v>
      </c>
      <c r="F108" s="58">
        <v>-109.40000000000015</v>
      </c>
      <c r="G108" s="58">
        <v>223.55000000000013</v>
      </c>
      <c r="H108" s="58">
        <v>-612.30000000000018</v>
      </c>
      <c r="I108" s="58">
        <f>SUMIF('Export tableur'!$Z:$Z,$C108,'Export tableur'!$AB:$AB)</f>
        <v>-612.30000000000018</v>
      </c>
    </row>
    <row r="109" spans="3:9" x14ac:dyDescent="0.2">
      <c r="C109" s="44" t="s">
        <v>594</v>
      </c>
      <c r="E109" s="58">
        <v>4646</v>
      </c>
      <c r="F109" s="58">
        <v>4646</v>
      </c>
      <c r="G109" s="58">
        <v>1324.5900000000001</v>
      </c>
      <c r="H109" s="58">
        <v>1324.5900000000001</v>
      </c>
      <c r="I109" s="58">
        <f>SUMIF('Export tableur'!$Z:$Z,$C109,'Export tableur'!$AB:$AB)</f>
        <v>1324.5900000000001</v>
      </c>
    </row>
    <row r="110" spans="3:9" x14ac:dyDescent="0.2">
      <c r="C110" s="44" t="s">
        <v>595</v>
      </c>
      <c r="E110" s="58">
        <v>-67.25</v>
      </c>
      <c r="F110" s="58">
        <v>-132.98000000000002</v>
      </c>
      <c r="G110" s="58">
        <v>-285.99000000000024</v>
      </c>
      <c r="H110" s="58">
        <v>-285.98999999999978</v>
      </c>
      <c r="I110" s="58">
        <f>SUMIF('Export tableur'!$Z:$Z,$C110,'Export tableur'!$AB:$AB)</f>
        <v>-285.98999999999978</v>
      </c>
    </row>
    <row r="111" spans="3:9" x14ac:dyDescent="0.2">
      <c r="C111" s="44" t="s">
        <v>596</v>
      </c>
      <c r="E111" s="58">
        <v>11698.75</v>
      </c>
      <c r="F111" s="58">
        <v>9798.16</v>
      </c>
      <c r="G111" s="58">
        <v>12481.029999999999</v>
      </c>
      <c r="H111" s="58">
        <v>8998.9199999999983</v>
      </c>
      <c r="I111" s="58">
        <f>SUMIF('Export tableur'!$Z:$Z,$C111,'Export tableur'!$AB:$AB)</f>
        <v>8998.9199999999983</v>
      </c>
    </row>
    <row r="112" spans="3:9" x14ac:dyDescent="0.2">
      <c r="C112" s="44" t="s">
        <v>597</v>
      </c>
      <c r="E112" s="58">
        <v>0</v>
      </c>
      <c r="F112" s="58">
        <v>0</v>
      </c>
      <c r="G112" s="58">
        <v>0</v>
      </c>
      <c r="H112" s="58">
        <v>0</v>
      </c>
      <c r="I112" s="58">
        <f>SUMIF('Export tableur'!$Z:$Z,$C112,'Export tableur'!$AB:$AB)</f>
        <v>0</v>
      </c>
    </row>
    <row r="113" spans="3:9" x14ac:dyDescent="0.2">
      <c r="C113" s="44" t="s">
        <v>598</v>
      </c>
      <c r="E113" s="58">
        <v>738.54</v>
      </c>
      <c r="F113" s="58">
        <v>1173.77</v>
      </c>
      <c r="G113" s="58">
        <v>720.86999999999989</v>
      </c>
      <c r="H113" s="58">
        <v>698.29</v>
      </c>
      <c r="I113" s="58">
        <f>SUMIF('Export tableur'!$Z:$Z,$C113,'Export tableur'!$AB:$AB)</f>
        <v>698.29</v>
      </c>
    </row>
    <row r="114" spans="3:9" x14ac:dyDescent="0.2">
      <c r="C114" s="44" t="s">
        <v>599</v>
      </c>
      <c r="E114" s="58">
        <v>35572.140000000043</v>
      </c>
      <c r="F114" s="58">
        <v>29758.839999999997</v>
      </c>
      <c r="G114" s="58">
        <v>31246.670000000071</v>
      </c>
      <c r="H114" s="58">
        <v>369644.17000000004</v>
      </c>
      <c r="I114" s="58">
        <f>SUMIF('Export tableur'!$Z:$Z,$C114,'Export tableur'!$AB:$AB)</f>
        <v>369644.17000000004</v>
      </c>
    </row>
    <row r="115" spans="3:9" x14ac:dyDescent="0.2">
      <c r="C115" s="44" t="s">
        <v>600</v>
      </c>
      <c r="E115" s="58">
        <v>14703.290000000008</v>
      </c>
      <c r="F115" s="58">
        <v>12241.869999999995</v>
      </c>
      <c r="G115" s="58">
        <v>338.42000000001281</v>
      </c>
      <c r="H115" s="58">
        <v>-26372.129999999976</v>
      </c>
      <c r="I115" s="58">
        <f>SUMIF('Export tableur'!$Z:$Z,$C115,'Export tableur'!$AB:$AB)</f>
        <v>-26372.129999999976</v>
      </c>
    </row>
    <row r="116" spans="3:9" x14ac:dyDescent="0.2">
      <c r="C116" s="44" t="s">
        <v>601</v>
      </c>
      <c r="E116" s="58">
        <v>14679.789999999997</v>
      </c>
      <c r="F116" s="58">
        <v>23272.55</v>
      </c>
      <c r="G116" s="58">
        <v>5288.1699999999946</v>
      </c>
      <c r="H116" s="58">
        <v>26597.559999999979</v>
      </c>
      <c r="I116" s="58">
        <f>SUMIF('Export tableur'!$Z:$Z,$C116,'Export tableur'!$AB:$AB)</f>
        <v>26597.559999999979</v>
      </c>
    </row>
    <row r="117" spans="3:9" x14ac:dyDescent="0.2">
      <c r="C117" s="44" t="s">
        <v>602</v>
      </c>
      <c r="E117" s="58">
        <v>-2896.35</v>
      </c>
      <c r="F117" s="58">
        <v>-2896.35</v>
      </c>
      <c r="G117" s="58">
        <v>-2896.35</v>
      </c>
      <c r="H117" s="58">
        <v>-2896.35</v>
      </c>
      <c r="I117" s="58">
        <f>SUMIF('Export tableur'!$Z:$Z,$C117,'Export tableur'!$AB:$AB)</f>
        <v>-2896.35</v>
      </c>
    </row>
    <row r="118" spans="3:9" x14ac:dyDescent="0.2">
      <c r="C118" s="44" t="s">
        <v>603</v>
      </c>
      <c r="E118" s="58">
        <v>3168.22</v>
      </c>
      <c r="F118" s="58">
        <v>3168.22</v>
      </c>
      <c r="G118" s="58">
        <v>1882.8500000000004</v>
      </c>
      <c r="H118" s="58">
        <v>3353.21</v>
      </c>
      <c r="I118" s="58">
        <f>SUMIF('Export tableur'!$Z:$Z,$C118,'Export tableur'!$AB:$AB)</f>
        <v>3353.21</v>
      </c>
    </row>
    <row r="119" spans="3:9" x14ac:dyDescent="0.2">
      <c r="C119" s="44" t="s">
        <v>604</v>
      </c>
      <c r="E119" s="58">
        <v>100</v>
      </c>
      <c r="F119" s="58">
        <v>100</v>
      </c>
      <c r="G119" s="58">
        <v>100</v>
      </c>
      <c r="H119" s="58">
        <v>100</v>
      </c>
      <c r="I119" s="58">
        <f>SUMIF('Export tableur'!$Z:$Z,$C119,'Export tableur'!$AB:$AB)</f>
        <v>100</v>
      </c>
    </row>
    <row r="120" spans="3:9" x14ac:dyDescent="0.2">
      <c r="C120" s="44" t="s">
        <v>605</v>
      </c>
      <c r="E120" s="58">
        <v>1235.49</v>
      </c>
      <c r="F120" s="58">
        <v>1812.18</v>
      </c>
      <c r="G120" s="58">
        <v>1916.8600000000001</v>
      </c>
      <c r="H120" s="58">
        <v>1401.98</v>
      </c>
      <c r="I120" s="58">
        <f>SUMIF('Export tableur'!$Z:$Z,$C120,'Export tableur'!$AB:$AB)</f>
        <v>1401.98</v>
      </c>
    </row>
    <row r="121" spans="3:9" x14ac:dyDescent="0.2">
      <c r="C121" s="44" t="s">
        <v>606</v>
      </c>
      <c r="E121" s="58">
        <v>748.41000000000167</v>
      </c>
      <c r="F121" s="58">
        <v>736.55000000000837</v>
      </c>
      <c r="G121" s="58">
        <v>2078.2399999999961</v>
      </c>
      <c r="H121" s="58">
        <v>4001.0400000000136</v>
      </c>
      <c r="I121" s="58">
        <f>SUMIF('Export tableur'!$Z:$Z,$C121,'Export tableur'!$AB:$AB)</f>
        <v>4001.0400000000136</v>
      </c>
    </row>
    <row r="122" spans="3:9" x14ac:dyDescent="0.2">
      <c r="C122" s="44" t="s">
        <v>607</v>
      </c>
      <c r="E122" s="58">
        <v>3964.380000000001</v>
      </c>
      <c r="F122" s="58">
        <v>4152.1899999999969</v>
      </c>
      <c r="G122" s="58">
        <v>5108.8899999999794</v>
      </c>
      <c r="H122" s="58">
        <v>7979.9999999999945</v>
      </c>
      <c r="I122" s="58">
        <f>SUMIF('Export tableur'!$Z:$Z,$C122,'Export tableur'!$AB:$AB)</f>
        <v>7979.9999999999945</v>
      </c>
    </row>
    <row r="123" spans="3:9" x14ac:dyDescent="0.2">
      <c r="C123" s="44" t="s">
        <v>608</v>
      </c>
      <c r="E123" s="58">
        <v>45.900000000000091</v>
      </c>
      <c r="F123" s="58">
        <v>24.679999999999836</v>
      </c>
      <c r="G123" s="58">
        <v>0</v>
      </c>
      <c r="H123" s="58">
        <v>573.15999999999985</v>
      </c>
      <c r="I123" s="58">
        <f>SUMIF('Export tableur'!$Z:$Z,$C123,'Export tableur'!$AB:$AB)</f>
        <v>573.15999999999985</v>
      </c>
    </row>
    <row r="124" spans="3:9" x14ac:dyDescent="0.2">
      <c r="C124" s="44" t="s">
        <v>609</v>
      </c>
      <c r="E124" s="58">
        <v>2433.75</v>
      </c>
      <c r="F124" s="58">
        <v>1334.0399999999995</v>
      </c>
      <c r="G124" s="58">
        <v>916.30000000000018</v>
      </c>
      <c r="H124" s="58">
        <v>1752.79</v>
      </c>
      <c r="I124" s="58">
        <f>SUMIF('Export tableur'!$Z:$Z,$C124,'Export tableur'!$AB:$AB)</f>
        <v>1752.79</v>
      </c>
    </row>
    <row r="125" spans="3:9" x14ac:dyDescent="0.2">
      <c r="C125" s="44" t="s">
        <v>610</v>
      </c>
      <c r="E125" s="58">
        <v>-1831.6</v>
      </c>
      <c r="F125" s="58">
        <v>-1831.6</v>
      </c>
      <c r="G125" s="58">
        <v>-1761.6</v>
      </c>
      <c r="H125" s="58">
        <v>-1761.6</v>
      </c>
      <c r="I125" s="58">
        <f>SUMIF('Export tableur'!$Z:$Z,$C125,'Export tableur'!$AB:$AB)</f>
        <v>-1761.6</v>
      </c>
    </row>
    <row r="126" spans="3:9" x14ac:dyDescent="0.2">
      <c r="C126" s="44" t="s">
        <v>611</v>
      </c>
      <c r="E126" s="58">
        <v>-5201</v>
      </c>
      <c r="F126" s="58">
        <v>-5359</v>
      </c>
      <c r="G126" s="58">
        <v>-7883</v>
      </c>
      <c r="H126" s="58">
        <v>-7522</v>
      </c>
      <c r="I126" s="58">
        <f>SUMIF('Export tableur'!$Z:$Z,$C126,'Export tableur'!$AB:$AB)</f>
        <v>-7522</v>
      </c>
    </row>
    <row r="127" spans="3:9" x14ac:dyDescent="0.2">
      <c r="C127" s="44" t="s">
        <v>612</v>
      </c>
      <c r="E127" s="58">
        <v>89.850000000000364</v>
      </c>
      <c r="F127" s="58">
        <v>1228.700000000003</v>
      </c>
      <c r="G127" s="58">
        <v>5665.949999999988</v>
      </c>
      <c r="H127" s="58">
        <v>2462.5600000000036</v>
      </c>
      <c r="I127" s="58">
        <f>SUMIF('Export tableur'!$Z:$Z,$C127,'Export tableur'!$AB:$AB)</f>
        <v>2462.5600000000036</v>
      </c>
    </row>
    <row r="128" spans="3:9" x14ac:dyDescent="0.2">
      <c r="C128" s="44" t="s">
        <v>613</v>
      </c>
      <c r="E128" s="58">
        <v>2245.7000000000003</v>
      </c>
      <c r="F128" s="58">
        <v>1571.25</v>
      </c>
      <c r="G128" s="58">
        <v>6006.2000000000016</v>
      </c>
      <c r="H128" s="58">
        <v>4274.449999999998</v>
      </c>
      <c r="I128" s="58">
        <f>SUMIF('Export tableur'!$Z:$Z,$C128,'Export tableur'!$AB:$AB)</f>
        <v>4274.449999999998</v>
      </c>
    </row>
    <row r="129" spans="3:9" x14ac:dyDescent="0.2">
      <c r="C129" s="44" t="s">
        <v>614</v>
      </c>
      <c r="E129" s="58">
        <v>-8121.7</v>
      </c>
      <c r="F129" s="58">
        <v>-8971.15</v>
      </c>
      <c r="G129" s="58">
        <v>-8216.9</v>
      </c>
      <c r="H129" s="58">
        <v>-8307.8499999999985</v>
      </c>
      <c r="I129" s="58">
        <f>SUMIF('Export tableur'!$Z:$Z,$C129,'Export tableur'!$AB:$AB)</f>
        <v>-8307.8499999999985</v>
      </c>
    </row>
    <row r="130" spans="3:9" x14ac:dyDescent="0.2">
      <c r="C130" s="44" t="s">
        <v>615</v>
      </c>
      <c r="E130" s="58">
        <v>0</v>
      </c>
      <c r="F130" s="58">
        <v>100</v>
      </c>
      <c r="G130" s="58">
        <v>0</v>
      </c>
      <c r="H130" s="58">
        <v>560</v>
      </c>
      <c r="I130" s="58">
        <f>SUMIF('Export tableur'!$Z:$Z,$C130,'Export tableur'!$AB:$AB)</f>
        <v>560</v>
      </c>
    </row>
    <row r="131" spans="3:9" x14ac:dyDescent="0.2">
      <c r="C131" s="44" t="s">
        <v>616</v>
      </c>
      <c r="E131" s="58"/>
      <c r="F131" s="58">
        <v>3251.6899999999987</v>
      </c>
      <c r="G131" s="58">
        <v>0</v>
      </c>
      <c r="H131" s="58">
        <v>0</v>
      </c>
      <c r="I131" s="58">
        <f>SUMIF('Export tableur'!$Z:$Z,$C131,'Export tableur'!$AB:$AB)</f>
        <v>0</v>
      </c>
    </row>
    <row r="132" spans="3:9" x14ac:dyDescent="0.2">
      <c r="C132" s="44" t="s">
        <v>617</v>
      </c>
      <c r="E132" s="58">
        <v>0</v>
      </c>
      <c r="F132" s="58">
        <v>0</v>
      </c>
      <c r="G132" s="58">
        <v>0</v>
      </c>
      <c r="H132" s="58">
        <v>0</v>
      </c>
      <c r="I132" s="58">
        <f>SUMIF('Export tableur'!$Z:$Z,$C132,'Export tableur'!$AB:$AB)</f>
        <v>0</v>
      </c>
    </row>
    <row r="133" spans="3:9" x14ac:dyDescent="0.2">
      <c r="C133" s="44" t="s">
        <v>618</v>
      </c>
      <c r="E133" s="58">
        <v>0</v>
      </c>
      <c r="F133" s="58">
        <v>0</v>
      </c>
      <c r="G133" s="58">
        <v>0</v>
      </c>
      <c r="H133" s="58">
        <v>0</v>
      </c>
      <c r="I133" s="58">
        <f>SUMIF('Export tableur'!$Z:$Z,$C133,'Export tableur'!$AB:$AB)</f>
        <v>0</v>
      </c>
    </row>
    <row r="134" spans="3:9" x14ac:dyDescent="0.2">
      <c r="C134" s="44" t="s">
        <v>619</v>
      </c>
      <c r="E134" s="58">
        <v>0</v>
      </c>
      <c r="F134" s="58">
        <v>0</v>
      </c>
      <c r="G134" s="58">
        <v>0</v>
      </c>
      <c r="H134" s="58">
        <v>0</v>
      </c>
      <c r="I134" s="58">
        <f>SUMIF('Export tableur'!$Z:$Z,$C134,'Export tableur'!$AB:$AB)</f>
        <v>0</v>
      </c>
    </row>
    <row r="135" spans="3:9" x14ac:dyDescent="0.2">
      <c r="C135" s="44" t="s">
        <v>620</v>
      </c>
      <c r="E135" s="58">
        <v>0</v>
      </c>
      <c r="F135" s="58">
        <v>0</v>
      </c>
      <c r="G135" s="58">
        <v>0</v>
      </c>
      <c r="H135" s="58">
        <v>0</v>
      </c>
      <c r="I135" s="58">
        <f>SUMIF('Export tableur'!$Z:$Z,$C135,'Export tableur'!$AB:$AB)</f>
        <v>0</v>
      </c>
    </row>
    <row r="136" spans="3:9" x14ac:dyDescent="0.2">
      <c r="C136" s="44" t="s">
        <v>621</v>
      </c>
      <c r="E136" s="58">
        <v>0</v>
      </c>
      <c r="F136" s="58">
        <v>0</v>
      </c>
      <c r="G136" s="58">
        <v>0</v>
      </c>
      <c r="H136" s="58">
        <v>0</v>
      </c>
      <c r="I136" s="58">
        <f>SUMIF('Export tableur'!$Z:$Z,$C136,'Export tableur'!$AB:$AB)</f>
        <v>0</v>
      </c>
    </row>
    <row r="137" spans="3:9" x14ac:dyDescent="0.2">
      <c r="C137" s="44" t="s">
        <v>622</v>
      </c>
      <c r="E137" s="58">
        <v>0</v>
      </c>
      <c r="F137" s="58">
        <v>0</v>
      </c>
      <c r="G137" s="58">
        <v>0</v>
      </c>
      <c r="H137" s="58">
        <v>0</v>
      </c>
      <c r="I137" s="58">
        <f>SUMIF('Export tableur'!$Z:$Z,$C137,'Export tableur'!$AB:$AB)</f>
        <v>0</v>
      </c>
    </row>
    <row r="138" spans="3:9" x14ac:dyDescent="0.2">
      <c r="C138" s="44" t="s">
        <v>623</v>
      </c>
      <c r="E138" s="58">
        <v>0</v>
      </c>
      <c r="F138" s="58">
        <v>0</v>
      </c>
      <c r="G138" s="58">
        <v>0</v>
      </c>
      <c r="H138" s="58">
        <v>266.70999999999998</v>
      </c>
      <c r="I138" s="58">
        <f>SUMIF('Export tableur'!$Z:$Z,$C138,'Export tableur'!$AB:$AB)</f>
        <v>266.70999999999998</v>
      </c>
    </row>
    <row r="139" spans="3:9" x14ac:dyDescent="0.2">
      <c r="C139" s="44" t="s">
        <v>624</v>
      </c>
      <c r="E139" s="58">
        <v>0</v>
      </c>
      <c r="F139" s="58">
        <v>262.27999999999997</v>
      </c>
      <c r="G139" s="58">
        <v>1378.27</v>
      </c>
      <c r="H139" s="58">
        <v>1657.1999999999998</v>
      </c>
      <c r="I139" s="58">
        <f>SUMIF('Export tableur'!$Z:$Z,$C139,'Export tableur'!$AB:$AB)</f>
        <v>1657.1999999999998</v>
      </c>
    </row>
    <row r="140" spans="3:9" x14ac:dyDescent="0.2">
      <c r="C140" s="44" t="s">
        <v>625</v>
      </c>
      <c r="E140" s="58">
        <v>169.18</v>
      </c>
      <c r="F140" s="58">
        <v>413.81</v>
      </c>
      <c r="G140" s="58">
        <v>1274.07</v>
      </c>
      <c r="H140" s="58">
        <v>1274.07</v>
      </c>
      <c r="I140" s="58">
        <f>SUMIF('Export tableur'!$Z:$Z,$C140,'Export tableur'!$AB:$AB)</f>
        <v>1274.07</v>
      </c>
    </row>
    <row r="141" spans="3:9" x14ac:dyDescent="0.2">
      <c r="C141" s="44" t="s">
        <v>626</v>
      </c>
      <c r="E141" s="58">
        <v>9.17</v>
      </c>
      <c r="F141" s="58">
        <v>9.17</v>
      </c>
      <c r="G141" s="58">
        <v>9.17</v>
      </c>
      <c r="H141" s="58">
        <v>9.17</v>
      </c>
      <c r="I141" s="58">
        <f>SUMIF('Export tableur'!$Z:$Z,$C141,'Export tableur'!$AB:$AB)</f>
        <v>9.17</v>
      </c>
    </row>
    <row r="142" spans="3:9" x14ac:dyDescent="0.2">
      <c r="C142" s="44" t="s">
        <v>627</v>
      </c>
      <c r="E142" s="58">
        <v>0</v>
      </c>
      <c r="F142" s="58">
        <v>0</v>
      </c>
      <c r="G142" s="58">
        <v>840</v>
      </c>
      <c r="H142" s="58">
        <v>840</v>
      </c>
      <c r="I142" s="58">
        <f>SUMIF('Export tableur'!$Z:$Z,$C142,'Export tableur'!$AB:$AB)</f>
        <v>840</v>
      </c>
    </row>
    <row r="143" spans="3:9" x14ac:dyDescent="0.2">
      <c r="C143" s="44" t="s">
        <v>628</v>
      </c>
      <c r="E143" s="58">
        <v>37</v>
      </c>
      <c r="F143" s="58">
        <v>37</v>
      </c>
      <c r="G143" s="58">
        <v>37</v>
      </c>
      <c r="H143" s="58">
        <v>37</v>
      </c>
      <c r="I143" s="58">
        <f>SUMIF('Export tableur'!$Z:$Z,$C143,'Export tableur'!$AB:$AB)</f>
        <v>37</v>
      </c>
    </row>
    <row r="144" spans="3:9" x14ac:dyDescent="0.2">
      <c r="C144" s="44" t="s">
        <v>629</v>
      </c>
      <c r="E144" s="58">
        <v>3549.23</v>
      </c>
      <c r="F144" s="58">
        <v>3549.23</v>
      </c>
      <c r="G144" s="58">
        <v>3549.23</v>
      </c>
      <c r="H144" s="58">
        <v>4732.3100000000004</v>
      </c>
      <c r="I144" s="58">
        <f>SUMIF('Export tableur'!$Z:$Z,$C144,'Export tableur'!$AB:$AB)</f>
        <v>4732.3100000000004</v>
      </c>
    </row>
    <row r="145" spans="3:9" x14ac:dyDescent="0.2">
      <c r="C145" s="44" t="s">
        <v>630</v>
      </c>
      <c r="E145" s="58">
        <v>1564</v>
      </c>
      <c r="F145" s="58">
        <v>1564</v>
      </c>
      <c r="G145" s="58">
        <v>1564</v>
      </c>
      <c r="H145" s="58">
        <v>2085.33</v>
      </c>
      <c r="I145" s="58">
        <f>SUMIF('Export tableur'!$Z:$Z,$C145,'Export tableur'!$AB:$AB)</f>
        <v>2085.33</v>
      </c>
    </row>
    <row r="146" spans="3:9" x14ac:dyDescent="0.2">
      <c r="C146" s="44" t="s">
        <v>631</v>
      </c>
      <c r="E146" s="58">
        <v>24.08</v>
      </c>
      <c r="F146" s="58">
        <v>899.4000000000002</v>
      </c>
      <c r="G146" s="58">
        <v>2571.7399999999998</v>
      </c>
      <c r="H146" s="58">
        <v>2571.7399999999998</v>
      </c>
      <c r="I146" s="58">
        <f>SUMIF('Export tableur'!$Z:$Z,$C146,'Export tableur'!$AB:$AB)</f>
        <v>2571.7399999999998</v>
      </c>
    </row>
    <row r="147" spans="3:9" x14ac:dyDescent="0.2">
      <c r="C147" s="44" t="s">
        <v>632</v>
      </c>
      <c r="E147" s="58">
        <v>338</v>
      </c>
      <c r="F147" s="58">
        <v>426.03000000000009</v>
      </c>
      <c r="G147" s="58">
        <v>470.04999999999995</v>
      </c>
      <c r="H147" s="58">
        <v>1124.0599999999997</v>
      </c>
      <c r="I147" s="58">
        <f>SUMIF('Export tableur'!$Z:$Z,$C147,'Export tableur'!$AB:$AB)</f>
        <v>1124.0599999999997</v>
      </c>
    </row>
    <row r="148" spans="3:9" x14ac:dyDescent="0.2">
      <c r="C148" s="44" t="s">
        <v>633</v>
      </c>
      <c r="E148" s="58">
        <v>519.37</v>
      </c>
      <c r="F148" s="58">
        <v>541.37</v>
      </c>
      <c r="G148" s="58">
        <v>563.37</v>
      </c>
      <c r="H148" s="58">
        <v>585.37</v>
      </c>
      <c r="I148" s="58">
        <f>SUMIF('Export tableur'!$Z:$Z,$C148,'Export tableur'!$AB:$AB)</f>
        <v>585.37</v>
      </c>
    </row>
    <row r="149" spans="3:9" x14ac:dyDescent="0.2">
      <c r="C149" s="44" t="s">
        <v>634</v>
      </c>
      <c r="E149" s="58">
        <v>33.75</v>
      </c>
      <c r="F149" s="58">
        <v>67.5</v>
      </c>
      <c r="G149" s="58">
        <v>101.25</v>
      </c>
      <c r="H149" s="58">
        <v>540</v>
      </c>
      <c r="I149" s="58">
        <f>SUMIF('Export tableur'!$Z:$Z,$C149,'Export tableur'!$AB:$AB)</f>
        <v>540</v>
      </c>
    </row>
    <row r="150" spans="3:9" x14ac:dyDescent="0.2">
      <c r="C150" s="44" t="s">
        <v>635</v>
      </c>
      <c r="E150" s="58">
        <v>15778</v>
      </c>
      <c r="F150" s="58">
        <v>16128</v>
      </c>
      <c r="G150" s="58">
        <v>29979.5</v>
      </c>
      <c r="H150" s="58">
        <v>46949.5</v>
      </c>
      <c r="I150" s="58">
        <f>SUMIF('Export tableur'!$Z:$Z,$C150,'Export tableur'!$AB:$AB)</f>
        <v>46949.5</v>
      </c>
    </row>
    <row r="151" spans="3:9" x14ac:dyDescent="0.2">
      <c r="C151" s="44" t="s">
        <v>636</v>
      </c>
      <c r="E151" s="58">
        <v>40375.200000000004</v>
      </c>
      <c r="F151" s="58">
        <v>80750.400000000009</v>
      </c>
      <c r="G151" s="58">
        <v>132603.53999999998</v>
      </c>
      <c r="H151" s="58">
        <v>179920.38999999998</v>
      </c>
      <c r="I151" s="58">
        <f>SUMIF('Export tableur'!$Z:$Z,$C151,'Export tableur'!$AB:$AB)</f>
        <v>179920.38999999998</v>
      </c>
    </row>
    <row r="152" spans="3:9" x14ac:dyDescent="0.2">
      <c r="C152" s="44" t="s">
        <v>637</v>
      </c>
      <c r="E152" s="58">
        <v>19000</v>
      </c>
      <c r="F152" s="58">
        <v>38000</v>
      </c>
      <c r="G152" s="58">
        <v>57000</v>
      </c>
      <c r="H152" s="58">
        <v>76000</v>
      </c>
      <c r="I152" s="58">
        <f>SUMIF('Export tableur'!$Z:$Z,$C152,'Export tableur'!$AB:$AB)</f>
        <v>76000</v>
      </c>
    </row>
    <row r="153" spans="3:9" x14ac:dyDescent="0.2">
      <c r="C153" s="44" t="s">
        <v>638</v>
      </c>
      <c r="E153" s="58">
        <v>0</v>
      </c>
      <c r="F153" s="58">
        <v>0</v>
      </c>
      <c r="G153" s="58">
        <v>0</v>
      </c>
      <c r="H153" s="58">
        <v>0</v>
      </c>
      <c r="I153" s="58">
        <f>SUMIF('Export tableur'!$Z:$Z,$C153,'Export tableur'!$AB:$AB)</f>
        <v>0</v>
      </c>
    </row>
    <row r="154" spans="3:9" x14ac:dyDescent="0.2">
      <c r="C154" s="44" t="s">
        <v>639</v>
      </c>
      <c r="E154" s="58">
        <v>0</v>
      </c>
      <c r="F154" s="58">
        <v>0</v>
      </c>
      <c r="G154" s="58">
        <v>480</v>
      </c>
      <c r="H154" s="58">
        <v>480</v>
      </c>
      <c r="I154" s="58">
        <f>SUMIF('Export tableur'!$Z:$Z,$C154,'Export tableur'!$AB:$AB)</f>
        <v>480</v>
      </c>
    </row>
    <row r="155" spans="3:9" x14ac:dyDescent="0.2">
      <c r="C155" s="44" t="s">
        <v>640</v>
      </c>
      <c r="E155" s="58">
        <v>1938.75</v>
      </c>
      <c r="F155" s="58">
        <v>1938.75</v>
      </c>
      <c r="G155" s="58">
        <v>1938.75</v>
      </c>
      <c r="H155" s="58">
        <v>1938.75</v>
      </c>
      <c r="I155" s="58">
        <f>SUMIF('Export tableur'!$Z:$Z,$C155,'Export tableur'!$AB:$AB)</f>
        <v>1938.75</v>
      </c>
    </row>
    <row r="156" spans="3:9" x14ac:dyDescent="0.2">
      <c r="C156" s="44" t="s">
        <v>641</v>
      </c>
      <c r="E156" s="58">
        <v>4490</v>
      </c>
      <c r="F156" s="58">
        <v>8980</v>
      </c>
      <c r="G156" s="58">
        <v>13470</v>
      </c>
      <c r="H156" s="58">
        <v>13960</v>
      </c>
      <c r="I156" s="58">
        <f>SUMIF('Export tableur'!$Z:$Z,$C156,'Export tableur'!$AB:$AB)</f>
        <v>13960</v>
      </c>
    </row>
    <row r="157" spans="3:9" x14ac:dyDescent="0.2">
      <c r="C157" s="44" t="s">
        <v>642</v>
      </c>
      <c r="E157" s="58"/>
      <c r="F157" s="58"/>
      <c r="G157" s="58">
        <v>2500</v>
      </c>
      <c r="H157" s="58">
        <v>2500</v>
      </c>
      <c r="I157" s="58">
        <f>SUMIF('Export tableur'!$Z:$Z,$C157,'Export tableur'!$AB:$AB)</f>
        <v>2500</v>
      </c>
    </row>
    <row r="158" spans="3:9" x14ac:dyDescent="0.2">
      <c r="C158" s="44" t="s">
        <v>643</v>
      </c>
      <c r="E158" s="58">
        <v>0</v>
      </c>
      <c r="F158" s="58">
        <v>0</v>
      </c>
      <c r="G158" s="58">
        <v>160</v>
      </c>
      <c r="H158" s="58">
        <v>160</v>
      </c>
      <c r="I158" s="58">
        <f>SUMIF('Export tableur'!$Z:$Z,$C158,'Export tableur'!$AB:$AB)</f>
        <v>160</v>
      </c>
    </row>
    <row r="159" spans="3:9" x14ac:dyDescent="0.2">
      <c r="C159" s="44" t="s">
        <v>644</v>
      </c>
      <c r="E159" s="58">
        <v>1048.97</v>
      </c>
      <c r="F159" s="58">
        <v>1392.54</v>
      </c>
      <c r="G159" s="58">
        <v>5539.92</v>
      </c>
      <c r="H159" s="58">
        <v>6079.83</v>
      </c>
      <c r="I159" s="58">
        <f>SUMIF('Export tableur'!$Z:$Z,$C159,'Export tableur'!$AB:$AB)</f>
        <v>6079.83</v>
      </c>
    </row>
    <row r="160" spans="3:9" x14ac:dyDescent="0.2">
      <c r="C160" s="44" t="s">
        <v>645</v>
      </c>
      <c r="E160" s="58">
        <v>52.15</v>
      </c>
      <c r="F160" s="58">
        <v>52.15</v>
      </c>
      <c r="G160" s="58">
        <v>78.400000000000006</v>
      </c>
      <c r="H160" s="58">
        <v>104.65</v>
      </c>
      <c r="I160" s="58">
        <f>SUMIF('Export tableur'!$Z:$Z,$C160,'Export tableur'!$AB:$AB)</f>
        <v>104.65</v>
      </c>
    </row>
    <row r="161" spans="3:9" x14ac:dyDescent="0.2">
      <c r="C161" s="44" t="s">
        <v>646</v>
      </c>
      <c r="E161" s="58">
        <v>67</v>
      </c>
      <c r="F161" s="58">
        <v>963.18</v>
      </c>
      <c r="G161" s="58">
        <v>1033.5899999999999</v>
      </c>
      <c r="H161" s="58">
        <v>1131.5</v>
      </c>
      <c r="I161" s="58">
        <f>SUMIF('Export tableur'!$Z:$Z,$C161,'Export tableur'!$AB:$AB)</f>
        <v>1131.5</v>
      </c>
    </row>
    <row r="162" spans="3:9" x14ac:dyDescent="0.2">
      <c r="C162" s="44" t="s">
        <v>647</v>
      </c>
      <c r="E162" s="58">
        <v>144.16</v>
      </c>
      <c r="F162" s="58">
        <v>280.82</v>
      </c>
      <c r="G162" s="58">
        <v>400.82</v>
      </c>
      <c r="H162" s="58">
        <v>434.14</v>
      </c>
      <c r="I162" s="58">
        <f>SUMIF('Export tableur'!$Z:$Z,$C162,'Export tableur'!$AB:$AB)</f>
        <v>434.14</v>
      </c>
    </row>
    <row r="163" spans="3:9" x14ac:dyDescent="0.2">
      <c r="C163" s="44" t="s">
        <v>648</v>
      </c>
      <c r="E163" s="58">
        <v>0</v>
      </c>
      <c r="F163" s="58">
        <v>0</v>
      </c>
      <c r="G163" s="58">
        <v>0</v>
      </c>
      <c r="H163" s="58">
        <v>300.86</v>
      </c>
      <c r="I163" s="58">
        <f>SUMIF('Export tableur'!$Z:$Z,$C163,'Export tableur'!$AB:$AB)</f>
        <v>300.86</v>
      </c>
    </row>
    <row r="164" spans="3:9" x14ac:dyDescent="0.2">
      <c r="C164" s="44" t="s">
        <v>649</v>
      </c>
      <c r="E164" s="58">
        <v>831.78</v>
      </c>
      <c r="F164" s="58">
        <v>1129.71</v>
      </c>
      <c r="G164" s="58">
        <v>1249.6099999999999</v>
      </c>
      <c r="H164" s="58">
        <v>1249.6099999999999</v>
      </c>
      <c r="I164" s="58">
        <f>SUMIF('Export tableur'!$Z:$Z,$C164,'Export tableur'!$AB:$AB)</f>
        <v>1249.6099999999999</v>
      </c>
    </row>
    <row r="165" spans="3:9" x14ac:dyDescent="0.2">
      <c r="C165" s="44" t="s">
        <v>650</v>
      </c>
      <c r="E165" s="58">
        <v>0</v>
      </c>
      <c r="F165" s="58">
        <v>0</v>
      </c>
      <c r="G165" s="58">
        <v>0</v>
      </c>
      <c r="H165" s="58">
        <v>0</v>
      </c>
      <c r="I165" s="58">
        <f>SUMIF('Export tableur'!$Z:$Z,$C165,'Export tableur'!$AB:$AB)</f>
        <v>0</v>
      </c>
    </row>
    <row r="166" spans="3:9" x14ac:dyDescent="0.2">
      <c r="C166" s="44" t="s">
        <v>651</v>
      </c>
      <c r="E166" s="58">
        <v>114.99</v>
      </c>
      <c r="F166" s="58">
        <v>212.05</v>
      </c>
      <c r="G166" s="58">
        <v>296.31</v>
      </c>
      <c r="H166" s="58">
        <v>404.35</v>
      </c>
      <c r="I166" s="58">
        <f>SUMIF('Export tableur'!$Z:$Z,$C166,'Export tableur'!$AB:$AB)</f>
        <v>404.35</v>
      </c>
    </row>
    <row r="167" spans="3:9" x14ac:dyDescent="0.2">
      <c r="C167" s="44" t="s">
        <v>652</v>
      </c>
      <c r="E167" s="58">
        <v>270.51</v>
      </c>
      <c r="F167" s="58">
        <v>504.73</v>
      </c>
      <c r="G167" s="58">
        <v>718.22</v>
      </c>
      <c r="H167" s="58">
        <v>983.79</v>
      </c>
      <c r="I167" s="58">
        <f>SUMIF('Export tableur'!$Z:$Z,$C167,'Export tableur'!$AB:$AB)</f>
        <v>983.79</v>
      </c>
    </row>
    <row r="168" spans="3:9" x14ac:dyDescent="0.2">
      <c r="C168" s="44" t="s">
        <v>653</v>
      </c>
      <c r="E168" s="58">
        <v>0</v>
      </c>
      <c r="F168" s="58">
        <v>0</v>
      </c>
      <c r="G168" s="58">
        <v>2818.16</v>
      </c>
      <c r="H168" s="58">
        <v>2818.16</v>
      </c>
      <c r="I168" s="58">
        <f>SUMIF('Export tableur'!$Z:$Z,$C168,'Export tableur'!$AB:$AB)</f>
        <v>2818.16</v>
      </c>
    </row>
    <row r="169" spans="3:9" x14ac:dyDescent="0.2">
      <c r="C169" s="44" t="s">
        <v>654</v>
      </c>
      <c r="E169" s="58">
        <v>25564.019999999997</v>
      </c>
      <c r="F169" s="58">
        <v>46784.549999999996</v>
      </c>
      <c r="G169" s="58">
        <v>65019.439999999995</v>
      </c>
      <c r="H169" s="58">
        <v>88595</v>
      </c>
      <c r="I169" s="58">
        <f>SUMIF('Export tableur'!$Z:$Z,$C169,'Export tableur'!$AB:$AB)</f>
        <v>88595</v>
      </c>
    </row>
    <row r="170" spans="3:9" x14ac:dyDescent="0.2">
      <c r="C170" s="44" t="s">
        <v>655</v>
      </c>
      <c r="E170" s="58">
        <v>557.84</v>
      </c>
      <c r="F170" s="58">
        <v>882.17</v>
      </c>
      <c r="G170" s="58">
        <v>1798.81</v>
      </c>
      <c r="H170" s="58">
        <v>2775.61</v>
      </c>
      <c r="I170" s="58">
        <f>SUMIF('Export tableur'!$Z:$Z,$C170,'Export tableur'!$AB:$AB)</f>
        <v>2775.61</v>
      </c>
    </row>
    <row r="171" spans="3:9" x14ac:dyDescent="0.2">
      <c r="C171" s="44" t="s">
        <v>656</v>
      </c>
      <c r="E171" s="67">
        <v>2352.9000000000015</v>
      </c>
      <c r="F171" s="58">
        <v>268.77999999999884</v>
      </c>
      <c r="G171" s="58">
        <v>724.06999999999971</v>
      </c>
      <c r="H171" s="58">
        <v>3680.4700000000012</v>
      </c>
      <c r="I171" s="58">
        <f>SUMIF('Export tableur'!$Z:$Z,$C171,'Export tableur'!$AB:$AB)</f>
        <v>3680.4700000000012</v>
      </c>
    </row>
    <row r="172" spans="3:9" x14ac:dyDescent="0.2">
      <c r="C172" s="44" t="s">
        <v>657</v>
      </c>
      <c r="E172" s="67">
        <v>-600.31000000000006</v>
      </c>
      <c r="F172" s="58">
        <v>-464.15000000000009</v>
      </c>
      <c r="G172" s="58">
        <v>-244.31000000000006</v>
      </c>
      <c r="H172" s="58">
        <v>-43.860000000000014</v>
      </c>
      <c r="I172" s="58">
        <f>SUMIF('Export tableur'!$Z:$Z,$C172,'Export tableur'!$AB:$AB)</f>
        <v>-43.860000000000014</v>
      </c>
    </row>
    <row r="173" spans="3:9" x14ac:dyDescent="0.2">
      <c r="C173" s="44" t="s">
        <v>658</v>
      </c>
      <c r="E173" s="67">
        <v>-342.67000000000007</v>
      </c>
      <c r="F173" s="58">
        <v>-225</v>
      </c>
      <c r="G173" s="58">
        <v>8.5999999999999091</v>
      </c>
      <c r="H173" s="58">
        <v>342.18000000000006</v>
      </c>
      <c r="I173" s="58">
        <f>SUMIF('Export tableur'!$Z:$Z,$C173,'Export tableur'!$AB:$AB)</f>
        <v>342.18000000000006</v>
      </c>
    </row>
    <row r="174" spans="3:9" x14ac:dyDescent="0.2">
      <c r="C174" s="44" t="s">
        <v>659</v>
      </c>
      <c r="E174" s="58">
        <v>6350.54</v>
      </c>
      <c r="F174" s="58">
        <v>11827.96</v>
      </c>
      <c r="G174" s="58">
        <v>16259.68</v>
      </c>
      <c r="H174" s="58">
        <v>22371.51</v>
      </c>
      <c r="I174" s="58">
        <f>SUMIF('Export tableur'!$Z:$Z,$C174,'Export tableur'!$AB:$AB)</f>
        <v>22371.51</v>
      </c>
    </row>
    <row r="175" spans="3:9" x14ac:dyDescent="0.2">
      <c r="C175" s="44" t="s">
        <v>660</v>
      </c>
      <c r="E175" s="45">
        <v>0</v>
      </c>
      <c r="F175" s="58">
        <v>0</v>
      </c>
      <c r="G175" s="58">
        <v>0</v>
      </c>
      <c r="H175" s="58">
        <v>0</v>
      </c>
      <c r="I175" s="58">
        <f>SUMIF('Export tableur'!$Z:$Z,$C175,'Export tableur'!$AB:$AB)</f>
        <v>0</v>
      </c>
    </row>
    <row r="176" spans="3:9" x14ac:dyDescent="0.2">
      <c r="C176" s="44" t="s">
        <v>661</v>
      </c>
      <c r="E176" s="45">
        <v>1486.31</v>
      </c>
      <c r="F176" s="45">
        <v>2959.48</v>
      </c>
      <c r="G176" s="45">
        <v>4035.65</v>
      </c>
      <c r="H176" s="45">
        <v>5633.76</v>
      </c>
      <c r="I176" s="45">
        <f>SUMIF('Export tableur'!$Z:$Z,$C176,'Export tableur'!$AB:$AB)</f>
        <v>5633.76</v>
      </c>
    </row>
    <row r="177" spans="3:9" x14ac:dyDescent="0.2">
      <c r="C177" s="44" t="s">
        <v>662</v>
      </c>
      <c r="E177" s="45">
        <v>513.73</v>
      </c>
      <c r="F177" s="45">
        <v>953.28</v>
      </c>
      <c r="G177" s="45">
        <v>1321.3400000000001</v>
      </c>
      <c r="H177" s="45">
        <v>1763.39</v>
      </c>
      <c r="I177" s="45">
        <f>SUMIF('Export tableur'!$Z:$Z,$C177,'Export tableur'!$AB:$AB)</f>
        <v>1763.39</v>
      </c>
    </row>
    <row r="178" spans="3:9" x14ac:dyDescent="0.2">
      <c r="C178" s="44" t="s">
        <v>663</v>
      </c>
      <c r="E178" s="67">
        <v>845.63999999999942</v>
      </c>
      <c r="F178" s="45">
        <v>27.139999999999418</v>
      </c>
      <c r="G178" s="45">
        <v>171.05999999999949</v>
      </c>
      <c r="H178" s="45">
        <v>1208.0599999999977</v>
      </c>
      <c r="I178" s="45">
        <f>SUMIF('Export tableur'!$Z:$Z,$C178,'Export tableur'!$AB:$AB)</f>
        <v>1208.0599999999977</v>
      </c>
    </row>
    <row r="179" spans="3:9" x14ac:dyDescent="0.2">
      <c r="C179" s="44" t="s">
        <v>664</v>
      </c>
      <c r="E179" s="67">
        <v>-59.72</v>
      </c>
      <c r="F179" s="45">
        <v>-49.209999999999994</v>
      </c>
      <c r="G179" s="45">
        <v>-1.3299999999999983</v>
      </c>
      <c r="H179" s="45">
        <v>28.120000000000019</v>
      </c>
      <c r="I179" s="45">
        <f>SUMIF('Export tableur'!$Z:$Z,$C179,'Export tableur'!$AB:$AB)</f>
        <v>28.120000000000019</v>
      </c>
    </row>
    <row r="180" spans="3:9" x14ac:dyDescent="0.2">
      <c r="C180" s="44" t="s">
        <v>665</v>
      </c>
      <c r="E180" s="67">
        <v>0</v>
      </c>
      <c r="F180" s="45">
        <v>0</v>
      </c>
      <c r="G180" s="45">
        <v>0</v>
      </c>
      <c r="H180" s="45">
        <v>0</v>
      </c>
      <c r="I180" s="45">
        <f>SUMIF('Export tableur'!$Z:$Z,$C180,'Export tableur'!$AB:$AB)</f>
        <v>0</v>
      </c>
    </row>
    <row r="181" spans="3:9" x14ac:dyDescent="0.2">
      <c r="C181" s="44" t="s">
        <v>666</v>
      </c>
      <c r="E181" s="67">
        <v>-125.53</v>
      </c>
      <c r="F181" s="45">
        <v>-72.53000000000003</v>
      </c>
      <c r="G181" s="45">
        <v>25.969999999999942</v>
      </c>
      <c r="H181" s="45">
        <v>168.24999999999997</v>
      </c>
      <c r="I181" s="45">
        <f>SUMIF('Export tableur'!$Z:$Z,$C181,'Export tableur'!$AB:$AB)</f>
        <v>168.24999999999997</v>
      </c>
    </row>
    <row r="182" spans="3:9" x14ac:dyDescent="0.2">
      <c r="C182" s="44" t="s">
        <v>667</v>
      </c>
      <c r="E182" s="45">
        <v>0</v>
      </c>
      <c r="F182" s="45">
        <v>134.75</v>
      </c>
      <c r="G182" s="45">
        <v>365.75</v>
      </c>
      <c r="H182" s="45">
        <v>500.5</v>
      </c>
      <c r="I182" s="45">
        <f>SUMIF('Export tableur'!$Z:$Z,$C182,'Export tableur'!$AB:$AB)</f>
        <v>500.5</v>
      </c>
    </row>
    <row r="183" spans="3:9" x14ac:dyDescent="0.2">
      <c r="C183" s="44" t="s">
        <v>668</v>
      </c>
      <c r="F183" s="45">
        <v>901.80000000000018</v>
      </c>
      <c r="G183" s="45">
        <v>901.80000000000018</v>
      </c>
      <c r="H183" s="45">
        <v>901.80000000000018</v>
      </c>
      <c r="I183" s="45">
        <f>SUMIF('Export tableur'!$Z:$Z,$C183,'Export tableur'!$AB:$AB)</f>
        <v>901.80000000000018</v>
      </c>
    </row>
    <row r="184" spans="3:9" x14ac:dyDescent="0.2">
      <c r="C184" s="44" t="s">
        <v>669</v>
      </c>
      <c r="E184" s="58">
        <v>0.64</v>
      </c>
      <c r="F184" s="58">
        <v>2.2000000000000002</v>
      </c>
      <c r="G184" s="58">
        <v>4.3</v>
      </c>
      <c r="H184" s="58">
        <v>4.3</v>
      </c>
      <c r="I184" s="58">
        <f>SUMIF('Export tableur'!$Z:$Z,$C184,'Export tableur'!$AB:$AB)</f>
        <v>4.3</v>
      </c>
    </row>
    <row r="185" spans="3:9" x14ac:dyDescent="0.2">
      <c r="C185" s="44" t="s">
        <v>670</v>
      </c>
      <c r="E185" s="58">
        <v>0</v>
      </c>
      <c r="F185" s="58">
        <v>12710</v>
      </c>
      <c r="G185" s="58">
        <v>19908</v>
      </c>
      <c r="H185" s="58">
        <v>26734</v>
      </c>
      <c r="I185" s="58">
        <f>SUMIF('Export tableur'!$Z:$Z,$C185,'Export tableur'!$AB:$AB)</f>
        <v>26734</v>
      </c>
    </row>
    <row r="186" spans="3:9" x14ac:dyDescent="0.2">
      <c r="C186" s="44" t="s">
        <v>671</v>
      </c>
      <c r="E186" s="58">
        <v>0</v>
      </c>
      <c r="F186" s="58">
        <v>454</v>
      </c>
      <c r="G186" s="58">
        <v>658</v>
      </c>
      <c r="H186" s="58">
        <v>842</v>
      </c>
      <c r="I186" s="58">
        <f>SUMIF('Export tableur'!$Z:$Z,$C186,'Export tableur'!$AB:$AB)</f>
        <v>842</v>
      </c>
    </row>
    <row r="187" spans="3:9" x14ac:dyDescent="0.2">
      <c r="C187" s="44" t="s">
        <v>672</v>
      </c>
      <c r="E187" s="58">
        <v>362.25</v>
      </c>
      <c r="F187" s="58">
        <v>724.5</v>
      </c>
      <c r="G187" s="58">
        <v>1086.75</v>
      </c>
      <c r="H187" s="58">
        <v>1449</v>
      </c>
      <c r="I187" s="58">
        <f>SUMIF('Export tableur'!$Z:$Z,$C187,'Export tableur'!$AB:$AB)</f>
        <v>1449</v>
      </c>
    </row>
    <row r="188" spans="3:9" x14ac:dyDescent="0.2">
      <c r="C188" s="44" t="s">
        <v>673</v>
      </c>
      <c r="E188" s="58">
        <v>0</v>
      </c>
      <c r="F188" s="58">
        <v>0</v>
      </c>
      <c r="G188" s="58">
        <v>0</v>
      </c>
      <c r="H188" s="58">
        <v>533.15</v>
      </c>
      <c r="I188" s="58">
        <f>SUMIF('Export tableur'!$Z:$Z,$C188,'Export tableur'!$AB:$AB)</f>
        <v>533.15</v>
      </c>
    </row>
    <row r="189" spans="3:9" x14ac:dyDescent="0.2">
      <c r="C189" s="44" t="s">
        <v>674</v>
      </c>
      <c r="E189" s="58">
        <v>0</v>
      </c>
      <c r="F189" s="58">
        <v>0</v>
      </c>
      <c r="G189" s="58">
        <v>0</v>
      </c>
      <c r="H189" s="58">
        <v>1216.83</v>
      </c>
      <c r="I189" s="58">
        <f>SUMIF('Export tableur'!$Z:$Z,$C189,'Export tableur'!$AB:$AB)</f>
        <v>1216.83</v>
      </c>
    </row>
    <row r="190" spans="3:9" x14ac:dyDescent="0.2">
      <c r="C190" s="44" t="s">
        <v>675</v>
      </c>
      <c r="E190" s="58">
        <v>0</v>
      </c>
      <c r="F190" s="58">
        <v>0</v>
      </c>
      <c r="G190" s="58">
        <v>0</v>
      </c>
      <c r="H190" s="58">
        <v>0</v>
      </c>
      <c r="I190" s="58">
        <f>SUMIF('Export tableur'!$Z:$Z,$C190,'Export tableur'!$AB:$AB)</f>
        <v>0</v>
      </c>
    </row>
    <row r="191" spans="3:9" x14ac:dyDescent="0.2">
      <c r="C191" s="44" t="s">
        <v>676</v>
      </c>
      <c r="E191" s="58">
        <v>0</v>
      </c>
      <c r="F191" s="58">
        <v>0</v>
      </c>
      <c r="G191" s="58">
        <v>0</v>
      </c>
      <c r="H191" s="58">
        <v>0</v>
      </c>
      <c r="I191" s="58">
        <f>SUMIF('Export tableur'!$Z:$Z,$C191,'Export tableur'!$AB:$AB)</f>
        <v>0</v>
      </c>
    </row>
    <row r="192" spans="3:9" x14ac:dyDescent="0.2">
      <c r="C192" s="44" t="s">
        <v>677</v>
      </c>
      <c r="E192" s="58">
        <v>-521.84</v>
      </c>
      <c r="F192" s="58">
        <v>-1291.8400000000001</v>
      </c>
      <c r="G192" s="58">
        <v>-2043.04</v>
      </c>
      <c r="H192" s="58">
        <v>-2861.92</v>
      </c>
      <c r="I192" s="58">
        <f>SUMIF('Export tableur'!$Z:$Z,$C192,'Export tableur'!$AB:$AB)</f>
        <v>-2861.92</v>
      </c>
    </row>
    <row r="193" spans="3:9" x14ac:dyDescent="0.2">
      <c r="C193" s="44" t="s">
        <v>678</v>
      </c>
      <c r="E193" s="58">
        <v>0</v>
      </c>
      <c r="F193" s="58">
        <v>-2500</v>
      </c>
      <c r="G193" s="58">
        <v>-2497</v>
      </c>
      <c r="H193" s="58">
        <v>-2497</v>
      </c>
      <c r="I193" s="58">
        <f>SUMIF('Export tableur'!$Z:$Z,$C193,'Export tableur'!$AB:$AB)</f>
        <v>-2497</v>
      </c>
    </row>
    <row r="194" spans="3:9" x14ac:dyDescent="0.2">
      <c r="C194" s="44" t="s">
        <v>679</v>
      </c>
      <c r="E194" s="58">
        <v>-1.44</v>
      </c>
      <c r="F194" s="58">
        <v>-2.2400000000000002</v>
      </c>
      <c r="G194" s="58">
        <v>-2.99</v>
      </c>
      <c r="H194" s="58">
        <v>-4.7699999999999996</v>
      </c>
      <c r="I194" s="58">
        <f>SUMIF('Export tableur'!$Z:$Z,$C194,'Export tableur'!$AB:$AB)</f>
        <v>-4.7699999999999996</v>
      </c>
    </row>
    <row r="195" spans="3:9" x14ac:dyDescent="0.2">
      <c r="C195" s="44" t="s">
        <v>680</v>
      </c>
      <c r="E195" s="58">
        <v>0</v>
      </c>
      <c r="F195" s="58">
        <v>-3670</v>
      </c>
      <c r="G195" s="58">
        <v>-5605</v>
      </c>
      <c r="H195" s="58">
        <v>-7486</v>
      </c>
      <c r="I195" s="58">
        <f>SUMIF('Export tableur'!$Z:$Z,$C195,'Export tableur'!$AB:$AB)</f>
        <v>-7486</v>
      </c>
    </row>
    <row r="196" spans="3:9" x14ac:dyDescent="0.2">
      <c r="C196" s="44" t="s">
        <v>681</v>
      </c>
      <c r="E196" s="58">
        <v>0</v>
      </c>
      <c r="F196" s="58">
        <v>-1871</v>
      </c>
      <c r="G196" s="58">
        <v>-2777</v>
      </c>
      <c r="H196" s="58">
        <v>-3551</v>
      </c>
      <c r="I196" s="58">
        <f>SUMIF('Export tableur'!$Z:$Z,$C196,'Export tableur'!$AB:$AB)</f>
        <v>-3551</v>
      </c>
    </row>
    <row r="197" spans="3:9" x14ac:dyDescent="0.2">
      <c r="C197" s="44" t="s">
        <v>682</v>
      </c>
      <c r="E197" s="58">
        <v>0</v>
      </c>
      <c r="F197" s="58">
        <v>0</v>
      </c>
      <c r="G197" s="58">
        <v>0</v>
      </c>
      <c r="H197" s="58">
        <v>0</v>
      </c>
      <c r="I197" s="58">
        <f>SUMIF('Export tableur'!$Z:$Z,$C197,'Export tableur'!$AB:$AB)</f>
        <v>0</v>
      </c>
    </row>
    <row r="198" spans="3:9" x14ac:dyDescent="0.2">
      <c r="C198" s="44" t="s">
        <v>683</v>
      </c>
      <c r="E198" s="58"/>
      <c r="F198" s="58">
        <v>-54</v>
      </c>
      <c r="G198" s="58">
        <v>-167</v>
      </c>
      <c r="H198" s="58">
        <v>-275</v>
      </c>
      <c r="I198" s="58">
        <f>SUMIF('Export tableur'!$Z:$Z,$C198,'Export tableur'!$AB:$AB)</f>
        <v>-275</v>
      </c>
    </row>
    <row r="199" spans="3:9" x14ac:dyDescent="0.2">
      <c r="C199" s="44" t="s">
        <v>684</v>
      </c>
      <c r="E199" s="58">
        <v>0</v>
      </c>
      <c r="F199" s="58">
        <v>0</v>
      </c>
      <c r="G199" s="58">
        <v>0</v>
      </c>
      <c r="H199" s="58">
        <v>0</v>
      </c>
      <c r="I199" s="58">
        <f>SUMIF('Export tableur'!$Z:$Z,$C199,'Export tableur'!$AB:$AB)</f>
        <v>0</v>
      </c>
    </row>
    <row r="200" spans="3:9" x14ac:dyDescent="0.2">
      <c r="C200" s="44" t="s">
        <v>685</v>
      </c>
      <c r="E200" s="58">
        <v>0</v>
      </c>
      <c r="F200" s="58">
        <v>0</v>
      </c>
      <c r="G200" s="58">
        <v>0</v>
      </c>
      <c r="H200" s="58">
        <v>0</v>
      </c>
      <c r="I200" s="58">
        <f>SUMIF('Export tableur'!$Z:$Z,$C200,'Export tableur'!$AB:$AB)</f>
        <v>0</v>
      </c>
    </row>
    <row r="201" spans="3:9" x14ac:dyDescent="0.2">
      <c r="C201" s="44" t="s">
        <v>686</v>
      </c>
      <c r="E201" s="58"/>
      <c r="F201" s="58"/>
      <c r="G201" s="58"/>
      <c r="H201" s="58">
        <v>12</v>
      </c>
      <c r="I201" s="58">
        <f>SUMIF('Export tableur'!$Z:$Z,$C201,'Export tableur'!$AB:$AB)</f>
        <v>12</v>
      </c>
    </row>
    <row r="202" spans="3:9" x14ac:dyDescent="0.2">
      <c r="C202" s="44" t="s">
        <v>687</v>
      </c>
      <c r="E202" s="58"/>
      <c r="F202" s="58"/>
      <c r="G202" s="58"/>
      <c r="H202" s="58">
        <v>280</v>
      </c>
      <c r="I202" s="58">
        <f>SUMIF('Export tableur'!$Z:$Z,$C202,'Export tableur'!$AB:$AB)</f>
        <v>280</v>
      </c>
    </row>
    <row r="203" spans="3:9" x14ac:dyDescent="0.2">
      <c r="C203" s="44" t="s">
        <v>688</v>
      </c>
      <c r="E203" s="58"/>
      <c r="F203" s="58"/>
      <c r="G203" s="58"/>
      <c r="H203" s="58">
        <v>-222.94</v>
      </c>
      <c r="I203" s="58">
        <f>SUMIF('Export tableur'!$Z:$Z,$C203,'Export tableur'!$AB:$AB)</f>
        <v>-222.94</v>
      </c>
    </row>
    <row r="204" spans="3:9" x14ac:dyDescent="0.2">
      <c r="C204" s="44" t="s">
        <v>689</v>
      </c>
      <c r="E204" s="58"/>
      <c r="F204" s="58"/>
      <c r="G204" s="58"/>
      <c r="H204" s="58">
        <v>-260079</v>
      </c>
      <c r="I204" s="58">
        <f>SUMIF('Export tableur'!$Z:$Z,$C204,'Export tableur'!$AB:$AB)</f>
        <v>-260079</v>
      </c>
    </row>
    <row r="205" spans="3:9" x14ac:dyDescent="0.2">
      <c r="C205" s="44" t="s">
        <v>690</v>
      </c>
      <c r="E205" s="58">
        <v>0</v>
      </c>
      <c r="F205" s="58">
        <v>0</v>
      </c>
      <c r="G205" s="58">
        <v>0</v>
      </c>
      <c r="H205" s="58">
        <v>0</v>
      </c>
      <c r="I205" s="58">
        <f>SUMIF('Export tableur'!$Z:$Z,$C205,'Export tableur'!$AB:$AB)</f>
        <v>0</v>
      </c>
    </row>
  </sheetData>
  <autoFilter ref="B13:P206"/>
  <conditionalFormatting sqref="C214:C1048576 C1:C206">
    <cfRule type="duplicateValues" dxfId="7" priority="6"/>
  </conditionalFormatting>
  <conditionalFormatting sqref="E3">
    <cfRule type="expression" dxfId="6" priority="7">
      <formula>NOT(#REF!=#REF!)</formula>
    </cfRule>
  </conditionalFormatting>
  <conditionalFormatting sqref="C13:C190">
    <cfRule type="duplicateValues" dxfId="5" priority="8"/>
  </conditionalFormatting>
  <conditionalFormatting sqref="F3:P4">
    <cfRule type="cellIs" dxfId="4" priority="4" operator="notEqual">
      <formula>0</formula>
    </cfRule>
    <cfRule type="cellIs" dxfId="3" priority="5" operator="equal">
      <formula>0</formula>
    </cfRule>
  </conditionalFormatting>
  <conditionalFormatting sqref="E6:P6">
    <cfRule type="cellIs" dxfId="2" priority="2" operator="notEqual">
      <formula>0</formula>
    </cfRule>
    <cfRule type="cellIs" dxfId="1" priority="3" operator="equal">
      <formula>0</formula>
    </cfRule>
  </conditionalFormatting>
  <conditionalFormatting sqref="E14:P205">
    <cfRule type="expression" dxfId="0" priority="1">
      <formula>$B$5=E$13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Export tableur</vt:lpstr>
      <vt:lpstr>Balance A</vt:lpstr>
      <vt:lpstr>Balance R</vt:lpstr>
      <vt:lpstr>Balance SIEGE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GAUDY</dc:creator>
  <cp:lastModifiedBy>Vanessa GAUDY</cp:lastModifiedBy>
  <dcterms:created xsi:type="dcterms:W3CDTF">2022-05-23T13:46:19Z</dcterms:created>
  <dcterms:modified xsi:type="dcterms:W3CDTF">2022-05-23T13:53:44Z</dcterms:modified>
</cp:coreProperties>
</file>